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4"/>
  <workbookPr codeName="ThisWorkbook" defaultThemeVersion="124226"/>
  <mc:AlternateContent xmlns:mc="http://schemas.openxmlformats.org/markup-compatibility/2006">
    <mc:Choice Requires="x15">
      <x15ac:absPath xmlns:x15ac="http://schemas.microsoft.com/office/spreadsheetml/2010/11/ac" url="R:\Financial Statements\2023\SCO - State Submissions\2023 Refresh\9 month refresh\Submission to State\"/>
    </mc:Choice>
  </mc:AlternateContent>
  <xr:revisionPtr revIDLastSave="0" documentId="13_ncr:1_{7CAF9D28-94BA-4CEB-B2B2-0BB076D1B150}" xr6:coauthVersionLast="47" xr6:coauthVersionMax="47" xr10:uidLastSave="{00000000-0000-0000-0000-000000000000}"/>
  <bookViews>
    <workbookView xWindow="-5190" yWindow="-16740" windowWidth="31845" windowHeight="15600"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Schedule 3A_Income Statement" sheetId="36" r:id="rId10"/>
    <sheet name="Schedule 3B_Income_Eastern" sheetId="37" r:id="rId11"/>
    <sheet name="Schedule 3C_Income_Western" sheetId="53" r:id="rId12"/>
    <sheet name="Schedule 3D_Income_The Cape" sheetId="54" r:id="rId13"/>
    <sheet name="4_Footnotes" sheetId="50" r:id="rId14"/>
    <sheet name="Schedule 5_Cash Flow" sheetId="13" r:id="rId15"/>
    <sheet name="Schedule 6_Medical Expense" sheetId="40" r:id="rId16"/>
    <sheet name="Schedule 7_Utilization" sheetId="28" r:id="rId17"/>
    <sheet name="Schedule 8_Indicators" sheetId="6" r:id="rId18"/>
    <sheet name="Schedule 9_Solvency Req." sheetId="7" r:id="rId19"/>
    <sheet name="Schedule 10_APMs" sheetId="49" r:id="rId20"/>
    <sheet name="11A_Lag Report Physician" sheetId="44" r:id="rId21"/>
    <sheet name="11B_Lag Report Inpatient" sheetId="45" r:id="rId22"/>
    <sheet name="11C_Lag Report Outpatient" sheetId="46" r:id="rId23"/>
    <sheet name="11D_Lag Report Pharmacy" sheetId="47" r:id="rId24"/>
    <sheet name="11E_Lag Report Other" sheetId="48" r:id="rId25"/>
    <sheet name="Schedule 12_Certification" sheetId="8" r:id="rId26"/>
    <sheet name="Notes" sheetId="11" r:id="rId27"/>
    <sheet name="ChangeLog" sheetId="52" r:id="rId28"/>
    <sheet name="ICO MS" sheetId="2" state="hidden" r:id="rId29"/>
  </sheets>
  <externalReferences>
    <externalReference r:id="rId30"/>
    <externalReference r:id="rId31"/>
    <externalReference r:id="rId32"/>
    <externalReference r:id="rId33"/>
    <externalReference r:id="rId34"/>
    <externalReference r:id="rId35"/>
  </externalReferences>
  <definedNames>
    <definedName name="__123Graph_A" hidden="1">[1]General!$AC$35:$AO$35</definedName>
    <definedName name="__123Graph_AAUTHS" hidden="1">[1]General!$AC$57:$AC$65</definedName>
    <definedName name="__123Graph_AIPIBNR" hidden="1">[1]General!$AF$49:$AO$49</definedName>
    <definedName name="__123Graph_ATOTAL" hidden="1">[1]General!$AC$10:$AO$10</definedName>
    <definedName name="__123Graph_ATYPEA" hidden="1">[1]General!$AC$10:$AO$10</definedName>
    <definedName name="__123Graph_ATYPED" hidden="1">[1]General!$AC$15:$AO$15</definedName>
    <definedName name="__123Graph_ATYPEE" hidden="1">[1]General!$AC$20:$AO$20</definedName>
    <definedName name="__123Graph_ATYPEI" hidden="1">[1]General!$AC$25:$AO$25</definedName>
    <definedName name="__123Graph_ATYPEM" hidden="1">[1]General!$AC$30:$AO$30</definedName>
    <definedName name="__123Graph_ATYPEP" hidden="1">[1]General!$AC$35:$AO$35</definedName>
    <definedName name="__123Graph_ATYPER" hidden="1">[1]General!$AC$40:$AO$40</definedName>
    <definedName name="__123Graph_ATYPESUM" hidden="1">[1]General!$AC$45:$AO$45</definedName>
    <definedName name="__123Graph_B" hidden="1">[1]General!$AC$14:$AO$14</definedName>
    <definedName name="__123Graph_BAUTHS" hidden="1">[1]General!$AE$57:$AE$65</definedName>
    <definedName name="__123Graph_BTOTAL" hidden="1">[1]General!$AC$15:$AO$15</definedName>
    <definedName name="__123Graph_BTYPED" hidden="1">[1]General!$AC$14:$AO$14</definedName>
    <definedName name="__123Graph_BTYPEE" hidden="1">[1]General!$AC$14:$AO$14</definedName>
    <definedName name="__123Graph_BTYPEI" hidden="1">[1]General!$AC$14:$AO$14</definedName>
    <definedName name="__123Graph_BTYPEM" hidden="1">[1]General!$AC$14:$AO$14</definedName>
    <definedName name="__123Graph_BTYPEP" hidden="1">[1]General!$AC$14:$AO$14</definedName>
    <definedName name="__123Graph_BTYPER" hidden="1">[1]General!$AC$14:$AO$14</definedName>
    <definedName name="__123Graph_BTYPESUM" hidden="1">[1]General!$AC$14:$AO$14</definedName>
    <definedName name="__123Graph_CAUTHS" hidden="1">[1]General!$AF$57:$AF$65</definedName>
    <definedName name="__123Graph_CTOTAL" hidden="1">[1]General!$AC$20:$AO$20</definedName>
    <definedName name="__123Graph_DAUTHS" hidden="1">[1]General!$AG$57:$AG$65</definedName>
    <definedName name="__123Graph_DIPIBNR" hidden="1">[1]General!$AF$51:$AO$51</definedName>
    <definedName name="__123Graph_DTOTAL" hidden="1">[1]General!$AC$25:$AO$25</definedName>
    <definedName name="__123Graph_EAUTHS" hidden="1">[1]General!$AH$57:$AH$65</definedName>
    <definedName name="__123Graph_ETOTAL" hidden="1">[1]General!$AC$35:$AO$35</definedName>
    <definedName name="__123Graph_FAUTHS" hidden="1">[1]General!$AI$57:$AI$65</definedName>
    <definedName name="__123Graph_FTOTAL" hidden="1">[1]General!$AC$40:$AO$40</definedName>
    <definedName name="__123Graph_LBL_A" hidden="1">[1]General!$AC$35:$AO$35</definedName>
    <definedName name="__123Graph_LBL_AIPIBNR" hidden="1">[1]General!$AF$49:$AO$49</definedName>
    <definedName name="__123Graph_LBL_ATYPEA" hidden="1">[1]General!$AC$10:$AO$10</definedName>
    <definedName name="__123Graph_LBL_ATYPED" hidden="1">[1]General!$AC$15:$AO$15</definedName>
    <definedName name="__123Graph_LBL_ATYPEE" hidden="1">[1]General!$AC$20:$AO$20</definedName>
    <definedName name="__123Graph_LBL_ATYPEI" hidden="1">[1]General!$AC$25:$AO$25</definedName>
    <definedName name="__123Graph_LBL_ATYPEM" hidden="1">[1]General!$AC$30:$AO$30</definedName>
    <definedName name="__123Graph_LBL_ATYPEP" hidden="1">[1]General!$AC$35:$AO$35</definedName>
    <definedName name="__123Graph_LBL_ATYPER" hidden="1">[1]General!$AC$40:$AO$40</definedName>
    <definedName name="__123Graph_LBL_ATYPESUM" hidden="1">[1]General!$AC$45:$AO$45</definedName>
    <definedName name="__123Graph_LBL_B" hidden="1">[1]General!$AC$15:$AO$15</definedName>
    <definedName name="__123Graph_LBL_BTYPED" hidden="1">[1]General!$AC$15:$AO$15</definedName>
    <definedName name="__123Graph_LBL_BTYPEE" hidden="1">[1]General!$AC$15:$AO$15</definedName>
    <definedName name="__123Graph_LBL_BTYPEI" hidden="1">[1]General!$AC$15:$AO$15</definedName>
    <definedName name="__123Graph_LBL_BTYPEM" hidden="1">[1]General!$AC$15:$AO$15</definedName>
    <definedName name="__123Graph_LBL_BTYPEP" hidden="1">[1]General!$AC$15:$AO$15</definedName>
    <definedName name="__123Graph_LBL_BTYPER" hidden="1">[1]General!$AC$15:$AO$15</definedName>
    <definedName name="__123Graph_LBL_BTYPESUM" hidden="1">[1]General!$AC$15:$AO$15</definedName>
    <definedName name="__123Graph_LBL_DIPIBNR" hidden="1">[1]General!$AF$51:$AO$51</definedName>
    <definedName name="__123Graph_XAUTHS" hidden="1">[1]General!$AA$57:$AA$65</definedName>
    <definedName name="__123Graph_XIPIBNR" hidden="1">[1]General!$AF$5:$AO$5</definedName>
    <definedName name="__123Graph_XTOTAL" hidden="1">[1]General!$AC$6:$AO$6</definedName>
    <definedName name="_xlnm._FilterDatabase" localSheetId="5" hidden="1">'COS Specification'!$A$7:$G$101</definedName>
    <definedName name="_xlnm._FilterDatabase" localSheetId="6" hidden="1">'COS Technical Specifications'!$A$3:$H$82</definedName>
    <definedName name="_Key1" localSheetId="13" hidden="1">#REF!</definedName>
    <definedName name="_Key1" localSheetId="5" hidden="1">#REF!</definedName>
    <definedName name="_Key1" localSheetId="7" hidden="1">#REF!</definedName>
    <definedName name="_Key1" localSheetId="9" hidden="1">#REF!</definedName>
    <definedName name="_Key1" localSheetId="10" hidden="1">#REF!</definedName>
    <definedName name="_Key1" localSheetId="11" hidden="1">#REF!</definedName>
    <definedName name="_Key1" localSheetId="12" hidden="1">#REF!</definedName>
    <definedName name="_Key1" hidden="1">#REF!</definedName>
    <definedName name="_Key2" localSheetId="13" hidden="1">#REF!</definedName>
    <definedName name="_Key2" localSheetId="5" hidden="1">#REF!</definedName>
    <definedName name="_Key2" localSheetId="7" hidden="1">#REF!</definedName>
    <definedName name="_Key2" localSheetId="9" hidden="1">#REF!</definedName>
    <definedName name="_Key2" localSheetId="10" hidden="1">#REF!</definedName>
    <definedName name="_Key2" localSheetId="11" hidden="1">#REF!</definedName>
    <definedName name="_Key2" localSheetId="12" hidden="1">#REF!</definedName>
    <definedName name="_Key2" hidden="1">#REF!</definedName>
    <definedName name="_May15">5</definedName>
    <definedName name="_one94" localSheetId="13">#REF!</definedName>
    <definedName name="_one94" localSheetId="5">#REF!</definedName>
    <definedName name="_one94" localSheetId="19">#REF!</definedName>
    <definedName name="_one94" localSheetId="11">#REF!</definedName>
    <definedName name="_one94" localSheetId="12">#REF!</definedName>
    <definedName name="_one94">#REF!</definedName>
    <definedName name="_Order1" hidden="1">255</definedName>
    <definedName name="_Order2" hidden="1">255</definedName>
    <definedName name="_Sort" localSheetId="13" hidden="1">#REF!</definedName>
    <definedName name="_Sort" localSheetId="5" hidden="1">#REF!</definedName>
    <definedName name="_Sort" localSheetId="7" hidden="1">#REF!</definedName>
    <definedName name="_Sort" localSheetId="9" hidden="1">#REF!</definedName>
    <definedName name="_Sort" localSheetId="10" hidden="1">#REF!</definedName>
    <definedName name="_Sort" localSheetId="11" hidden="1">#REF!</definedName>
    <definedName name="_Sort" localSheetId="12" hidden="1">#REF!</definedName>
    <definedName name="_Sort" hidden="1">#REF!</definedName>
    <definedName name="agmc6" localSheetId="13">'[2]Page 1'!#REF!</definedName>
    <definedName name="agmc6" localSheetId="27">'[2]Page 1'!#REF!</definedName>
    <definedName name="agmc6" localSheetId="5">'[2]Page 1'!#REF!</definedName>
    <definedName name="agmc6" localSheetId="19">'[2]Page 1'!#REF!</definedName>
    <definedName name="agmc6" localSheetId="11">'[2]Page 1'!#REF!</definedName>
    <definedName name="agmc6" localSheetId="12">'[2]Page 1'!#REF!</definedName>
    <definedName name="agmc6">'[2]Page 1'!#REF!</definedName>
    <definedName name="April12">300</definedName>
    <definedName name="April15">4</definedName>
    <definedName name="April9">300</definedName>
    <definedName name="August14">400</definedName>
    <definedName name="August15">8</definedName>
    <definedName name="Calendar" localSheetId="13">#REF!</definedName>
    <definedName name="Calendar" localSheetId="5">#REF!</definedName>
    <definedName name="Calendar" localSheetId="19">#REF!</definedName>
    <definedName name="Calendar" localSheetId="11">#REF!</definedName>
    <definedName name="Calendar" localSheetId="12">#REF!</definedName>
    <definedName name="Calendar">#REF!</definedName>
    <definedName name="ClaimsProcsd" localSheetId="13">#REF!</definedName>
    <definedName name="ClaimsProcsd" localSheetId="5">#REF!</definedName>
    <definedName name="ClaimsProcsd" localSheetId="19">#REF!</definedName>
    <definedName name="ClaimsProcsd" localSheetId="11">#REF!</definedName>
    <definedName name="ClaimsProcsd" localSheetId="12">#REF!</definedName>
    <definedName name="ClaimsProcsd">#REF!</definedName>
    <definedName name="combobox">"Drop Down 3"</definedName>
    <definedName name="CoPay_IP" localSheetId="13">#REF!</definedName>
    <definedName name="CoPay_IP" localSheetId="5">#REF!</definedName>
    <definedName name="CoPay_IP" localSheetId="19">#REF!</definedName>
    <definedName name="CoPay_IP" localSheetId="11">#REF!</definedName>
    <definedName name="CoPay_IP" localSheetId="12">#REF!</definedName>
    <definedName name="CoPay_IP">#REF!</definedName>
    <definedName name="CoPay_Other" localSheetId="13">#REF!</definedName>
    <definedName name="CoPay_Other" localSheetId="5">#REF!</definedName>
    <definedName name="CoPay_Other" localSheetId="19">#REF!</definedName>
    <definedName name="CoPay_Other" localSheetId="11">#REF!</definedName>
    <definedName name="CoPay_Other" localSheetId="12">#REF!</definedName>
    <definedName name="CoPay_Other">#REF!</definedName>
    <definedName name="CoPay_Rx" localSheetId="13">#REF!</definedName>
    <definedName name="CoPay_Rx" localSheetId="5">#REF!</definedName>
    <definedName name="CoPay_Rx" localSheetId="19">#REF!</definedName>
    <definedName name="CoPay_Rx" localSheetId="11">#REF!</definedName>
    <definedName name="CoPay_Rx" localSheetId="12">#REF!</definedName>
    <definedName name="CoPay_Rx">#REF!</definedName>
    <definedName name="CoPay_XrayRad" localSheetId="13">#REF!</definedName>
    <definedName name="CoPay_XrayRad" localSheetId="5">#REF!</definedName>
    <definedName name="CoPay_XrayRad" localSheetId="11">#REF!</definedName>
    <definedName name="CoPay_XrayRad" localSheetId="12">#REF!</definedName>
    <definedName name="CoPay_XrayRad">#REF!</definedName>
    <definedName name="Data" localSheetId="13">#REF!</definedName>
    <definedName name="Data" localSheetId="5">#REF!</definedName>
    <definedName name="Data" localSheetId="11">#REF!</definedName>
    <definedName name="Data" localSheetId="12">#REF!</definedName>
    <definedName name="Data">#REF!</definedName>
    <definedName name="Date1">36740</definedName>
    <definedName name="DC_COS" localSheetId="13">#REF!</definedName>
    <definedName name="DC_COS" localSheetId="5">#REF!</definedName>
    <definedName name="DC_COS" localSheetId="19">#REF!</definedName>
    <definedName name="DC_COS" localSheetId="11">#REF!</definedName>
    <definedName name="DC_COS" localSheetId="12">#REF!</definedName>
    <definedName name="DC_COS">#REF!</definedName>
    <definedName name="December14">400</definedName>
    <definedName name="December15">12</definedName>
    <definedName name="Dept" localSheetId="13">#REF!</definedName>
    <definedName name="Dept" localSheetId="5">#REF!</definedName>
    <definedName name="Dept" localSheetId="19">#REF!</definedName>
    <definedName name="Dept" localSheetId="11">#REF!</definedName>
    <definedName name="Dept" localSheetId="12">#REF!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13">#REF!</definedName>
    <definedName name="INCSTATEMENT" localSheetId="5">#REF!</definedName>
    <definedName name="INCSTATEMENT" localSheetId="19">#REF!</definedName>
    <definedName name="INCSTATEMENT" localSheetId="11">#REF!</definedName>
    <definedName name="INCSTATEMENT" localSheetId="12">#REF!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13">[3]AdministrativeExpenses!#REF!</definedName>
    <definedName name="Link1" localSheetId="27">[3]AdministrativeExpenses!#REF!</definedName>
    <definedName name="Link1" localSheetId="5">[3]AdministrativeExpenses!#REF!</definedName>
    <definedName name="Link1" localSheetId="19">[3]AdministrativeExpenses!#REF!</definedName>
    <definedName name="Link1" localSheetId="11">[3]AdministrativeExpenses!#REF!</definedName>
    <definedName name="Link1" localSheetId="12">[3]AdministrativeExpenses!#REF!</definedName>
    <definedName name="Link1">[3]AdministrativeExpenses!#REF!</definedName>
    <definedName name="Macro10" localSheetId="13">#N/A</definedName>
    <definedName name="Macro10" localSheetId="27">ChangeLog!Macro10</definedName>
    <definedName name="Macro10" localSheetId="19">#N/A</definedName>
    <definedName name="Macro10">[0]!Macro10</definedName>
    <definedName name="macro11" localSheetId="13">#N/A</definedName>
    <definedName name="macro11" localSheetId="27">ChangeLog!macro11</definedName>
    <definedName name="macro11" localSheetId="19">#N/A</definedName>
    <definedName name="macro11">[0]!macro11</definedName>
    <definedName name="macro14" localSheetId="13">#N/A</definedName>
    <definedName name="macro14" localSheetId="27">ChangeLog!macro14</definedName>
    <definedName name="macro14" localSheetId="19">#N/A</definedName>
    <definedName name="macro14">[0]!macro14</definedName>
    <definedName name="Macro4" localSheetId="13">#N/A</definedName>
    <definedName name="Macro4" localSheetId="27">ChangeLog!Macro4</definedName>
    <definedName name="Macro4" localSheetId="19">#N/A</definedName>
    <definedName name="Macro4">[0]!Macro4</definedName>
    <definedName name="Macro5" localSheetId="13">#N/A</definedName>
    <definedName name="Macro5" localSheetId="27">ChangeLog!Macro5</definedName>
    <definedName name="Macro5" localSheetId="19">#N/A</definedName>
    <definedName name="Macro5">[0]!Macro5</definedName>
    <definedName name="Macro6" localSheetId="13">#N/A</definedName>
    <definedName name="Macro6" localSheetId="27">ChangeLog!Macro6</definedName>
    <definedName name="Macro6" localSheetId="19">#N/A</definedName>
    <definedName name="Macro6">[0]!Macro6</definedName>
    <definedName name="March12">300</definedName>
    <definedName name="March15">3</definedName>
    <definedName name="March4">20000</definedName>
    <definedName name="March9">300</definedName>
    <definedName name="New_2005" localSheetId="13">#REF!</definedName>
    <definedName name="New_2005" localSheetId="5">#REF!</definedName>
    <definedName name="New_2005" localSheetId="19">#REF!</definedName>
    <definedName name="New_2005" localSheetId="11">#REF!</definedName>
    <definedName name="New_2005" localSheetId="12">#REF!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13">#REF!</definedName>
    <definedName name="plancntygrpscores" localSheetId="5">#REF!</definedName>
    <definedName name="plancntygrpscores" localSheetId="19">#REF!</definedName>
    <definedName name="plancntygrpscores" localSheetId="11">#REF!</definedName>
    <definedName name="plancntygrpscores" localSheetId="12">#REF!</definedName>
    <definedName name="plancntygrpscores">#REF!</definedName>
    <definedName name="previous" localSheetId="13">#REF!</definedName>
    <definedName name="previous" localSheetId="5">#REF!</definedName>
    <definedName name="previous" localSheetId="19">#REF!</definedName>
    <definedName name="previous" localSheetId="11">#REF!</definedName>
    <definedName name="previous" localSheetId="12">#REF!</definedName>
    <definedName name="previous">#REF!</definedName>
    <definedName name="_xlnm.Print_Area" localSheetId="20">'11A_Lag Report Physician'!$A$1:$AH$47</definedName>
    <definedName name="_xlnm.Print_Area" localSheetId="21">'11B_Lag Report Inpatient'!$A$1:$AH$47</definedName>
    <definedName name="_xlnm.Print_Area" localSheetId="22">'11C_Lag Report Outpatient'!$A$1:$AH$47</definedName>
    <definedName name="_xlnm.Print_Area" localSheetId="23">'11D_Lag Report Pharmacy'!$A$1:$AH$47</definedName>
    <definedName name="_xlnm.Print_Area" localSheetId="24">'11E_Lag Report Other'!$A$1:$AH$47</definedName>
    <definedName name="_xlnm.Print_Area" localSheetId="13">'4_Footnotes'!$A$1:$D$28</definedName>
    <definedName name="_xlnm.Print_Area" localSheetId="27">ChangeLog!$A$1:$D$12</definedName>
    <definedName name="_xlnm.Print_Area" localSheetId="8">'Schedule 2_Balance Sheet'!$A$1:$F$96</definedName>
    <definedName name="_xlnm.Print_Area" localSheetId="9">'Schedule 3A_Income Statement'!$A$1:$K$98</definedName>
    <definedName name="_xlnm.Print_Area" localSheetId="10">'Schedule 3B_Income_Eastern'!$A$1:$K$98</definedName>
    <definedName name="_xlnm.Print_Area" localSheetId="11">'Schedule 3C_Income_Western'!$A$1:$K$98</definedName>
    <definedName name="_xlnm.Print_Area" localSheetId="12">'Schedule 3D_Income_The Cape'!$A$1:$K$98</definedName>
    <definedName name="_xlnm.Print_Area" localSheetId="14">'Schedule 5_Cash Flow'!$A$1:$E$47</definedName>
    <definedName name="_xlnm.Print_Area" localSheetId="17">'Schedule 8_Indicators'!$A$1:$E$46</definedName>
    <definedName name="_xlnm.Print_Area" localSheetId="18">'Schedule 9_Solvency Req.'!$A$1:$J$64</definedName>
    <definedName name="Print_Area_MI" localSheetId="13">#REF!</definedName>
    <definedName name="Print_Area_MI" localSheetId="5">#REF!</definedName>
    <definedName name="Print_Area_MI" localSheetId="19">#REF!</definedName>
    <definedName name="Print_Area_MI" localSheetId="11">#REF!</definedName>
    <definedName name="Print_Area_MI" localSheetId="12">#REF!</definedName>
    <definedName name="Print_Area_MI">#REF!</definedName>
    <definedName name="_xlnm.Print_Titles" localSheetId="20">'11A_Lag Report Physician'!$A:$B,'11A_Lag Report Physician'!$1:$6</definedName>
    <definedName name="_xlnm.Print_Titles" localSheetId="21">'11B_Lag Report Inpatient'!$A:$B,'11B_Lag Report Inpatient'!$1:$6</definedName>
    <definedName name="_xlnm.Print_Titles" localSheetId="22">'11C_Lag Report Outpatient'!$A:$B,'11C_Lag Report Outpatient'!$1:$6</definedName>
    <definedName name="_xlnm.Print_Titles" localSheetId="23">'11D_Lag Report Pharmacy'!$A:$B,'11D_Lag Report Pharmacy'!$1:$6</definedName>
    <definedName name="_xlnm.Print_Titles" localSheetId="24">'11E_Lag Report Other'!$A:$B,'11E_Lag Report Other'!$1:$6</definedName>
    <definedName name="_xlnm.Print_Titles" localSheetId="13">'4_Footnotes'!$1:$8</definedName>
    <definedName name="_xlnm.Print_Titles" localSheetId="19">'Schedule 10_APMs'!$2:$8</definedName>
    <definedName name="Prt_Shts" localSheetId="13">[4]!Prt_Shts</definedName>
    <definedName name="Prt_Shts" localSheetId="5">[5]!Prt_Shts</definedName>
    <definedName name="Prt_Shts" localSheetId="11">[5]!Prt_Shts</definedName>
    <definedName name="Prt_Shts" localSheetId="12">[5]!Prt_Shts</definedName>
    <definedName name="Prt_Shts">[5]!Prt_Shts</definedName>
    <definedName name="Region" localSheetId="13">#REF!</definedName>
    <definedName name="Region" localSheetId="27">'[6]A-Member Months'!#REF!</definedName>
    <definedName name="Region" localSheetId="5">'[6]A-Member Months'!#REF!</definedName>
    <definedName name="Region" localSheetId="19">#REF!</definedName>
    <definedName name="Region" localSheetId="11">'[6]A-Member Months'!#REF!</definedName>
    <definedName name="Region" localSheetId="12">'[6]A-Member Months'!#REF!</definedName>
    <definedName name="Region">'[6]A-Member Months'!#REF!</definedName>
    <definedName name="Regions" localSheetId="13">#REF!</definedName>
    <definedName name="Regions" localSheetId="27">'[6]A-Member Months'!#REF!</definedName>
    <definedName name="Regions" localSheetId="5">'[6]A-Member Months'!#REF!</definedName>
    <definedName name="Regions" localSheetId="19">#REF!</definedName>
    <definedName name="Regions" localSheetId="11">'[6]A-Member Months'!#REF!</definedName>
    <definedName name="Regions" localSheetId="12">'[6]A-Member Months'!#REF!</definedName>
    <definedName name="Regions">'[6]A-Member Months'!#REF!</definedName>
    <definedName name="respmgr">"Charlie"</definedName>
    <definedName name="second" localSheetId="13">#REF!</definedName>
    <definedName name="second" localSheetId="5">#REF!</definedName>
    <definedName name="second" localSheetId="19">#REF!</definedName>
    <definedName name="second" localSheetId="11">#REF!</definedName>
    <definedName name="second" localSheetId="12">#REF!</definedName>
    <definedName name="second">#REF!</definedName>
    <definedName name="September15">9</definedName>
    <definedName name="sum">[3]AdministrativeExpenses!$Q$12</definedName>
    <definedName name="Table_1_Summary" localSheetId="13">#REF!</definedName>
    <definedName name="Table_1_Summary" localSheetId="5">#REF!</definedName>
    <definedName name="Table_1_Summary" localSheetId="19">#REF!</definedName>
    <definedName name="Table_1_Summary" localSheetId="11">#REF!</definedName>
    <definedName name="Table_1_Summary" localSheetId="12">#REF!</definedName>
    <definedName name="Table_1_Summary">#REF!</definedName>
    <definedName name="tblInstDeletionsStateExport" localSheetId="13">#REF!</definedName>
    <definedName name="tblInstDeletionsStateExport" localSheetId="5">#REF!</definedName>
    <definedName name="tblInstDeletionsStateExport" localSheetId="19">#REF!</definedName>
    <definedName name="tblInstDeletionsStateExport" localSheetId="11">#REF!</definedName>
    <definedName name="tblInstDeletionsStateExport" localSheetId="12">#REF!</definedName>
    <definedName name="tblInstDeletionsStateExport">#REF!</definedName>
    <definedName name="tblInstStateExport" localSheetId="13">#REF!</definedName>
    <definedName name="tblInstStateExport" localSheetId="5">#REF!</definedName>
    <definedName name="tblInstStateExport" localSheetId="19">#REF!</definedName>
    <definedName name="tblInstStateExport" localSheetId="11">#REF!</definedName>
    <definedName name="tblInstStateExport" localSheetId="12">#REF!</definedName>
    <definedName name="tblInstStateExport">#REF!</definedName>
    <definedName name="tblProvDeletionsStateExport" localSheetId="13">#REF!</definedName>
    <definedName name="tblProvDeletionsStateExport" localSheetId="5">#REF!</definedName>
    <definedName name="tblProvDeletionsStateExport" localSheetId="11">#REF!</definedName>
    <definedName name="tblProvDeletionsStateExport" localSheetId="12">#REF!</definedName>
    <definedName name="tblProvDeletionsStateExport">#REF!</definedName>
    <definedName name="tblProvStateExport" localSheetId="13">#REF!</definedName>
    <definedName name="tblProvStateExport" localSheetId="5">#REF!</definedName>
    <definedName name="tblProvStateExport" localSheetId="11">#REF!</definedName>
    <definedName name="tblProvStateExport" localSheetId="12">#REF!</definedName>
    <definedName name="tblProvStateExport">#REF!</definedName>
    <definedName name="third" localSheetId="13">#REF!</definedName>
    <definedName name="third" localSheetId="5">#REF!</definedName>
    <definedName name="third" localSheetId="11">#REF!</definedName>
    <definedName name="third" localSheetId="12">#REF!</definedName>
    <definedName name="third">#REF!</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A14" i="54" l="1"/>
  <c r="BZ14" i="54"/>
  <c r="BY14" i="54"/>
  <c r="BX14" i="54"/>
  <c r="BW14" i="54"/>
  <c r="BV14" i="54"/>
  <c r="BU14" i="54"/>
  <c r="BT14" i="54"/>
  <c r="BR14" i="54"/>
  <c r="BQ14" i="54"/>
  <c r="BP14" i="54"/>
  <c r="BO14" i="54"/>
  <c r="BN14" i="54"/>
  <c r="BM14" i="54"/>
  <c r="BL14" i="54"/>
  <c r="BK14" i="54"/>
  <c r="BG14" i="54"/>
  <c r="BF14" i="54"/>
  <c r="BE14" i="54"/>
  <c r="BD14" i="54"/>
  <c r="BC14" i="54"/>
  <c r="BB14" i="54"/>
  <c r="BA14" i="54"/>
  <c r="AZ14" i="54"/>
  <c r="AX14" i="54"/>
  <c r="AW14" i="54"/>
  <c r="AV14" i="54"/>
  <c r="AU14" i="54"/>
  <c r="AT14" i="54"/>
  <c r="AS14" i="54"/>
  <c r="AR14" i="54"/>
  <c r="AQ14" i="54"/>
  <c r="AM14" i="54"/>
  <c r="AL14" i="54"/>
  <c r="AK14" i="54"/>
  <c r="AJ14" i="54"/>
  <c r="AI14" i="54"/>
  <c r="AH14" i="54"/>
  <c r="AG14" i="54"/>
  <c r="AF14" i="54"/>
  <c r="AD14" i="54"/>
  <c r="AC14" i="54"/>
  <c r="AB14" i="54"/>
  <c r="AA14" i="54"/>
  <c r="Z14" i="54"/>
  <c r="Y14" i="54"/>
  <c r="X14" i="54"/>
  <c r="W14" i="54"/>
  <c r="S14" i="54"/>
  <c r="R14" i="54"/>
  <c r="Q14" i="54"/>
  <c r="P14" i="54"/>
  <c r="O14" i="54"/>
  <c r="N14" i="54"/>
  <c r="M14" i="54"/>
  <c r="L14" i="54"/>
  <c r="J14" i="54"/>
  <c r="I14" i="54"/>
  <c r="H14" i="54"/>
  <c r="G14" i="54"/>
  <c r="F14" i="54"/>
  <c r="E14" i="54"/>
  <c r="D14" i="54"/>
  <c r="C14" i="54"/>
  <c r="CA14" i="37"/>
  <c r="BZ14" i="37"/>
  <c r="BY14" i="37"/>
  <c r="BX14" i="37"/>
  <c r="BW14" i="37"/>
  <c r="BV14" i="37"/>
  <c r="BU14" i="37"/>
  <c r="BT14" i="37"/>
  <c r="BR14" i="37"/>
  <c r="BQ14" i="37"/>
  <c r="BP14" i="37"/>
  <c r="BO14" i="37"/>
  <c r="BN14" i="37"/>
  <c r="BM14" i="37"/>
  <c r="BL14" i="37"/>
  <c r="BK14" i="37"/>
  <c r="BG14" i="37"/>
  <c r="BF14" i="37"/>
  <c r="BE14" i="37"/>
  <c r="BD14" i="37"/>
  <c r="BC14" i="37"/>
  <c r="BB14" i="37"/>
  <c r="BA14" i="37"/>
  <c r="AZ14" i="37"/>
  <c r="AX14" i="37"/>
  <c r="AW14" i="37"/>
  <c r="AV14" i="37"/>
  <c r="AU14" i="37"/>
  <c r="AT14" i="37"/>
  <c r="AS14" i="37"/>
  <c r="AR14" i="37"/>
  <c r="AQ14" i="37"/>
  <c r="AM14" i="37"/>
  <c r="AL14" i="37"/>
  <c r="AK14" i="37"/>
  <c r="AJ14" i="37"/>
  <c r="AI14" i="37"/>
  <c r="AH14" i="37"/>
  <c r="AG14" i="37"/>
  <c r="AF14" i="37"/>
  <c r="AD14" i="37"/>
  <c r="AC14" i="37"/>
  <c r="AB14" i="37"/>
  <c r="AA14" i="37"/>
  <c r="Z14" i="37"/>
  <c r="Y14" i="37"/>
  <c r="X14" i="37"/>
  <c r="W14" i="37"/>
  <c r="S14" i="37"/>
  <c r="R14" i="37"/>
  <c r="Q14" i="37"/>
  <c r="P14" i="37"/>
  <c r="O14" i="37"/>
  <c r="N14" i="37"/>
  <c r="M14" i="37"/>
  <c r="L14" i="37"/>
  <c r="J14" i="37"/>
  <c r="I14" i="37"/>
  <c r="H14" i="37"/>
  <c r="G14" i="37"/>
  <c r="F14" i="37"/>
  <c r="E14" i="37"/>
  <c r="C14" i="37"/>
  <c r="D14" i="37"/>
  <c r="L13" i="39" l="1"/>
  <c r="L20" i="39"/>
  <c r="L27" i="39"/>
  <c r="L34" i="39"/>
  <c r="CA86" i="36"/>
  <c r="BZ86" i="36"/>
  <c r="BY86" i="36"/>
  <c r="BX86" i="36"/>
  <c r="BW86" i="36"/>
  <c r="BV86" i="36"/>
  <c r="BU86" i="36"/>
  <c r="BT86" i="36"/>
  <c r="CA85" i="36"/>
  <c r="BZ85" i="36"/>
  <c r="BY85" i="36"/>
  <c r="BX85" i="36"/>
  <c r="BW85" i="36"/>
  <c r="BV85" i="36"/>
  <c r="BU85" i="36"/>
  <c r="BT85" i="36"/>
  <c r="CA84" i="36"/>
  <c r="BZ84" i="36"/>
  <c r="BY84" i="36"/>
  <c r="BX84" i="36"/>
  <c r="BW84" i="36"/>
  <c r="BV84" i="36"/>
  <c r="BU84" i="36"/>
  <c r="BT84" i="36"/>
  <c r="CA83" i="36"/>
  <c r="BZ83" i="36"/>
  <c r="BY83" i="36"/>
  <c r="BX83" i="36"/>
  <c r="BW83" i="36"/>
  <c r="BV83" i="36"/>
  <c r="BU83" i="36"/>
  <c r="BT83" i="36"/>
  <c r="CA82" i="36"/>
  <c r="BZ82" i="36"/>
  <c r="BY82" i="36"/>
  <c r="BX82" i="36"/>
  <c r="BW82" i="36"/>
  <c r="BV82" i="36"/>
  <c r="BU82" i="36"/>
  <c r="BT82" i="36"/>
  <c r="CA81" i="36"/>
  <c r="BZ81" i="36"/>
  <c r="BY81" i="36"/>
  <c r="BX81" i="36"/>
  <c r="BW81" i="36"/>
  <c r="BV81" i="36"/>
  <c r="BU81" i="36"/>
  <c r="BT81" i="36"/>
  <c r="CA80" i="36"/>
  <c r="BZ80" i="36"/>
  <c r="BY80" i="36"/>
  <c r="BX80" i="36"/>
  <c r="BW80" i="36"/>
  <c r="BV80" i="36"/>
  <c r="BU80" i="36"/>
  <c r="BT80" i="36"/>
  <c r="CA79" i="36"/>
  <c r="BZ79" i="36"/>
  <c r="BY79" i="36"/>
  <c r="BX79" i="36"/>
  <c r="BW79" i="36"/>
  <c r="BV79" i="36"/>
  <c r="BU79" i="36"/>
  <c r="BT79" i="36"/>
  <c r="CA78" i="36"/>
  <c r="BZ78" i="36"/>
  <c r="BY78" i="36"/>
  <c r="BX78" i="36"/>
  <c r="BW78" i="36"/>
  <c r="BV78" i="36"/>
  <c r="BU78" i="36"/>
  <c r="BT78" i="36"/>
  <c r="CA77" i="36"/>
  <c r="BZ77" i="36"/>
  <c r="BY77" i="36"/>
  <c r="BX77" i="36"/>
  <c r="BW77" i="36"/>
  <c r="BV77" i="36"/>
  <c r="BU77" i="36"/>
  <c r="BT77" i="36"/>
  <c r="CA76" i="36"/>
  <c r="BZ76" i="36"/>
  <c r="BY76" i="36"/>
  <c r="BX76" i="36"/>
  <c r="BW76" i="36"/>
  <c r="BV76" i="36"/>
  <c r="BU76" i="36"/>
  <c r="BT76" i="36"/>
  <c r="BR86" i="36"/>
  <c r="BQ86" i="36"/>
  <c r="BP86" i="36"/>
  <c r="BO86" i="36"/>
  <c r="BN86" i="36"/>
  <c r="BM86" i="36"/>
  <c r="BL86" i="36"/>
  <c r="BK86" i="36"/>
  <c r="BR85" i="36"/>
  <c r="BQ85" i="36"/>
  <c r="BP85" i="36"/>
  <c r="BO85" i="36"/>
  <c r="BN85" i="36"/>
  <c r="BM85" i="36"/>
  <c r="BL85" i="36"/>
  <c r="BK85" i="36"/>
  <c r="BR84" i="36"/>
  <c r="BQ84" i="36"/>
  <c r="BP84" i="36"/>
  <c r="BO84" i="36"/>
  <c r="BN84" i="36"/>
  <c r="BM84" i="36"/>
  <c r="BL84" i="36"/>
  <c r="BK84" i="36"/>
  <c r="BR83" i="36"/>
  <c r="BQ83" i="36"/>
  <c r="BP83" i="36"/>
  <c r="BO83" i="36"/>
  <c r="BN83" i="36"/>
  <c r="BM83" i="36"/>
  <c r="BL83" i="36"/>
  <c r="BK83" i="36"/>
  <c r="BR82" i="36"/>
  <c r="BQ82" i="36"/>
  <c r="BP82" i="36"/>
  <c r="BO82" i="36"/>
  <c r="BN82" i="36"/>
  <c r="BM82" i="36"/>
  <c r="BL82" i="36"/>
  <c r="BK82" i="36"/>
  <c r="BR81" i="36"/>
  <c r="BQ81" i="36"/>
  <c r="BP81" i="36"/>
  <c r="BO81" i="36"/>
  <c r="BN81" i="36"/>
  <c r="BM81" i="36"/>
  <c r="BL81" i="36"/>
  <c r="BK81" i="36"/>
  <c r="BR80" i="36"/>
  <c r="BQ80" i="36"/>
  <c r="BP80" i="36"/>
  <c r="BO80" i="36"/>
  <c r="BN80" i="36"/>
  <c r="BM80" i="36"/>
  <c r="BL80" i="36"/>
  <c r="BK80" i="36"/>
  <c r="BR79" i="36"/>
  <c r="BQ79" i="36"/>
  <c r="BP79" i="36"/>
  <c r="BO79" i="36"/>
  <c r="BN79" i="36"/>
  <c r="BM79" i="36"/>
  <c r="BL79" i="36"/>
  <c r="BK79" i="36"/>
  <c r="BR78" i="36"/>
  <c r="BQ78" i="36"/>
  <c r="BP78" i="36"/>
  <c r="BO78" i="36"/>
  <c r="BN78" i="36"/>
  <c r="BM78" i="36"/>
  <c r="BL78" i="36"/>
  <c r="BK78" i="36"/>
  <c r="BR77" i="36"/>
  <c r="BQ77" i="36"/>
  <c r="BP77" i="36"/>
  <c r="BO77" i="36"/>
  <c r="BN77" i="36"/>
  <c r="BM77" i="36"/>
  <c r="BL77" i="36"/>
  <c r="BK77" i="36"/>
  <c r="BR76" i="36"/>
  <c r="BQ76" i="36"/>
  <c r="BP76" i="36"/>
  <c r="BO76" i="36"/>
  <c r="BN76" i="36"/>
  <c r="BM76" i="36"/>
  <c r="BL76" i="36"/>
  <c r="BK76" i="36"/>
  <c r="BG86" i="36"/>
  <c r="BF86" i="36"/>
  <c r="BE86" i="36"/>
  <c r="BD86" i="36"/>
  <c r="BC86" i="36"/>
  <c r="BB86" i="36"/>
  <c r="BA86" i="36"/>
  <c r="AZ86" i="36"/>
  <c r="BG85" i="36"/>
  <c r="BF85" i="36"/>
  <c r="BE85" i="36"/>
  <c r="BD85" i="36"/>
  <c r="BC85" i="36"/>
  <c r="BB85" i="36"/>
  <c r="BA85" i="36"/>
  <c r="AZ85" i="36"/>
  <c r="BG84" i="36"/>
  <c r="BF84" i="36"/>
  <c r="BE84" i="36"/>
  <c r="BD84" i="36"/>
  <c r="BC84" i="36"/>
  <c r="BB84" i="36"/>
  <c r="BA84" i="36"/>
  <c r="AZ84" i="36"/>
  <c r="BG83" i="36"/>
  <c r="BF83" i="36"/>
  <c r="BE83" i="36"/>
  <c r="BD83" i="36"/>
  <c r="BC83" i="36"/>
  <c r="BB83" i="36"/>
  <c r="BA83" i="36"/>
  <c r="AZ83" i="36"/>
  <c r="BG82" i="36"/>
  <c r="BF82" i="36"/>
  <c r="BE82" i="36"/>
  <c r="BD82" i="36"/>
  <c r="BC82" i="36"/>
  <c r="BB82" i="36"/>
  <c r="BA82" i="36"/>
  <c r="AZ82" i="36"/>
  <c r="BG81" i="36"/>
  <c r="BF81" i="36"/>
  <c r="BE81" i="36"/>
  <c r="BD81" i="36"/>
  <c r="BC81" i="36"/>
  <c r="BB81" i="36"/>
  <c r="BA81" i="36"/>
  <c r="AZ81" i="36"/>
  <c r="BG80" i="36"/>
  <c r="BF80" i="36"/>
  <c r="BE80" i="36"/>
  <c r="BD80" i="36"/>
  <c r="BC80" i="36"/>
  <c r="BB80" i="36"/>
  <c r="BA80" i="36"/>
  <c r="AZ80" i="36"/>
  <c r="BG79" i="36"/>
  <c r="BF79" i="36"/>
  <c r="BE79" i="36"/>
  <c r="BD79" i="36"/>
  <c r="BC79" i="36"/>
  <c r="BB79" i="36"/>
  <c r="BA79" i="36"/>
  <c r="AZ79" i="36"/>
  <c r="BG78" i="36"/>
  <c r="BF78" i="36"/>
  <c r="BE78" i="36"/>
  <c r="BD78" i="36"/>
  <c r="BC78" i="36"/>
  <c r="BB78" i="36"/>
  <c r="BA78" i="36"/>
  <c r="AZ78" i="36"/>
  <c r="BG77" i="36"/>
  <c r="BF77" i="36"/>
  <c r="BE77" i="36"/>
  <c r="BD77" i="36"/>
  <c r="BC77" i="36"/>
  <c r="BB77" i="36"/>
  <c r="BA77" i="36"/>
  <c r="AZ77" i="36"/>
  <c r="BG76" i="36"/>
  <c r="BF76" i="36"/>
  <c r="BE76" i="36"/>
  <c r="BD76" i="36"/>
  <c r="BC76" i="36"/>
  <c r="BB76" i="36"/>
  <c r="BA76" i="36"/>
  <c r="AZ76" i="36"/>
  <c r="AX86" i="36"/>
  <c r="AW86" i="36"/>
  <c r="AV86" i="36"/>
  <c r="AU86" i="36"/>
  <c r="AT86" i="36"/>
  <c r="AS86" i="36"/>
  <c r="AR86" i="36"/>
  <c r="AQ86" i="36"/>
  <c r="AX85" i="36"/>
  <c r="AW85" i="36"/>
  <c r="AV85" i="36"/>
  <c r="AU85" i="36"/>
  <c r="AT85" i="36"/>
  <c r="AS85" i="36"/>
  <c r="AR85" i="36"/>
  <c r="AQ85" i="36"/>
  <c r="AX84" i="36"/>
  <c r="AW84" i="36"/>
  <c r="AV84" i="36"/>
  <c r="AU84" i="36"/>
  <c r="AT84" i="36"/>
  <c r="AS84" i="36"/>
  <c r="AR84" i="36"/>
  <c r="AQ84" i="36"/>
  <c r="AX83" i="36"/>
  <c r="AW83" i="36"/>
  <c r="AV83" i="36"/>
  <c r="AU83" i="36"/>
  <c r="AT83" i="36"/>
  <c r="AS83" i="36"/>
  <c r="AR83" i="36"/>
  <c r="AQ83" i="36"/>
  <c r="AX82" i="36"/>
  <c r="AW82" i="36"/>
  <c r="AV82" i="36"/>
  <c r="AU82" i="36"/>
  <c r="AT82" i="36"/>
  <c r="AS82" i="36"/>
  <c r="AR82" i="36"/>
  <c r="AQ82" i="36"/>
  <c r="AX81" i="36"/>
  <c r="AW81" i="36"/>
  <c r="AV81" i="36"/>
  <c r="AU81" i="36"/>
  <c r="AT81" i="36"/>
  <c r="AS81" i="36"/>
  <c r="AR81" i="36"/>
  <c r="AQ81" i="36"/>
  <c r="AX80" i="36"/>
  <c r="AW80" i="36"/>
  <c r="AV80" i="36"/>
  <c r="AU80" i="36"/>
  <c r="AT80" i="36"/>
  <c r="AS80" i="36"/>
  <c r="AR80" i="36"/>
  <c r="AQ80" i="36"/>
  <c r="AX79" i="36"/>
  <c r="AW79" i="36"/>
  <c r="AV79" i="36"/>
  <c r="AU79" i="36"/>
  <c r="AT79" i="36"/>
  <c r="AS79" i="36"/>
  <c r="AR79" i="36"/>
  <c r="AQ79" i="36"/>
  <c r="AX78" i="36"/>
  <c r="AW78" i="36"/>
  <c r="AV78" i="36"/>
  <c r="AU78" i="36"/>
  <c r="AT78" i="36"/>
  <c r="AS78" i="36"/>
  <c r="AR78" i="36"/>
  <c r="AQ78" i="36"/>
  <c r="AX77" i="36"/>
  <c r="AW77" i="36"/>
  <c r="AV77" i="36"/>
  <c r="AU77" i="36"/>
  <c r="AT77" i="36"/>
  <c r="AS77" i="36"/>
  <c r="AR77" i="36"/>
  <c r="AQ77" i="36"/>
  <c r="AX76" i="36"/>
  <c r="AW76" i="36"/>
  <c r="AV76" i="36"/>
  <c r="AU76" i="36"/>
  <c r="AT76" i="36"/>
  <c r="AS76" i="36"/>
  <c r="AR76" i="36"/>
  <c r="AQ76" i="36"/>
  <c r="AM86" i="36"/>
  <c r="AL86" i="36"/>
  <c r="AK86" i="36"/>
  <c r="AJ86" i="36"/>
  <c r="AI86" i="36"/>
  <c r="AH86" i="36"/>
  <c r="AG86" i="36"/>
  <c r="AF86" i="36"/>
  <c r="AM85" i="36"/>
  <c r="AL85" i="36"/>
  <c r="AK85" i="36"/>
  <c r="AJ85" i="36"/>
  <c r="AI85" i="36"/>
  <c r="AH85" i="36"/>
  <c r="AG85" i="36"/>
  <c r="AF85" i="36"/>
  <c r="AM84" i="36"/>
  <c r="AL84" i="36"/>
  <c r="AK84" i="36"/>
  <c r="AJ84" i="36"/>
  <c r="AI84" i="36"/>
  <c r="AH84" i="36"/>
  <c r="AG84" i="36"/>
  <c r="AF84" i="36"/>
  <c r="AM83" i="36"/>
  <c r="AL83" i="36"/>
  <c r="AK83" i="36"/>
  <c r="AJ83" i="36"/>
  <c r="AI83" i="36"/>
  <c r="AH83" i="36"/>
  <c r="AG83" i="36"/>
  <c r="AF83" i="36"/>
  <c r="AM82" i="36"/>
  <c r="AL82" i="36"/>
  <c r="AK82" i="36"/>
  <c r="AJ82" i="36"/>
  <c r="AI82" i="36"/>
  <c r="AH82" i="36"/>
  <c r="AG82" i="36"/>
  <c r="AF82" i="36"/>
  <c r="AM81" i="36"/>
  <c r="AL81" i="36"/>
  <c r="AK81" i="36"/>
  <c r="AJ81" i="36"/>
  <c r="AI81" i="36"/>
  <c r="AH81" i="36"/>
  <c r="AG81" i="36"/>
  <c r="AF81" i="36"/>
  <c r="AM80" i="36"/>
  <c r="AL80" i="36"/>
  <c r="AK80" i="36"/>
  <c r="AJ80" i="36"/>
  <c r="AI80" i="36"/>
  <c r="AH80" i="36"/>
  <c r="AG80" i="36"/>
  <c r="AF80" i="36"/>
  <c r="AM79" i="36"/>
  <c r="AL79" i="36"/>
  <c r="AK79" i="36"/>
  <c r="AJ79" i="36"/>
  <c r="AI79" i="36"/>
  <c r="AH79" i="36"/>
  <c r="AG79" i="36"/>
  <c r="AF79" i="36"/>
  <c r="AM78" i="36"/>
  <c r="AL78" i="36"/>
  <c r="AK78" i="36"/>
  <c r="AJ78" i="36"/>
  <c r="AI78" i="36"/>
  <c r="AH78" i="36"/>
  <c r="AG78" i="36"/>
  <c r="AF78" i="36"/>
  <c r="AM77" i="36"/>
  <c r="AL77" i="36"/>
  <c r="AK77" i="36"/>
  <c r="AJ77" i="36"/>
  <c r="AI77" i="36"/>
  <c r="AH77" i="36"/>
  <c r="AG77" i="36"/>
  <c r="AF77" i="36"/>
  <c r="AM76" i="36"/>
  <c r="AL76" i="36"/>
  <c r="AK76" i="36"/>
  <c r="AJ76" i="36"/>
  <c r="AI76" i="36"/>
  <c r="AH76" i="36"/>
  <c r="AG76" i="36"/>
  <c r="AF76" i="36"/>
  <c r="AD86" i="36"/>
  <c r="AC86" i="36"/>
  <c r="AB86" i="36"/>
  <c r="AA86" i="36"/>
  <c r="Z86" i="36"/>
  <c r="Y86" i="36"/>
  <c r="X86" i="36"/>
  <c r="W86" i="36"/>
  <c r="AD85" i="36"/>
  <c r="AC85" i="36"/>
  <c r="AB85" i="36"/>
  <c r="AA85" i="36"/>
  <c r="Z85" i="36"/>
  <c r="Y85" i="36"/>
  <c r="X85" i="36"/>
  <c r="W85" i="36"/>
  <c r="AD84" i="36"/>
  <c r="AC84" i="36"/>
  <c r="AB84" i="36"/>
  <c r="AA84" i="36"/>
  <c r="Z84" i="36"/>
  <c r="Y84" i="36"/>
  <c r="X84" i="36"/>
  <c r="W84" i="36"/>
  <c r="AD83" i="36"/>
  <c r="AC83" i="36"/>
  <c r="AB83" i="36"/>
  <c r="AA83" i="36"/>
  <c r="Z83" i="36"/>
  <c r="Y83" i="36"/>
  <c r="X83" i="36"/>
  <c r="W83" i="36"/>
  <c r="AD82" i="36"/>
  <c r="AC82" i="36"/>
  <c r="AB82" i="36"/>
  <c r="AA82" i="36"/>
  <c r="Z82" i="36"/>
  <c r="Y82" i="36"/>
  <c r="X82" i="36"/>
  <c r="W82" i="36"/>
  <c r="AD81" i="36"/>
  <c r="AC81" i="36"/>
  <c r="AB81" i="36"/>
  <c r="AA81" i="36"/>
  <c r="Z81" i="36"/>
  <c r="Y81" i="36"/>
  <c r="X81" i="36"/>
  <c r="W81" i="36"/>
  <c r="AD80" i="36"/>
  <c r="AC80" i="36"/>
  <c r="AB80" i="36"/>
  <c r="AA80" i="36"/>
  <c r="Z80" i="36"/>
  <c r="Y80" i="36"/>
  <c r="X80" i="36"/>
  <c r="W80" i="36"/>
  <c r="AD79" i="36"/>
  <c r="AC79" i="36"/>
  <c r="AB79" i="36"/>
  <c r="AA79" i="36"/>
  <c r="Z79" i="36"/>
  <c r="Y79" i="36"/>
  <c r="X79" i="36"/>
  <c r="W79" i="36"/>
  <c r="AD78" i="36"/>
  <c r="AC78" i="36"/>
  <c r="AB78" i="36"/>
  <c r="AA78" i="36"/>
  <c r="Z78" i="36"/>
  <c r="Y78" i="36"/>
  <c r="X78" i="36"/>
  <c r="W78" i="36"/>
  <c r="AD77" i="36"/>
  <c r="AC77" i="36"/>
  <c r="AB77" i="36"/>
  <c r="AA77" i="36"/>
  <c r="Z77" i="36"/>
  <c r="Y77" i="36"/>
  <c r="X77" i="36"/>
  <c r="W77" i="36"/>
  <c r="AD76" i="36"/>
  <c r="AC76" i="36"/>
  <c r="AB76" i="36"/>
  <c r="AA76" i="36"/>
  <c r="Z76" i="36"/>
  <c r="Y76" i="36"/>
  <c r="X76" i="36"/>
  <c r="W76" i="36"/>
  <c r="S86" i="36"/>
  <c r="R86" i="36"/>
  <c r="Q86" i="36"/>
  <c r="P86" i="36"/>
  <c r="O86" i="36"/>
  <c r="N86" i="36"/>
  <c r="M86" i="36"/>
  <c r="L86" i="36"/>
  <c r="S85" i="36"/>
  <c r="R85" i="36"/>
  <c r="Q85" i="36"/>
  <c r="P85" i="36"/>
  <c r="O85" i="36"/>
  <c r="N85" i="36"/>
  <c r="M85" i="36"/>
  <c r="L85" i="36"/>
  <c r="S84" i="36"/>
  <c r="R84" i="36"/>
  <c r="Q84" i="36"/>
  <c r="P84" i="36"/>
  <c r="O84" i="36"/>
  <c r="N84" i="36"/>
  <c r="M84" i="36"/>
  <c r="L84" i="36"/>
  <c r="S83" i="36"/>
  <c r="R83" i="36"/>
  <c r="Q83" i="36"/>
  <c r="P83" i="36"/>
  <c r="O83" i="36"/>
  <c r="N83" i="36"/>
  <c r="M83" i="36"/>
  <c r="L83" i="36"/>
  <c r="S82" i="36"/>
  <c r="R82" i="36"/>
  <c r="Q82" i="36"/>
  <c r="P82" i="36"/>
  <c r="O82" i="36"/>
  <c r="N82" i="36"/>
  <c r="M82" i="36"/>
  <c r="L82" i="36"/>
  <c r="S81" i="36"/>
  <c r="R81" i="36"/>
  <c r="Q81" i="36"/>
  <c r="P81" i="36"/>
  <c r="O81" i="36"/>
  <c r="N81" i="36"/>
  <c r="M81" i="36"/>
  <c r="L81" i="36"/>
  <c r="S80" i="36"/>
  <c r="R80" i="36"/>
  <c r="Q80" i="36"/>
  <c r="P80" i="36"/>
  <c r="O80" i="36"/>
  <c r="N80" i="36"/>
  <c r="M80" i="36"/>
  <c r="L80" i="36"/>
  <c r="S79" i="36"/>
  <c r="R79" i="36"/>
  <c r="Q79" i="36"/>
  <c r="P79" i="36"/>
  <c r="O79" i="36"/>
  <c r="N79" i="36"/>
  <c r="M79" i="36"/>
  <c r="L79" i="36"/>
  <c r="S78" i="36"/>
  <c r="R78" i="36"/>
  <c r="Q78" i="36"/>
  <c r="P78" i="36"/>
  <c r="O78" i="36"/>
  <c r="N78" i="36"/>
  <c r="M78" i="36"/>
  <c r="L78" i="36"/>
  <c r="S77" i="36"/>
  <c r="R77" i="36"/>
  <c r="Q77" i="36"/>
  <c r="P77" i="36"/>
  <c r="O77" i="36"/>
  <c r="N77" i="36"/>
  <c r="M77" i="36"/>
  <c r="L77" i="36"/>
  <c r="S76" i="36"/>
  <c r="R76" i="36"/>
  <c r="Q76" i="36"/>
  <c r="P76" i="36"/>
  <c r="O76" i="36"/>
  <c r="N76" i="36"/>
  <c r="M76" i="36"/>
  <c r="L76" i="36"/>
  <c r="J86" i="36"/>
  <c r="I86" i="36"/>
  <c r="H86" i="36"/>
  <c r="G86" i="36"/>
  <c r="F86" i="36"/>
  <c r="E86" i="36"/>
  <c r="D86" i="36"/>
  <c r="J85" i="36"/>
  <c r="I85" i="36"/>
  <c r="H85" i="36"/>
  <c r="G85" i="36"/>
  <c r="F85" i="36"/>
  <c r="E85" i="36"/>
  <c r="D85" i="36"/>
  <c r="J84" i="36"/>
  <c r="I84" i="36"/>
  <c r="H84" i="36"/>
  <c r="G84" i="36"/>
  <c r="F84" i="36"/>
  <c r="E84" i="36"/>
  <c r="D84" i="36"/>
  <c r="J83" i="36"/>
  <c r="I83" i="36"/>
  <c r="H83" i="36"/>
  <c r="G83" i="36"/>
  <c r="F83" i="36"/>
  <c r="E83" i="36"/>
  <c r="D83" i="36"/>
  <c r="J82" i="36"/>
  <c r="I82" i="36"/>
  <c r="H82" i="36"/>
  <c r="G82" i="36"/>
  <c r="F82" i="36"/>
  <c r="E82" i="36"/>
  <c r="D82" i="36"/>
  <c r="J81" i="36"/>
  <c r="I81" i="36"/>
  <c r="H81" i="36"/>
  <c r="G81" i="36"/>
  <c r="F81" i="36"/>
  <c r="E81" i="36"/>
  <c r="D81" i="36"/>
  <c r="J80" i="36"/>
  <c r="I80" i="36"/>
  <c r="H80" i="36"/>
  <c r="G80" i="36"/>
  <c r="F80" i="36"/>
  <c r="E80" i="36"/>
  <c r="D80" i="36"/>
  <c r="J79" i="36"/>
  <c r="I79" i="36"/>
  <c r="H79" i="36"/>
  <c r="G79" i="36"/>
  <c r="F79" i="36"/>
  <c r="E79" i="36"/>
  <c r="D79" i="36"/>
  <c r="J78" i="36"/>
  <c r="I78" i="36"/>
  <c r="H78" i="36"/>
  <c r="G78" i="36"/>
  <c r="F78" i="36"/>
  <c r="E78" i="36"/>
  <c r="D78" i="36"/>
  <c r="J77" i="36"/>
  <c r="I77" i="36"/>
  <c r="H77" i="36"/>
  <c r="G77" i="36"/>
  <c r="F77" i="36"/>
  <c r="E77" i="36"/>
  <c r="D77" i="36"/>
  <c r="J76" i="36"/>
  <c r="I76" i="36"/>
  <c r="H76" i="36"/>
  <c r="G76" i="36"/>
  <c r="F76" i="36"/>
  <c r="E76" i="36"/>
  <c r="D76" i="36"/>
  <c r="C86" i="36"/>
  <c r="C85" i="36"/>
  <c r="C84" i="36"/>
  <c r="C83" i="36"/>
  <c r="C82" i="36"/>
  <c r="C81" i="36"/>
  <c r="C80" i="36"/>
  <c r="C79" i="36"/>
  <c r="C78" i="36"/>
  <c r="C77" i="36"/>
  <c r="C76" i="36"/>
  <c r="CA71" i="36"/>
  <c r="BZ71" i="36"/>
  <c r="BY71" i="36"/>
  <c r="BX71" i="36"/>
  <c r="BW71" i="36"/>
  <c r="BV71" i="36"/>
  <c r="BU71" i="36"/>
  <c r="BT71" i="36"/>
  <c r="CA69" i="36"/>
  <c r="BZ69" i="36"/>
  <c r="BY69" i="36"/>
  <c r="BX69" i="36"/>
  <c r="BW69" i="36"/>
  <c r="BV69" i="36"/>
  <c r="BU69" i="36"/>
  <c r="BT69" i="36"/>
  <c r="BR71" i="36"/>
  <c r="BQ71" i="36"/>
  <c r="BP71" i="36"/>
  <c r="BO71" i="36"/>
  <c r="BN71" i="36"/>
  <c r="BM71" i="36"/>
  <c r="BL71" i="36"/>
  <c r="BK71" i="36"/>
  <c r="BR69" i="36"/>
  <c r="BQ69" i="36"/>
  <c r="BP69" i="36"/>
  <c r="BO69" i="36"/>
  <c r="BN69" i="36"/>
  <c r="BM69" i="36"/>
  <c r="BL69" i="36"/>
  <c r="BK69" i="36"/>
  <c r="BG71" i="36"/>
  <c r="BF71" i="36"/>
  <c r="BE71" i="36"/>
  <c r="BD71" i="36"/>
  <c r="BC71" i="36"/>
  <c r="BB71" i="36"/>
  <c r="BA71" i="36"/>
  <c r="AZ71" i="36"/>
  <c r="BG69" i="36"/>
  <c r="BF69" i="36"/>
  <c r="BE69" i="36"/>
  <c r="BD69" i="36"/>
  <c r="BC69" i="36"/>
  <c r="BB69" i="36"/>
  <c r="BA69" i="36"/>
  <c r="AZ69" i="36"/>
  <c r="AX71" i="36"/>
  <c r="AW71" i="36"/>
  <c r="AV71" i="36"/>
  <c r="AU71" i="36"/>
  <c r="AT71" i="36"/>
  <c r="AS71" i="36"/>
  <c r="AR71" i="36"/>
  <c r="AQ71" i="36"/>
  <c r="AX69" i="36"/>
  <c r="AW69" i="36"/>
  <c r="AV69" i="36"/>
  <c r="AU69" i="36"/>
  <c r="AT69" i="36"/>
  <c r="AS69" i="36"/>
  <c r="AR69" i="36"/>
  <c r="AQ69" i="36"/>
  <c r="AM71" i="36"/>
  <c r="AL71" i="36"/>
  <c r="AK71" i="36"/>
  <c r="AJ71" i="36"/>
  <c r="AI71" i="36"/>
  <c r="AH71" i="36"/>
  <c r="AG71" i="36"/>
  <c r="AF71" i="36"/>
  <c r="AM69" i="36"/>
  <c r="AL69" i="36"/>
  <c r="AK69" i="36"/>
  <c r="AJ69" i="36"/>
  <c r="AI69" i="36"/>
  <c r="AH69" i="36"/>
  <c r="AG69" i="36"/>
  <c r="AF69" i="36"/>
  <c r="AD71" i="36"/>
  <c r="AC71" i="36"/>
  <c r="AB71" i="36"/>
  <c r="AA71" i="36"/>
  <c r="Z71" i="36"/>
  <c r="Y71" i="36"/>
  <c r="X71" i="36"/>
  <c r="W71" i="36"/>
  <c r="AD69" i="36"/>
  <c r="AC69" i="36"/>
  <c r="AB69" i="36"/>
  <c r="AA69" i="36"/>
  <c r="Z69" i="36"/>
  <c r="Y69" i="36"/>
  <c r="X69" i="36"/>
  <c r="W69" i="36"/>
  <c r="S71" i="36"/>
  <c r="R71" i="36"/>
  <c r="Q71" i="36"/>
  <c r="P71" i="36"/>
  <c r="O71" i="36"/>
  <c r="N71" i="36"/>
  <c r="M71" i="36"/>
  <c r="L71" i="36"/>
  <c r="S69" i="36"/>
  <c r="R69" i="36"/>
  <c r="Q69" i="36"/>
  <c r="P69" i="36"/>
  <c r="O69" i="36"/>
  <c r="N69" i="36"/>
  <c r="M69" i="36"/>
  <c r="L69" i="36"/>
  <c r="J71" i="36"/>
  <c r="I71" i="36"/>
  <c r="H71" i="36"/>
  <c r="G71" i="36"/>
  <c r="F71" i="36"/>
  <c r="E71" i="36"/>
  <c r="D71" i="36"/>
  <c r="J69" i="36"/>
  <c r="I69" i="36"/>
  <c r="H69" i="36"/>
  <c r="G69" i="36"/>
  <c r="F69" i="36"/>
  <c r="E69" i="36"/>
  <c r="D69" i="36"/>
  <c r="C71" i="36"/>
  <c r="C69" i="36"/>
  <c r="CA64" i="36"/>
  <c r="BZ64" i="36"/>
  <c r="BY64" i="36"/>
  <c r="BX64" i="36"/>
  <c r="BW64" i="36"/>
  <c r="BV64" i="36"/>
  <c r="BU64" i="36"/>
  <c r="BT64" i="36"/>
  <c r="CA63" i="36"/>
  <c r="BZ63" i="36"/>
  <c r="BY63" i="36"/>
  <c r="BX63" i="36"/>
  <c r="BW63" i="36"/>
  <c r="BV63" i="36"/>
  <c r="BU63" i="36"/>
  <c r="BT63" i="36"/>
  <c r="CA62" i="36"/>
  <c r="CA70" i="36" s="1"/>
  <c r="BZ62" i="36"/>
  <c r="BZ70" i="36" s="1"/>
  <c r="BY62" i="36"/>
  <c r="BY70" i="36" s="1"/>
  <c r="BX62" i="36"/>
  <c r="BW62" i="36"/>
  <c r="BW70" i="36" s="1"/>
  <c r="BV62" i="36"/>
  <c r="BV70" i="36" s="1"/>
  <c r="BU62" i="36"/>
  <c r="BU70" i="36" s="1"/>
  <c r="BT62" i="36"/>
  <c r="CA61" i="36"/>
  <c r="BZ61" i="36"/>
  <c r="BY61" i="36"/>
  <c r="BX61" i="36"/>
  <c r="BW61" i="36"/>
  <c r="BV61" i="36"/>
  <c r="BU61" i="36"/>
  <c r="BT61" i="36"/>
  <c r="CA60" i="36"/>
  <c r="BZ60" i="36"/>
  <c r="BY60" i="36"/>
  <c r="BX60" i="36"/>
  <c r="BW60" i="36"/>
  <c r="BV60" i="36"/>
  <c r="BU60" i="36"/>
  <c r="BT60" i="36"/>
  <c r="CA59" i="36"/>
  <c r="BZ59" i="36"/>
  <c r="BY59" i="36"/>
  <c r="BX59" i="36"/>
  <c r="BW59" i="36"/>
  <c r="BV59" i="36"/>
  <c r="BU59" i="36"/>
  <c r="BT59" i="36"/>
  <c r="CA58" i="36"/>
  <c r="BZ58" i="36"/>
  <c r="BY58" i="36"/>
  <c r="BX58" i="36"/>
  <c r="BW58" i="36"/>
  <c r="BV58" i="36"/>
  <c r="BU58" i="36"/>
  <c r="BT58" i="36"/>
  <c r="CA57" i="36"/>
  <c r="BZ57" i="36"/>
  <c r="BY57" i="36"/>
  <c r="BX57" i="36"/>
  <c r="BW57" i="36"/>
  <c r="BV57" i="36"/>
  <c r="BU57" i="36"/>
  <c r="BT57" i="36"/>
  <c r="CA56" i="36"/>
  <c r="BZ56" i="36"/>
  <c r="BY56" i="36"/>
  <c r="BX56" i="36"/>
  <c r="BW56" i="36"/>
  <c r="BV56" i="36"/>
  <c r="BU56" i="36"/>
  <c r="BT56" i="36"/>
  <c r="CA55" i="36"/>
  <c r="BZ55" i="36"/>
  <c r="BY55" i="36"/>
  <c r="BX55" i="36"/>
  <c r="BW55" i="36"/>
  <c r="BV55" i="36"/>
  <c r="BU55" i="36"/>
  <c r="BT55" i="36"/>
  <c r="CA54" i="36"/>
  <c r="BZ54" i="36"/>
  <c r="BY54" i="36"/>
  <c r="BX54" i="36"/>
  <c r="BW54" i="36"/>
  <c r="BV54" i="36"/>
  <c r="BU54" i="36"/>
  <c r="BT54" i="36"/>
  <c r="CA53" i="36"/>
  <c r="BZ53" i="36"/>
  <c r="BY53" i="36"/>
  <c r="BX53" i="36"/>
  <c r="BW53" i="36"/>
  <c r="BV53" i="36"/>
  <c r="BU53" i="36"/>
  <c r="BT53" i="36"/>
  <c r="CA52" i="36"/>
  <c r="BZ52" i="36"/>
  <c r="BY52" i="36"/>
  <c r="BX52" i="36"/>
  <c r="BW52" i="36"/>
  <c r="BV52" i="36"/>
  <c r="BU52" i="36"/>
  <c r="BT52" i="36"/>
  <c r="CA51" i="36"/>
  <c r="BZ51" i="36"/>
  <c r="BY51" i="36"/>
  <c r="BX51" i="36"/>
  <c r="BW51" i="36"/>
  <c r="BV51" i="36"/>
  <c r="BU51" i="36"/>
  <c r="BT51" i="36"/>
  <c r="CA50" i="36"/>
  <c r="BZ50" i="36"/>
  <c r="BY50" i="36"/>
  <c r="BX50" i="36"/>
  <c r="BW50" i="36"/>
  <c r="BV50" i="36"/>
  <c r="BU50" i="36"/>
  <c r="BT50" i="36"/>
  <c r="CA49" i="36"/>
  <c r="BZ49" i="36"/>
  <c r="BY49" i="36"/>
  <c r="BX49" i="36"/>
  <c r="BW49" i="36"/>
  <c r="BV49" i="36"/>
  <c r="BU49" i="36"/>
  <c r="BT49" i="36"/>
  <c r="CA48" i="36"/>
  <c r="BZ48" i="36"/>
  <c r="BY48" i="36"/>
  <c r="BX48" i="36"/>
  <c r="BW48" i="36"/>
  <c r="BV48" i="36"/>
  <c r="BU48" i="36"/>
  <c r="BT48" i="36"/>
  <c r="CA47" i="36"/>
  <c r="BZ47" i="36"/>
  <c r="BY47" i="36"/>
  <c r="BX47" i="36"/>
  <c r="BW47" i="36"/>
  <c r="BV47" i="36"/>
  <c r="BU47" i="36"/>
  <c r="BT47" i="36"/>
  <c r="CA46" i="36"/>
  <c r="BZ46" i="36"/>
  <c r="BY46" i="36"/>
  <c r="BX46" i="36"/>
  <c r="BW46" i="36"/>
  <c r="BV46" i="36"/>
  <c r="BU46" i="36"/>
  <c r="BT46" i="36"/>
  <c r="CA45" i="36"/>
  <c r="BZ45" i="36"/>
  <c r="BY45" i="36"/>
  <c r="BX45" i="36"/>
  <c r="BW45" i="36"/>
  <c r="BV45" i="36"/>
  <c r="BU45" i="36"/>
  <c r="BT45" i="36"/>
  <c r="CA44" i="36"/>
  <c r="BZ44" i="36"/>
  <c r="BY44" i="36"/>
  <c r="BX44" i="36"/>
  <c r="BW44" i="36"/>
  <c r="BV44" i="36"/>
  <c r="BU44" i="36"/>
  <c r="BT44" i="36"/>
  <c r="CA43" i="36"/>
  <c r="BZ43" i="36"/>
  <c r="BY43" i="36"/>
  <c r="BX43" i="36"/>
  <c r="BW43" i="36"/>
  <c r="BV43" i="36"/>
  <c r="BU43" i="36"/>
  <c r="BT43" i="36"/>
  <c r="CA42" i="36"/>
  <c r="BZ42" i="36"/>
  <c r="BY42" i="36"/>
  <c r="BX42" i="36"/>
  <c r="BW42" i="36"/>
  <c r="BV42" i="36"/>
  <c r="BU42" i="36"/>
  <c r="BT42" i="36"/>
  <c r="CA41" i="36"/>
  <c r="BZ41" i="36"/>
  <c r="BY41" i="36"/>
  <c r="BX41" i="36"/>
  <c r="BW41" i="36"/>
  <c r="BV41" i="36"/>
  <c r="BU41" i="36"/>
  <c r="BT41" i="36"/>
  <c r="CA40" i="36"/>
  <c r="BZ40" i="36"/>
  <c r="BY40" i="36"/>
  <c r="BX40" i="36"/>
  <c r="BW40" i="36"/>
  <c r="BV40" i="36"/>
  <c r="BU40" i="36"/>
  <c r="BT40" i="36"/>
  <c r="CA39" i="36"/>
  <c r="BZ39" i="36"/>
  <c r="BY39" i="36"/>
  <c r="BX39" i="36"/>
  <c r="BW39" i="36"/>
  <c r="BV39" i="36"/>
  <c r="BU39" i="36"/>
  <c r="BT39" i="36"/>
  <c r="CA38" i="36"/>
  <c r="BZ38" i="36"/>
  <c r="BY38" i="36"/>
  <c r="BX38" i="36"/>
  <c r="BW38" i="36"/>
  <c r="BV38" i="36"/>
  <c r="BU38" i="36"/>
  <c r="BT38" i="36"/>
  <c r="CA37" i="36"/>
  <c r="BZ37" i="36"/>
  <c r="BY37" i="36"/>
  <c r="BX37" i="36"/>
  <c r="BW37" i="36"/>
  <c r="BV37" i="36"/>
  <c r="BU37" i="36"/>
  <c r="BT37" i="36"/>
  <c r="CA36" i="36"/>
  <c r="BZ36" i="36"/>
  <c r="BY36" i="36"/>
  <c r="BX36" i="36"/>
  <c r="BW36" i="36"/>
  <c r="BV36" i="36"/>
  <c r="BU36" i="36"/>
  <c r="BT36" i="36"/>
  <c r="CA35" i="36"/>
  <c r="BZ35" i="36"/>
  <c r="BY35" i="36"/>
  <c r="BX35" i="36"/>
  <c r="BW35" i="36"/>
  <c r="BV35" i="36"/>
  <c r="BU35" i="36"/>
  <c r="BT35" i="36"/>
  <c r="BR64" i="36"/>
  <c r="BQ64" i="36"/>
  <c r="BP64" i="36"/>
  <c r="BO64" i="36"/>
  <c r="BN64" i="36"/>
  <c r="BM64" i="36"/>
  <c r="BL64" i="36"/>
  <c r="BK64" i="36"/>
  <c r="BR63" i="36"/>
  <c r="BQ63" i="36"/>
  <c r="BP63" i="36"/>
  <c r="BO63" i="36"/>
  <c r="BN63" i="36"/>
  <c r="BM63" i="36"/>
  <c r="BL63" i="36"/>
  <c r="BK63" i="36"/>
  <c r="BR62" i="36"/>
  <c r="BR70" i="36" s="1"/>
  <c r="BQ62" i="36"/>
  <c r="BQ70" i="36" s="1"/>
  <c r="BP62" i="36"/>
  <c r="BP70" i="36" s="1"/>
  <c r="BO62" i="36"/>
  <c r="BN62" i="36"/>
  <c r="BN70" i="36" s="1"/>
  <c r="BM62" i="36"/>
  <c r="BM70" i="36" s="1"/>
  <c r="BL62" i="36"/>
  <c r="BL70" i="36" s="1"/>
  <c r="BK62" i="36"/>
  <c r="BR61" i="36"/>
  <c r="BQ61" i="36"/>
  <c r="BP61" i="36"/>
  <c r="BO61" i="36"/>
  <c r="BN61" i="36"/>
  <c r="BM61" i="36"/>
  <c r="BL61" i="36"/>
  <c r="BK61" i="36"/>
  <c r="BR60" i="36"/>
  <c r="BQ60" i="36"/>
  <c r="BP60" i="36"/>
  <c r="BO60" i="36"/>
  <c r="BN60" i="36"/>
  <c r="BM60" i="36"/>
  <c r="BL60" i="36"/>
  <c r="BK60" i="36"/>
  <c r="BR59" i="36"/>
  <c r="BQ59" i="36"/>
  <c r="BP59" i="36"/>
  <c r="BO59" i="36"/>
  <c r="BN59" i="36"/>
  <c r="BM59" i="36"/>
  <c r="BL59" i="36"/>
  <c r="BK59" i="36"/>
  <c r="BR58" i="36"/>
  <c r="BQ58" i="36"/>
  <c r="BP58" i="36"/>
  <c r="BO58" i="36"/>
  <c r="BN58" i="36"/>
  <c r="BM58" i="36"/>
  <c r="BL58" i="36"/>
  <c r="BK58" i="36"/>
  <c r="BR57" i="36"/>
  <c r="BQ57" i="36"/>
  <c r="BP57" i="36"/>
  <c r="BO57" i="36"/>
  <c r="BN57" i="36"/>
  <c r="BM57" i="36"/>
  <c r="BL57" i="36"/>
  <c r="BK57" i="36"/>
  <c r="BR56" i="36"/>
  <c r="BQ56" i="36"/>
  <c r="BP56" i="36"/>
  <c r="BO56" i="36"/>
  <c r="BN56" i="36"/>
  <c r="BM56" i="36"/>
  <c r="BL56" i="36"/>
  <c r="BK56" i="36"/>
  <c r="BR55" i="36"/>
  <c r="BQ55" i="36"/>
  <c r="BP55" i="36"/>
  <c r="BO55" i="36"/>
  <c r="BN55" i="36"/>
  <c r="BM55" i="36"/>
  <c r="BL55" i="36"/>
  <c r="BK55" i="36"/>
  <c r="BR54" i="36"/>
  <c r="BQ54" i="36"/>
  <c r="BP54" i="36"/>
  <c r="BO54" i="36"/>
  <c r="BN54" i="36"/>
  <c r="BM54" i="36"/>
  <c r="BL54" i="36"/>
  <c r="BK54" i="36"/>
  <c r="BR53" i="36"/>
  <c r="BQ53" i="36"/>
  <c r="BP53" i="36"/>
  <c r="BO53" i="36"/>
  <c r="BN53" i="36"/>
  <c r="BM53" i="36"/>
  <c r="BL53" i="36"/>
  <c r="BK53" i="36"/>
  <c r="BR52" i="36"/>
  <c r="BQ52" i="36"/>
  <c r="BP52" i="36"/>
  <c r="BO52" i="36"/>
  <c r="BN52" i="36"/>
  <c r="BM52" i="36"/>
  <c r="BL52" i="36"/>
  <c r="BK52" i="36"/>
  <c r="BR51" i="36"/>
  <c r="BQ51" i="36"/>
  <c r="BP51" i="36"/>
  <c r="BO51" i="36"/>
  <c r="BN51" i="36"/>
  <c r="BM51" i="36"/>
  <c r="BL51" i="36"/>
  <c r="BK51" i="36"/>
  <c r="BR50" i="36"/>
  <c r="BQ50" i="36"/>
  <c r="BP50" i="36"/>
  <c r="BO50" i="36"/>
  <c r="BN50" i="36"/>
  <c r="BM50" i="36"/>
  <c r="BL50" i="36"/>
  <c r="BK50" i="36"/>
  <c r="BR49" i="36"/>
  <c r="BQ49" i="36"/>
  <c r="BP49" i="36"/>
  <c r="BO49" i="36"/>
  <c r="BN49" i="36"/>
  <c r="BM49" i="36"/>
  <c r="BL49" i="36"/>
  <c r="BK49" i="36"/>
  <c r="BR48" i="36"/>
  <c r="BQ48" i="36"/>
  <c r="BP48" i="36"/>
  <c r="BO48" i="36"/>
  <c r="BN48" i="36"/>
  <c r="BM48" i="36"/>
  <c r="BL48" i="36"/>
  <c r="BK48" i="36"/>
  <c r="BR47" i="36"/>
  <c r="BQ47" i="36"/>
  <c r="BP47" i="36"/>
  <c r="BO47" i="36"/>
  <c r="BN47" i="36"/>
  <c r="BM47" i="36"/>
  <c r="BL47" i="36"/>
  <c r="BK47" i="36"/>
  <c r="BR46" i="36"/>
  <c r="BQ46" i="36"/>
  <c r="BP46" i="36"/>
  <c r="BO46" i="36"/>
  <c r="BN46" i="36"/>
  <c r="BM46" i="36"/>
  <c r="BL46" i="36"/>
  <c r="BK46" i="36"/>
  <c r="BR45" i="36"/>
  <c r="BQ45" i="36"/>
  <c r="BP45" i="36"/>
  <c r="BO45" i="36"/>
  <c r="BN45" i="36"/>
  <c r="BM45" i="36"/>
  <c r="BL45" i="36"/>
  <c r="BK45" i="36"/>
  <c r="BR44" i="36"/>
  <c r="BQ44" i="36"/>
  <c r="BP44" i="36"/>
  <c r="BO44" i="36"/>
  <c r="BN44" i="36"/>
  <c r="BM44" i="36"/>
  <c r="BL44" i="36"/>
  <c r="BK44" i="36"/>
  <c r="BR43" i="36"/>
  <c r="BQ43" i="36"/>
  <c r="BP43" i="36"/>
  <c r="BO43" i="36"/>
  <c r="BN43" i="36"/>
  <c r="BM43" i="36"/>
  <c r="BL43" i="36"/>
  <c r="BK43" i="36"/>
  <c r="BR42" i="36"/>
  <c r="BQ42" i="36"/>
  <c r="BP42" i="36"/>
  <c r="BO42" i="36"/>
  <c r="BN42" i="36"/>
  <c r="BM42" i="36"/>
  <c r="BL42" i="36"/>
  <c r="BK42" i="36"/>
  <c r="BR41" i="36"/>
  <c r="BQ41" i="36"/>
  <c r="BP41" i="36"/>
  <c r="BO41" i="36"/>
  <c r="BN41" i="36"/>
  <c r="BM41" i="36"/>
  <c r="BL41" i="36"/>
  <c r="BK41" i="36"/>
  <c r="BR40" i="36"/>
  <c r="BQ40" i="36"/>
  <c r="BP40" i="36"/>
  <c r="BO40" i="36"/>
  <c r="BN40" i="36"/>
  <c r="BM40" i="36"/>
  <c r="BL40" i="36"/>
  <c r="BK40" i="36"/>
  <c r="BR39" i="36"/>
  <c r="BQ39" i="36"/>
  <c r="BP39" i="36"/>
  <c r="BO39" i="36"/>
  <c r="BN39" i="36"/>
  <c r="BM39" i="36"/>
  <c r="BL39" i="36"/>
  <c r="BK39" i="36"/>
  <c r="BR38" i="36"/>
  <c r="BQ38" i="36"/>
  <c r="BP38" i="36"/>
  <c r="BO38" i="36"/>
  <c r="BN38" i="36"/>
  <c r="BM38" i="36"/>
  <c r="BL38" i="36"/>
  <c r="BK38" i="36"/>
  <c r="BR37" i="36"/>
  <c r="BQ37" i="36"/>
  <c r="BP37" i="36"/>
  <c r="BO37" i="36"/>
  <c r="BN37" i="36"/>
  <c r="BM37" i="36"/>
  <c r="BL37" i="36"/>
  <c r="BK37" i="36"/>
  <c r="BR36" i="36"/>
  <c r="BQ36" i="36"/>
  <c r="BP36" i="36"/>
  <c r="BO36" i="36"/>
  <c r="BN36" i="36"/>
  <c r="BM36" i="36"/>
  <c r="BL36" i="36"/>
  <c r="BK36" i="36"/>
  <c r="BR35" i="36"/>
  <c r="BQ35" i="36"/>
  <c r="BP35" i="36"/>
  <c r="BO35" i="36"/>
  <c r="BN35" i="36"/>
  <c r="BM35" i="36"/>
  <c r="BL35" i="36"/>
  <c r="BK35" i="36"/>
  <c r="BG64" i="36"/>
  <c r="BF64" i="36"/>
  <c r="BE64" i="36"/>
  <c r="BD64" i="36"/>
  <c r="BC64" i="36"/>
  <c r="BB64" i="36"/>
  <c r="BA64" i="36"/>
  <c r="AZ64" i="36"/>
  <c r="BG63" i="36"/>
  <c r="BF63" i="36"/>
  <c r="BE63" i="36"/>
  <c r="BD63" i="36"/>
  <c r="BC63" i="36"/>
  <c r="BB63" i="36"/>
  <c r="BA63" i="36"/>
  <c r="AZ63" i="36"/>
  <c r="BG62" i="36"/>
  <c r="BG70" i="36" s="1"/>
  <c r="BF62" i="36"/>
  <c r="BF70" i="36" s="1"/>
  <c r="BE62" i="36"/>
  <c r="BE70" i="36" s="1"/>
  <c r="BD62" i="36"/>
  <c r="BC62" i="36"/>
  <c r="BC70" i="36" s="1"/>
  <c r="BB62" i="36"/>
  <c r="BB70" i="36" s="1"/>
  <c r="BA62" i="36"/>
  <c r="BA70" i="36" s="1"/>
  <c r="AZ62" i="36"/>
  <c r="BG61" i="36"/>
  <c r="BF61" i="36"/>
  <c r="BE61" i="36"/>
  <c r="BD61" i="36"/>
  <c r="BC61" i="36"/>
  <c r="BB61" i="36"/>
  <c r="BA61" i="36"/>
  <c r="AZ61" i="36"/>
  <c r="BG60" i="36"/>
  <c r="BF60" i="36"/>
  <c r="BE60" i="36"/>
  <c r="BD60" i="36"/>
  <c r="BC60" i="36"/>
  <c r="BB60" i="36"/>
  <c r="BA60" i="36"/>
  <c r="AZ60" i="36"/>
  <c r="BG59" i="36"/>
  <c r="BF59" i="36"/>
  <c r="BE59" i="36"/>
  <c r="BD59" i="36"/>
  <c r="BC59" i="36"/>
  <c r="BB59" i="36"/>
  <c r="BA59" i="36"/>
  <c r="AZ59" i="36"/>
  <c r="BG58" i="36"/>
  <c r="BF58" i="36"/>
  <c r="BE58" i="36"/>
  <c r="BD58" i="36"/>
  <c r="BC58" i="36"/>
  <c r="BB58" i="36"/>
  <c r="BA58" i="36"/>
  <c r="AZ58" i="36"/>
  <c r="BG57" i="36"/>
  <c r="BF57" i="36"/>
  <c r="BE57" i="36"/>
  <c r="BD57" i="36"/>
  <c r="BC57" i="36"/>
  <c r="BB57" i="36"/>
  <c r="BA57" i="36"/>
  <c r="AZ57" i="36"/>
  <c r="BG56" i="36"/>
  <c r="BF56" i="36"/>
  <c r="BE56" i="36"/>
  <c r="BD56" i="36"/>
  <c r="BC56" i="36"/>
  <c r="BB56" i="36"/>
  <c r="BA56" i="36"/>
  <c r="AZ56" i="36"/>
  <c r="BG55" i="36"/>
  <c r="BF55" i="36"/>
  <c r="BE55" i="36"/>
  <c r="BD55" i="36"/>
  <c r="BC55" i="36"/>
  <c r="BB55" i="36"/>
  <c r="BA55" i="36"/>
  <c r="AZ55" i="36"/>
  <c r="BG54" i="36"/>
  <c r="BF54" i="36"/>
  <c r="BE54" i="36"/>
  <c r="BD54" i="36"/>
  <c r="BC54" i="36"/>
  <c r="BB54" i="36"/>
  <c r="BA54" i="36"/>
  <c r="AZ54" i="36"/>
  <c r="BG53" i="36"/>
  <c r="BF53" i="36"/>
  <c r="BE53" i="36"/>
  <c r="BD53" i="36"/>
  <c r="BC53" i="36"/>
  <c r="BB53" i="36"/>
  <c r="BA53" i="36"/>
  <c r="AZ53" i="36"/>
  <c r="BG52" i="36"/>
  <c r="BF52" i="36"/>
  <c r="BE52" i="36"/>
  <c r="BD52" i="36"/>
  <c r="BC52" i="36"/>
  <c r="BB52" i="36"/>
  <c r="BA52" i="36"/>
  <c r="AZ52" i="36"/>
  <c r="BG51" i="36"/>
  <c r="BF51" i="36"/>
  <c r="BE51" i="36"/>
  <c r="BD51" i="36"/>
  <c r="BC51" i="36"/>
  <c r="BB51" i="36"/>
  <c r="BA51" i="36"/>
  <c r="AZ51" i="36"/>
  <c r="BG50" i="36"/>
  <c r="BF50" i="36"/>
  <c r="BE50" i="36"/>
  <c r="BD50" i="36"/>
  <c r="BC50" i="36"/>
  <c r="BB50" i="36"/>
  <c r="BA50" i="36"/>
  <c r="AZ50" i="36"/>
  <c r="BG49" i="36"/>
  <c r="BF49" i="36"/>
  <c r="BE49" i="36"/>
  <c r="BD49" i="36"/>
  <c r="BC49" i="36"/>
  <c r="BB49" i="36"/>
  <c r="BA49" i="36"/>
  <c r="AZ49" i="36"/>
  <c r="BG48" i="36"/>
  <c r="BF48" i="36"/>
  <c r="BE48" i="36"/>
  <c r="BD48" i="36"/>
  <c r="BC48" i="36"/>
  <c r="BB48" i="36"/>
  <c r="BA48" i="36"/>
  <c r="AZ48" i="36"/>
  <c r="BG47" i="36"/>
  <c r="BF47" i="36"/>
  <c r="BE47" i="36"/>
  <c r="BD47" i="36"/>
  <c r="BC47" i="36"/>
  <c r="BB47" i="36"/>
  <c r="BA47" i="36"/>
  <c r="AZ47" i="36"/>
  <c r="BG46" i="36"/>
  <c r="BF46" i="36"/>
  <c r="BE46" i="36"/>
  <c r="BD46" i="36"/>
  <c r="BC46" i="36"/>
  <c r="BB46" i="36"/>
  <c r="BA46" i="36"/>
  <c r="AZ46" i="36"/>
  <c r="BG45" i="36"/>
  <c r="BF45" i="36"/>
  <c r="BE45" i="36"/>
  <c r="BD45" i="36"/>
  <c r="BC45" i="36"/>
  <c r="BB45" i="36"/>
  <c r="BA45" i="36"/>
  <c r="AZ45" i="36"/>
  <c r="BG44" i="36"/>
  <c r="BF44" i="36"/>
  <c r="BE44" i="36"/>
  <c r="BD44" i="36"/>
  <c r="BC44" i="36"/>
  <c r="BB44" i="36"/>
  <c r="BA44" i="36"/>
  <c r="AZ44" i="36"/>
  <c r="BG43" i="36"/>
  <c r="BF43" i="36"/>
  <c r="BE43" i="36"/>
  <c r="BD43" i="36"/>
  <c r="BC43" i="36"/>
  <c r="BB43" i="36"/>
  <c r="BA43" i="36"/>
  <c r="AZ43" i="36"/>
  <c r="BG42" i="36"/>
  <c r="BF42" i="36"/>
  <c r="BE42" i="36"/>
  <c r="BD42" i="36"/>
  <c r="BC42" i="36"/>
  <c r="BB42" i="36"/>
  <c r="BA42" i="36"/>
  <c r="AZ42" i="36"/>
  <c r="BG41" i="36"/>
  <c r="BF41" i="36"/>
  <c r="BE41" i="36"/>
  <c r="BD41" i="36"/>
  <c r="BC41" i="36"/>
  <c r="BB41" i="36"/>
  <c r="BA41" i="36"/>
  <c r="AZ41" i="36"/>
  <c r="BG40" i="36"/>
  <c r="BF40" i="36"/>
  <c r="BE40" i="36"/>
  <c r="BD40" i="36"/>
  <c r="BC40" i="36"/>
  <c r="BB40" i="36"/>
  <c r="BA40" i="36"/>
  <c r="AZ40" i="36"/>
  <c r="BG39" i="36"/>
  <c r="BF39" i="36"/>
  <c r="BE39" i="36"/>
  <c r="BD39" i="36"/>
  <c r="BC39" i="36"/>
  <c r="BB39" i="36"/>
  <c r="BA39" i="36"/>
  <c r="AZ39" i="36"/>
  <c r="BG38" i="36"/>
  <c r="BF38" i="36"/>
  <c r="BE38" i="36"/>
  <c r="BD38" i="36"/>
  <c r="BC38" i="36"/>
  <c r="BB38" i="36"/>
  <c r="BA38" i="36"/>
  <c r="AZ38" i="36"/>
  <c r="BG37" i="36"/>
  <c r="BF37" i="36"/>
  <c r="BE37" i="36"/>
  <c r="BD37" i="36"/>
  <c r="BC37" i="36"/>
  <c r="BB37" i="36"/>
  <c r="BA37" i="36"/>
  <c r="AZ37" i="36"/>
  <c r="BG36" i="36"/>
  <c r="BF36" i="36"/>
  <c r="BE36" i="36"/>
  <c r="BD36" i="36"/>
  <c r="BC36" i="36"/>
  <c r="BB36" i="36"/>
  <c r="BA36" i="36"/>
  <c r="AZ36" i="36"/>
  <c r="BG35" i="36"/>
  <c r="BF35" i="36"/>
  <c r="BE35" i="36"/>
  <c r="BD35" i="36"/>
  <c r="BC35" i="36"/>
  <c r="BB35" i="36"/>
  <c r="BA35" i="36"/>
  <c r="AZ35" i="36"/>
  <c r="AX64" i="36"/>
  <c r="AW64" i="36"/>
  <c r="AV64" i="36"/>
  <c r="AU64" i="36"/>
  <c r="AT64" i="36"/>
  <c r="AS64" i="36"/>
  <c r="AR64" i="36"/>
  <c r="AQ64" i="36"/>
  <c r="AX63" i="36"/>
  <c r="AW63" i="36"/>
  <c r="AV63" i="36"/>
  <c r="AU63" i="36"/>
  <c r="AT63" i="36"/>
  <c r="AS63" i="36"/>
  <c r="AR63" i="36"/>
  <c r="AQ63" i="36"/>
  <c r="AX62" i="36"/>
  <c r="AX70" i="36" s="1"/>
  <c r="AW62" i="36"/>
  <c r="AW70" i="36" s="1"/>
  <c r="AV62" i="36"/>
  <c r="AV70" i="36" s="1"/>
  <c r="AU62" i="36"/>
  <c r="AT62" i="36"/>
  <c r="AT70" i="36" s="1"/>
  <c r="AS62" i="36"/>
  <c r="AS70" i="36" s="1"/>
  <c r="AR62" i="36"/>
  <c r="AR70" i="36" s="1"/>
  <c r="AQ62" i="36"/>
  <c r="AX61" i="36"/>
  <c r="AW61" i="36"/>
  <c r="AV61" i="36"/>
  <c r="AU61" i="36"/>
  <c r="AT61" i="36"/>
  <c r="AS61" i="36"/>
  <c r="AR61" i="36"/>
  <c r="AQ61" i="36"/>
  <c r="AX60" i="36"/>
  <c r="AW60" i="36"/>
  <c r="AV60" i="36"/>
  <c r="AU60" i="36"/>
  <c r="AT60" i="36"/>
  <c r="AS60" i="36"/>
  <c r="AR60" i="36"/>
  <c r="AQ60" i="36"/>
  <c r="AX59" i="36"/>
  <c r="AW59" i="36"/>
  <c r="AV59" i="36"/>
  <c r="AU59" i="36"/>
  <c r="AT59" i="36"/>
  <c r="AS59" i="36"/>
  <c r="AR59" i="36"/>
  <c r="AQ59" i="36"/>
  <c r="AX58" i="36"/>
  <c r="AW58" i="36"/>
  <c r="AV58" i="36"/>
  <c r="AU58" i="36"/>
  <c r="AT58" i="36"/>
  <c r="AS58" i="36"/>
  <c r="AR58" i="36"/>
  <c r="AQ58" i="36"/>
  <c r="AX57" i="36"/>
  <c r="AW57" i="36"/>
  <c r="AV57" i="36"/>
  <c r="AU57" i="36"/>
  <c r="AT57" i="36"/>
  <c r="AS57" i="36"/>
  <c r="AR57" i="36"/>
  <c r="AQ57" i="36"/>
  <c r="AX56" i="36"/>
  <c r="AW56" i="36"/>
  <c r="AV56" i="36"/>
  <c r="AU56" i="36"/>
  <c r="AT56" i="36"/>
  <c r="AS56" i="36"/>
  <c r="AR56" i="36"/>
  <c r="AQ56" i="36"/>
  <c r="AX55" i="36"/>
  <c r="AW55" i="36"/>
  <c r="AV55" i="36"/>
  <c r="AU55" i="36"/>
  <c r="AT55" i="36"/>
  <c r="AS55" i="36"/>
  <c r="AR55" i="36"/>
  <c r="AQ55" i="36"/>
  <c r="AX54" i="36"/>
  <c r="AW54" i="36"/>
  <c r="AV54" i="36"/>
  <c r="AU54" i="36"/>
  <c r="AT54" i="36"/>
  <c r="AS54" i="36"/>
  <c r="AR54" i="36"/>
  <c r="AQ54" i="36"/>
  <c r="AX53" i="36"/>
  <c r="AW53" i="36"/>
  <c r="AV53" i="36"/>
  <c r="AU53" i="36"/>
  <c r="AT53" i="36"/>
  <c r="AS53" i="36"/>
  <c r="AR53" i="36"/>
  <c r="AQ53" i="36"/>
  <c r="AX52" i="36"/>
  <c r="AW52" i="36"/>
  <c r="AV52" i="36"/>
  <c r="AU52" i="36"/>
  <c r="AT52" i="36"/>
  <c r="AS52" i="36"/>
  <c r="AR52" i="36"/>
  <c r="AQ52" i="36"/>
  <c r="AX51" i="36"/>
  <c r="AW51" i="36"/>
  <c r="AV51" i="36"/>
  <c r="AU51" i="36"/>
  <c r="AT51" i="36"/>
  <c r="AS51" i="36"/>
  <c r="AR51" i="36"/>
  <c r="AQ51" i="36"/>
  <c r="AX50" i="36"/>
  <c r="AW50" i="36"/>
  <c r="AV50" i="36"/>
  <c r="AU50" i="36"/>
  <c r="AT50" i="36"/>
  <c r="AS50" i="36"/>
  <c r="AR50" i="36"/>
  <c r="AQ50" i="36"/>
  <c r="AX49" i="36"/>
  <c r="AW49" i="36"/>
  <c r="AV49" i="36"/>
  <c r="AU49" i="36"/>
  <c r="AT49" i="36"/>
  <c r="AS49" i="36"/>
  <c r="AR49" i="36"/>
  <c r="AQ49" i="36"/>
  <c r="AX48" i="36"/>
  <c r="AW48" i="36"/>
  <c r="AV48" i="36"/>
  <c r="AU48" i="36"/>
  <c r="AT48" i="36"/>
  <c r="AS48" i="36"/>
  <c r="AR48" i="36"/>
  <c r="AQ48" i="36"/>
  <c r="AX47" i="36"/>
  <c r="AW47" i="36"/>
  <c r="AV47" i="36"/>
  <c r="AU47" i="36"/>
  <c r="AT47" i="36"/>
  <c r="AS47" i="36"/>
  <c r="AR47" i="36"/>
  <c r="AQ47" i="36"/>
  <c r="AX46" i="36"/>
  <c r="AW46" i="36"/>
  <c r="AV46" i="36"/>
  <c r="AU46" i="36"/>
  <c r="AT46" i="36"/>
  <c r="AS46" i="36"/>
  <c r="AR46" i="36"/>
  <c r="AQ46" i="36"/>
  <c r="AX45" i="36"/>
  <c r="AW45" i="36"/>
  <c r="AV45" i="36"/>
  <c r="AU45" i="36"/>
  <c r="AT45" i="36"/>
  <c r="AS45" i="36"/>
  <c r="AR45" i="36"/>
  <c r="AQ45" i="36"/>
  <c r="AX44" i="36"/>
  <c r="AW44" i="36"/>
  <c r="AV44" i="36"/>
  <c r="AU44" i="36"/>
  <c r="AT44" i="36"/>
  <c r="AS44" i="36"/>
  <c r="AR44" i="36"/>
  <c r="AQ44" i="36"/>
  <c r="AX43" i="36"/>
  <c r="AW43" i="36"/>
  <c r="AV43" i="36"/>
  <c r="AU43" i="36"/>
  <c r="AT43" i="36"/>
  <c r="AS43" i="36"/>
  <c r="AR43" i="36"/>
  <c r="AQ43" i="36"/>
  <c r="AX42" i="36"/>
  <c r="AW42" i="36"/>
  <c r="AV42" i="36"/>
  <c r="AU42" i="36"/>
  <c r="AT42" i="36"/>
  <c r="AS42" i="36"/>
  <c r="AR42" i="36"/>
  <c r="AQ42" i="36"/>
  <c r="AX41" i="36"/>
  <c r="AW41" i="36"/>
  <c r="AV41" i="36"/>
  <c r="AU41" i="36"/>
  <c r="AT41" i="36"/>
  <c r="AS41" i="36"/>
  <c r="AR41" i="36"/>
  <c r="AQ41" i="36"/>
  <c r="AX40" i="36"/>
  <c r="AW40" i="36"/>
  <c r="AV40" i="36"/>
  <c r="AU40" i="36"/>
  <c r="AT40" i="36"/>
  <c r="AS40" i="36"/>
  <c r="AR40" i="36"/>
  <c r="AQ40" i="36"/>
  <c r="AX39" i="36"/>
  <c r="AW39" i="36"/>
  <c r="AV39" i="36"/>
  <c r="AU39" i="36"/>
  <c r="AT39" i="36"/>
  <c r="AS39" i="36"/>
  <c r="AR39" i="36"/>
  <c r="AQ39" i="36"/>
  <c r="AX38" i="36"/>
  <c r="AW38" i="36"/>
  <c r="AV38" i="36"/>
  <c r="AU38" i="36"/>
  <c r="AT38" i="36"/>
  <c r="AS38" i="36"/>
  <c r="AR38" i="36"/>
  <c r="AQ38" i="36"/>
  <c r="AX37" i="36"/>
  <c r="AW37" i="36"/>
  <c r="AV37" i="36"/>
  <c r="AU37" i="36"/>
  <c r="AT37" i="36"/>
  <c r="AS37" i="36"/>
  <c r="AR37" i="36"/>
  <c r="AQ37" i="36"/>
  <c r="AX36" i="36"/>
  <c r="AW36" i="36"/>
  <c r="AV36" i="36"/>
  <c r="AU36" i="36"/>
  <c r="AT36" i="36"/>
  <c r="AS36" i="36"/>
  <c r="AR36" i="36"/>
  <c r="AQ36" i="36"/>
  <c r="AX35" i="36"/>
  <c r="AW35" i="36"/>
  <c r="AV35" i="36"/>
  <c r="AU35" i="36"/>
  <c r="AT35" i="36"/>
  <c r="AS35" i="36"/>
  <c r="AR35" i="36"/>
  <c r="AQ35" i="36"/>
  <c r="AM64" i="36"/>
  <c r="AL64" i="36"/>
  <c r="AK64" i="36"/>
  <c r="AJ64" i="36"/>
  <c r="AI64" i="36"/>
  <c r="AH64" i="36"/>
  <c r="AG64" i="36"/>
  <c r="AF64" i="36"/>
  <c r="AM63" i="36"/>
  <c r="AL63" i="36"/>
  <c r="AK63" i="36"/>
  <c r="AJ63" i="36"/>
  <c r="AI63" i="36"/>
  <c r="AH63" i="36"/>
  <c r="AG63" i="36"/>
  <c r="AF63" i="36"/>
  <c r="AM62" i="36"/>
  <c r="AM70" i="36" s="1"/>
  <c r="AL62" i="36"/>
  <c r="AL70" i="36" s="1"/>
  <c r="AK62" i="36"/>
  <c r="AK70" i="36" s="1"/>
  <c r="AJ62" i="36"/>
  <c r="AI62" i="36"/>
  <c r="AI70" i="36" s="1"/>
  <c r="AH62" i="36"/>
  <c r="AH70" i="36" s="1"/>
  <c r="AG62" i="36"/>
  <c r="AG70" i="36" s="1"/>
  <c r="AF62" i="36"/>
  <c r="AM61" i="36"/>
  <c r="AL61" i="36"/>
  <c r="AK61" i="36"/>
  <c r="AJ61" i="36"/>
  <c r="AI61" i="36"/>
  <c r="AH61" i="36"/>
  <c r="AG61" i="36"/>
  <c r="AF61" i="36"/>
  <c r="AM60" i="36"/>
  <c r="AL60" i="36"/>
  <c r="AK60" i="36"/>
  <c r="AJ60" i="36"/>
  <c r="AI60" i="36"/>
  <c r="AH60" i="36"/>
  <c r="AG60" i="36"/>
  <c r="AF60" i="36"/>
  <c r="AM59" i="36"/>
  <c r="AL59" i="36"/>
  <c r="AK59" i="36"/>
  <c r="AJ59" i="36"/>
  <c r="AI59" i="36"/>
  <c r="AH59" i="36"/>
  <c r="AG59" i="36"/>
  <c r="AF59" i="36"/>
  <c r="AM58" i="36"/>
  <c r="AL58" i="36"/>
  <c r="AK58" i="36"/>
  <c r="AJ58" i="36"/>
  <c r="AI58" i="36"/>
  <c r="AH58" i="36"/>
  <c r="AG58" i="36"/>
  <c r="AF58" i="36"/>
  <c r="AM57" i="36"/>
  <c r="AL57" i="36"/>
  <c r="AK57" i="36"/>
  <c r="AJ57" i="36"/>
  <c r="AI57" i="36"/>
  <c r="AH57" i="36"/>
  <c r="AG57" i="36"/>
  <c r="AF57" i="36"/>
  <c r="AM56" i="36"/>
  <c r="AL56" i="36"/>
  <c r="AK56" i="36"/>
  <c r="AJ56" i="36"/>
  <c r="AI56" i="36"/>
  <c r="AH56" i="36"/>
  <c r="AG56" i="36"/>
  <c r="AF56" i="36"/>
  <c r="AM55" i="36"/>
  <c r="AL55" i="36"/>
  <c r="AK55" i="36"/>
  <c r="AJ55" i="36"/>
  <c r="AI55" i="36"/>
  <c r="AH55" i="36"/>
  <c r="AG55" i="36"/>
  <c r="AF55" i="36"/>
  <c r="AM54" i="36"/>
  <c r="AL54" i="36"/>
  <c r="AK54" i="36"/>
  <c r="AJ54" i="36"/>
  <c r="AI54" i="36"/>
  <c r="AH54" i="36"/>
  <c r="AG54" i="36"/>
  <c r="AF54" i="36"/>
  <c r="AM53" i="36"/>
  <c r="AL53" i="36"/>
  <c r="AK53" i="36"/>
  <c r="AJ53" i="36"/>
  <c r="AI53" i="36"/>
  <c r="AH53" i="36"/>
  <c r="AG53" i="36"/>
  <c r="AF53" i="36"/>
  <c r="AM52" i="36"/>
  <c r="AL52" i="36"/>
  <c r="AK52" i="36"/>
  <c r="AJ52" i="36"/>
  <c r="AI52" i="36"/>
  <c r="AH52" i="36"/>
  <c r="AG52" i="36"/>
  <c r="AF52" i="36"/>
  <c r="AM51" i="36"/>
  <c r="AL51" i="36"/>
  <c r="AK51" i="36"/>
  <c r="AJ51" i="36"/>
  <c r="AI51" i="36"/>
  <c r="AH51" i="36"/>
  <c r="AG51" i="36"/>
  <c r="AF51" i="36"/>
  <c r="AM50" i="36"/>
  <c r="AL50" i="36"/>
  <c r="AK50" i="36"/>
  <c r="AJ50" i="36"/>
  <c r="AI50" i="36"/>
  <c r="AH50" i="36"/>
  <c r="AG50" i="36"/>
  <c r="AF50" i="36"/>
  <c r="AM49" i="36"/>
  <c r="AL49" i="36"/>
  <c r="AK49" i="36"/>
  <c r="AJ49" i="36"/>
  <c r="AI49" i="36"/>
  <c r="AH49" i="36"/>
  <c r="AG49" i="36"/>
  <c r="AF49" i="36"/>
  <c r="AM48" i="36"/>
  <c r="AL48" i="36"/>
  <c r="AK48" i="36"/>
  <c r="AJ48" i="36"/>
  <c r="AI48" i="36"/>
  <c r="AH48" i="36"/>
  <c r="AG48" i="36"/>
  <c r="AF48" i="36"/>
  <c r="AM47" i="36"/>
  <c r="AL47" i="36"/>
  <c r="AK47" i="36"/>
  <c r="AJ47" i="36"/>
  <c r="AI47" i="36"/>
  <c r="AH47" i="36"/>
  <c r="AG47" i="36"/>
  <c r="AF47" i="36"/>
  <c r="AM46" i="36"/>
  <c r="AL46" i="36"/>
  <c r="AK46" i="36"/>
  <c r="AJ46" i="36"/>
  <c r="AI46" i="36"/>
  <c r="AH46" i="36"/>
  <c r="AG46" i="36"/>
  <c r="AF46" i="36"/>
  <c r="AM45" i="36"/>
  <c r="AL45" i="36"/>
  <c r="AK45" i="36"/>
  <c r="AJ45" i="36"/>
  <c r="AI45" i="36"/>
  <c r="AH45" i="36"/>
  <c r="AG45" i="36"/>
  <c r="AF45" i="36"/>
  <c r="AM44" i="36"/>
  <c r="AL44" i="36"/>
  <c r="AK44" i="36"/>
  <c r="AJ44" i="36"/>
  <c r="AI44" i="36"/>
  <c r="AH44" i="36"/>
  <c r="AG44" i="36"/>
  <c r="AF44" i="36"/>
  <c r="AM43" i="36"/>
  <c r="AL43" i="36"/>
  <c r="AK43" i="36"/>
  <c r="AJ43" i="36"/>
  <c r="AI43" i="36"/>
  <c r="AH43" i="36"/>
  <c r="AG43" i="36"/>
  <c r="AF43" i="36"/>
  <c r="AM42" i="36"/>
  <c r="AL42" i="36"/>
  <c r="AK42" i="36"/>
  <c r="AJ42" i="36"/>
  <c r="AI42" i="36"/>
  <c r="AH42" i="36"/>
  <c r="AG42" i="36"/>
  <c r="AF42" i="36"/>
  <c r="AM41" i="36"/>
  <c r="AL41" i="36"/>
  <c r="AK41" i="36"/>
  <c r="AJ41" i="36"/>
  <c r="AI41" i="36"/>
  <c r="AH41" i="36"/>
  <c r="AG41" i="36"/>
  <c r="AF41" i="36"/>
  <c r="AM40" i="36"/>
  <c r="AL40" i="36"/>
  <c r="AK40" i="36"/>
  <c r="AJ40" i="36"/>
  <c r="AI40" i="36"/>
  <c r="AH40" i="36"/>
  <c r="AG40" i="36"/>
  <c r="AF40" i="36"/>
  <c r="AM39" i="36"/>
  <c r="AL39" i="36"/>
  <c r="AK39" i="36"/>
  <c r="AJ39" i="36"/>
  <c r="AI39" i="36"/>
  <c r="AH39" i="36"/>
  <c r="AG39" i="36"/>
  <c r="AF39" i="36"/>
  <c r="AM38" i="36"/>
  <c r="AL38" i="36"/>
  <c r="AK38" i="36"/>
  <c r="AJ38" i="36"/>
  <c r="AI38" i="36"/>
  <c r="AH38" i="36"/>
  <c r="AG38" i="36"/>
  <c r="AF38" i="36"/>
  <c r="AM37" i="36"/>
  <c r="AL37" i="36"/>
  <c r="AK37" i="36"/>
  <c r="AJ37" i="36"/>
  <c r="AI37" i="36"/>
  <c r="AH37" i="36"/>
  <c r="AG37" i="36"/>
  <c r="AF37" i="36"/>
  <c r="AM36" i="36"/>
  <c r="AL36" i="36"/>
  <c r="AK36" i="36"/>
  <c r="AJ36" i="36"/>
  <c r="AI36" i="36"/>
  <c r="AH36" i="36"/>
  <c r="AG36" i="36"/>
  <c r="AF36" i="36"/>
  <c r="AM35" i="36"/>
  <c r="AL35" i="36"/>
  <c r="AK35" i="36"/>
  <c r="AJ35" i="36"/>
  <c r="AI35" i="36"/>
  <c r="AH35" i="36"/>
  <c r="AG35" i="36"/>
  <c r="AF35" i="36"/>
  <c r="AD64" i="36"/>
  <c r="AC64" i="36"/>
  <c r="AB64" i="36"/>
  <c r="AA64" i="36"/>
  <c r="Z64" i="36"/>
  <c r="Y64" i="36"/>
  <c r="X64" i="36"/>
  <c r="W64" i="36"/>
  <c r="AD63" i="36"/>
  <c r="AC63" i="36"/>
  <c r="AB63" i="36"/>
  <c r="AA63" i="36"/>
  <c r="Z63" i="36"/>
  <c r="Y63" i="36"/>
  <c r="X63" i="36"/>
  <c r="W63" i="36"/>
  <c r="AD62" i="36"/>
  <c r="AD70" i="36" s="1"/>
  <c r="AC62" i="36"/>
  <c r="AC70" i="36" s="1"/>
  <c r="AB62" i="36"/>
  <c r="AB70" i="36" s="1"/>
  <c r="AA62" i="36"/>
  <c r="Z62" i="36"/>
  <c r="Z70" i="36" s="1"/>
  <c r="Y62" i="36"/>
  <c r="Y70" i="36" s="1"/>
  <c r="X62" i="36"/>
  <c r="X70" i="36" s="1"/>
  <c r="W62" i="36"/>
  <c r="AD61" i="36"/>
  <c r="AC61" i="36"/>
  <c r="AB61" i="36"/>
  <c r="AA61" i="36"/>
  <c r="Z61" i="36"/>
  <c r="Y61" i="36"/>
  <c r="X61" i="36"/>
  <c r="W61" i="36"/>
  <c r="AD60" i="36"/>
  <c r="AC60" i="36"/>
  <c r="AB60" i="36"/>
  <c r="AA60" i="36"/>
  <c r="Z60" i="36"/>
  <c r="Y60" i="36"/>
  <c r="X60" i="36"/>
  <c r="W60" i="36"/>
  <c r="AD59" i="36"/>
  <c r="AC59" i="36"/>
  <c r="AB59" i="36"/>
  <c r="AA59" i="36"/>
  <c r="Z59" i="36"/>
  <c r="Y59" i="36"/>
  <c r="X59" i="36"/>
  <c r="W59" i="36"/>
  <c r="AD58" i="36"/>
  <c r="AC58" i="36"/>
  <c r="AB58" i="36"/>
  <c r="AA58" i="36"/>
  <c r="Z58" i="36"/>
  <c r="Y58" i="36"/>
  <c r="X58" i="36"/>
  <c r="W58" i="36"/>
  <c r="AD57" i="36"/>
  <c r="AC57" i="36"/>
  <c r="AB57" i="36"/>
  <c r="AA57" i="36"/>
  <c r="Z57" i="36"/>
  <c r="Y57" i="36"/>
  <c r="X57" i="36"/>
  <c r="W57" i="36"/>
  <c r="AD56" i="36"/>
  <c r="AC56" i="36"/>
  <c r="AB56" i="36"/>
  <c r="AA56" i="36"/>
  <c r="Z56" i="36"/>
  <c r="Y56" i="36"/>
  <c r="X56" i="36"/>
  <c r="W56" i="36"/>
  <c r="AD55" i="36"/>
  <c r="AC55" i="36"/>
  <c r="AB55" i="36"/>
  <c r="AA55" i="36"/>
  <c r="Z55" i="36"/>
  <c r="Y55" i="36"/>
  <c r="X55" i="36"/>
  <c r="W55" i="36"/>
  <c r="AD54" i="36"/>
  <c r="AC54" i="36"/>
  <c r="AB54" i="36"/>
  <c r="AA54" i="36"/>
  <c r="Z54" i="36"/>
  <c r="Y54" i="36"/>
  <c r="X54" i="36"/>
  <c r="W54" i="36"/>
  <c r="AD53" i="36"/>
  <c r="AC53" i="36"/>
  <c r="AB53" i="36"/>
  <c r="AA53" i="36"/>
  <c r="Z53" i="36"/>
  <c r="Y53" i="36"/>
  <c r="X53" i="36"/>
  <c r="W53" i="36"/>
  <c r="AD52" i="36"/>
  <c r="AC52" i="36"/>
  <c r="AB52" i="36"/>
  <c r="AA52" i="36"/>
  <c r="Z52" i="36"/>
  <c r="Y52" i="36"/>
  <c r="X52" i="36"/>
  <c r="W52" i="36"/>
  <c r="AD51" i="36"/>
  <c r="AC51" i="36"/>
  <c r="AB51" i="36"/>
  <c r="AA51" i="36"/>
  <c r="Z51" i="36"/>
  <c r="Y51" i="36"/>
  <c r="X51" i="36"/>
  <c r="W51" i="36"/>
  <c r="AD50" i="36"/>
  <c r="AC50" i="36"/>
  <c r="AB50" i="36"/>
  <c r="AA50" i="36"/>
  <c r="Z50" i="36"/>
  <c r="Y50" i="36"/>
  <c r="X50" i="36"/>
  <c r="W50" i="36"/>
  <c r="AD49" i="36"/>
  <c r="AC49" i="36"/>
  <c r="AB49" i="36"/>
  <c r="AA49" i="36"/>
  <c r="Z49" i="36"/>
  <c r="Y49" i="36"/>
  <c r="X49" i="36"/>
  <c r="W49" i="36"/>
  <c r="AD48" i="36"/>
  <c r="AC48" i="36"/>
  <c r="AB48" i="36"/>
  <c r="AA48" i="36"/>
  <c r="Z48" i="36"/>
  <c r="Y48" i="36"/>
  <c r="X48" i="36"/>
  <c r="W48" i="36"/>
  <c r="AD47" i="36"/>
  <c r="AC47" i="36"/>
  <c r="AB47" i="36"/>
  <c r="AA47" i="36"/>
  <c r="Z47" i="36"/>
  <c r="Y47" i="36"/>
  <c r="X47" i="36"/>
  <c r="W47" i="36"/>
  <c r="AD46" i="36"/>
  <c r="AC46" i="36"/>
  <c r="AB46" i="36"/>
  <c r="AA46" i="36"/>
  <c r="Z46" i="36"/>
  <c r="Y46" i="36"/>
  <c r="X46" i="36"/>
  <c r="W46" i="36"/>
  <c r="AD45" i="36"/>
  <c r="AC45" i="36"/>
  <c r="AB45" i="36"/>
  <c r="AA45" i="36"/>
  <c r="Z45" i="36"/>
  <c r="Y45" i="36"/>
  <c r="X45" i="36"/>
  <c r="W45" i="36"/>
  <c r="AD44" i="36"/>
  <c r="AC44" i="36"/>
  <c r="AB44" i="36"/>
  <c r="AA44" i="36"/>
  <c r="Z44" i="36"/>
  <c r="Y44" i="36"/>
  <c r="X44" i="36"/>
  <c r="W44" i="36"/>
  <c r="AD43" i="36"/>
  <c r="AC43" i="36"/>
  <c r="AB43" i="36"/>
  <c r="AA43" i="36"/>
  <c r="Z43" i="36"/>
  <c r="Y43" i="36"/>
  <c r="X43" i="36"/>
  <c r="W43" i="36"/>
  <c r="AD42" i="36"/>
  <c r="AC42" i="36"/>
  <c r="AB42" i="36"/>
  <c r="AA42" i="36"/>
  <c r="Z42" i="36"/>
  <c r="Y42" i="36"/>
  <c r="X42" i="36"/>
  <c r="W42" i="36"/>
  <c r="AD41" i="36"/>
  <c r="AC41" i="36"/>
  <c r="AB41" i="36"/>
  <c r="AA41" i="36"/>
  <c r="Z41" i="36"/>
  <c r="Y41" i="36"/>
  <c r="X41" i="36"/>
  <c r="W41" i="36"/>
  <c r="AD40" i="36"/>
  <c r="AC40" i="36"/>
  <c r="AB40" i="36"/>
  <c r="AA40" i="36"/>
  <c r="Z40" i="36"/>
  <c r="Y40" i="36"/>
  <c r="X40" i="36"/>
  <c r="W40" i="36"/>
  <c r="AD39" i="36"/>
  <c r="AC39" i="36"/>
  <c r="AB39" i="36"/>
  <c r="AA39" i="36"/>
  <c r="Z39" i="36"/>
  <c r="Y39" i="36"/>
  <c r="X39" i="36"/>
  <c r="W39" i="36"/>
  <c r="AD38" i="36"/>
  <c r="AC38" i="36"/>
  <c r="AB38" i="36"/>
  <c r="AA38" i="36"/>
  <c r="Z38" i="36"/>
  <c r="Y38" i="36"/>
  <c r="X38" i="36"/>
  <c r="W38" i="36"/>
  <c r="AD37" i="36"/>
  <c r="AC37" i="36"/>
  <c r="AB37" i="36"/>
  <c r="AA37" i="36"/>
  <c r="Z37" i="36"/>
  <c r="Y37" i="36"/>
  <c r="X37" i="36"/>
  <c r="W37" i="36"/>
  <c r="AD36" i="36"/>
  <c r="AC36" i="36"/>
  <c r="AB36" i="36"/>
  <c r="AA36" i="36"/>
  <c r="Z36" i="36"/>
  <c r="Y36" i="36"/>
  <c r="X36" i="36"/>
  <c r="W36" i="36"/>
  <c r="AD35" i="36"/>
  <c r="AC35" i="36"/>
  <c r="AB35" i="36"/>
  <c r="AA35" i="36"/>
  <c r="Z35" i="36"/>
  <c r="Y35" i="36"/>
  <c r="X35" i="36"/>
  <c r="W35" i="36"/>
  <c r="S64" i="36"/>
  <c r="R64" i="36"/>
  <c r="Q64" i="36"/>
  <c r="P64" i="36"/>
  <c r="O64" i="36"/>
  <c r="N64" i="36"/>
  <c r="M64" i="36"/>
  <c r="L64" i="36"/>
  <c r="S63" i="36"/>
  <c r="R63" i="36"/>
  <c r="Q63" i="36"/>
  <c r="P63" i="36"/>
  <c r="O63" i="36"/>
  <c r="N63" i="36"/>
  <c r="M63" i="36"/>
  <c r="L63" i="36"/>
  <c r="S62" i="36"/>
  <c r="S70" i="36" s="1"/>
  <c r="R62" i="36"/>
  <c r="R70" i="36" s="1"/>
  <c r="Q62" i="36"/>
  <c r="Q70" i="36" s="1"/>
  <c r="P62" i="36"/>
  <c r="O62" i="36"/>
  <c r="O70" i="36" s="1"/>
  <c r="N62" i="36"/>
  <c r="N70" i="36" s="1"/>
  <c r="M62" i="36"/>
  <c r="L62" i="36"/>
  <c r="S61" i="36"/>
  <c r="R61" i="36"/>
  <c r="Q61" i="36"/>
  <c r="P61" i="36"/>
  <c r="O61" i="36"/>
  <c r="N61" i="36"/>
  <c r="M61" i="36"/>
  <c r="L61" i="36"/>
  <c r="S60" i="36"/>
  <c r="R60" i="36"/>
  <c r="Q60" i="36"/>
  <c r="P60" i="36"/>
  <c r="O60" i="36"/>
  <c r="N60" i="36"/>
  <c r="M60" i="36"/>
  <c r="L60" i="36"/>
  <c r="S59" i="36"/>
  <c r="R59" i="36"/>
  <c r="Q59" i="36"/>
  <c r="P59" i="36"/>
  <c r="O59" i="36"/>
  <c r="N59" i="36"/>
  <c r="M59" i="36"/>
  <c r="L59" i="36"/>
  <c r="S58" i="36"/>
  <c r="R58" i="36"/>
  <c r="Q58" i="36"/>
  <c r="P58" i="36"/>
  <c r="O58" i="36"/>
  <c r="N58" i="36"/>
  <c r="M58" i="36"/>
  <c r="L58" i="36"/>
  <c r="S57" i="36"/>
  <c r="R57" i="36"/>
  <c r="Q57" i="36"/>
  <c r="P57" i="36"/>
  <c r="O57" i="36"/>
  <c r="N57" i="36"/>
  <c r="M57" i="36"/>
  <c r="L57" i="36"/>
  <c r="S56" i="36"/>
  <c r="R56" i="36"/>
  <c r="Q56" i="36"/>
  <c r="P56" i="36"/>
  <c r="O56" i="36"/>
  <c r="N56" i="36"/>
  <c r="M56" i="36"/>
  <c r="L56" i="36"/>
  <c r="S55" i="36"/>
  <c r="R55" i="36"/>
  <c r="Q55" i="36"/>
  <c r="P55" i="36"/>
  <c r="O55" i="36"/>
  <c r="N55" i="36"/>
  <c r="M55" i="36"/>
  <c r="L55" i="36"/>
  <c r="S54" i="36"/>
  <c r="R54" i="36"/>
  <c r="Q54" i="36"/>
  <c r="P54" i="36"/>
  <c r="O54" i="36"/>
  <c r="N54" i="36"/>
  <c r="M54" i="36"/>
  <c r="L54" i="36"/>
  <c r="S53" i="36"/>
  <c r="R53" i="36"/>
  <c r="Q53" i="36"/>
  <c r="P53" i="36"/>
  <c r="O53" i="36"/>
  <c r="N53" i="36"/>
  <c r="M53" i="36"/>
  <c r="L53" i="36"/>
  <c r="S52" i="36"/>
  <c r="R52" i="36"/>
  <c r="Q52" i="36"/>
  <c r="P52" i="36"/>
  <c r="O52" i="36"/>
  <c r="N52" i="36"/>
  <c r="M52" i="36"/>
  <c r="L52" i="36"/>
  <c r="S51" i="36"/>
  <c r="R51" i="36"/>
  <c r="Q51" i="36"/>
  <c r="P51" i="36"/>
  <c r="O51" i="36"/>
  <c r="N51" i="36"/>
  <c r="M51" i="36"/>
  <c r="L51" i="36"/>
  <c r="S50" i="36"/>
  <c r="R50" i="36"/>
  <c r="Q50" i="36"/>
  <c r="P50" i="36"/>
  <c r="O50" i="36"/>
  <c r="N50" i="36"/>
  <c r="M50" i="36"/>
  <c r="L50" i="36"/>
  <c r="S49" i="36"/>
  <c r="R49" i="36"/>
  <c r="Q49" i="36"/>
  <c r="P49" i="36"/>
  <c r="O49" i="36"/>
  <c r="N49" i="36"/>
  <c r="M49" i="36"/>
  <c r="L49" i="36"/>
  <c r="S48" i="36"/>
  <c r="R48" i="36"/>
  <c r="Q48" i="36"/>
  <c r="P48" i="36"/>
  <c r="O48" i="36"/>
  <c r="N48" i="36"/>
  <c r="M48" i="36"/>
  <c r="L48" i="36"/>
  <c r="S47" i="36"/>
  <c r="R47" i="36"/>
  <c r="Q47" i="36"/>
  <c r="P47" i="36"/>
  <c r="O47" i="36"/>
  <c r="N47" i="36"/>
  <c r="M47" i="36"/>
  <c r="L47" i="36"/>
  <c r="S46" i="36"/>
  <c r="R46" i="36"/>
  <c r="Q46" i="36"/>
  <c r="P46" i="36"/>
  <c r="O46" i="36"/>
  <c r="N46" i="36"/>
  <c r="M46" i="36"/>
  <c r="L46" i="36"/>
  <c r="S45" i="36"/>
  <c r="R45" i="36"/>
  <c r="Q45" i="36"/>
  <c r="P45" i="36"/>
  <c r="O45" i="36"/>
  <c r="N45" i="36"/>
  <c r="M45" i="36"/>
  <c r="L45" i="36"/>
  <c r="S44" i="36"/>
  <c r="R44" i="36"/>
  <c r="Q44" i="36"/>
  <c r="P44" i="36"/>
  <c r="O44" i="36"/>
  <c r="N44" i="36"/>
  <c r="M44" i="36"/>
  <c r="L44" i="36"/>
  <c r="S43" i="36"/>
  <c r="R43" i="36"/>
  <c r="Q43" i="36"/>
  <c r="P43" i="36"/>
  <c r="O43" i="36"/>
  <c r="N43" i="36"/>
  <c r="M43" i="36"/>
  <c r="L43" i="36"/>
  <c r="S42" i="36"/>
  <c r="R42" i="36"/>
  <c r="Q42" i="36"/>
  <c r="P42" i="36"/>
  <c r="O42" i="36"/>
  <c r="N42" i="36"/>
  <c r="M42" i="36"/>
  <c r="L42" i="36"/>
  <c r="S41" i="36"/>
  <c r="R41" i="36"/>
  <c r="Q41" i="36"/>
  <c r="P41" i="36"/>
  <c r="O41" i="36"/>
  <c r="N41" i="36"/>
  <c r="M41" i="36"/>
  <c r="L41" i="36"/>
  <c r="S40" i="36"/>
  <c r="R40" i="36"/>
  <c r="Q40" i="36"/>
  <c r="P40" i="36"/>
  <c r="O40" i="36"/>
  <c r="N40" i="36"/>
  <c r="M40" i="36"/>
  <c r="L40" i="36"/>
  <c r="S39" i="36"/>
  <c r="R39" i="36"/>
  <c r="Q39" i="36"/>
  <c r="P39" i="36"/>
  <c r="O39" i="36"/>
  <c r="N39" i="36"/>
  <c r="M39" i="36"/>
  <c r="L39" i="36"/>
  <c r="S38" i="36"/>
  <c r="R38" i="36"/>
  <c r="Q38" i="36"/>
  <c r="P38" i="36"/>
  <c r="O38" i="36"/>
  <c r="N38" i="36"/>
  <c r="M38" i="36"/>
  <c r="L38" i="36"/>
  <c r="S37" i="36"/>
  <c r="R37" i="36"/>
  <c r="Q37" i="36"/>
  <c r="P37" i="36"/>
  <c r="O37" i="36"/>
  <c r="N37" i="36"/>
  <c r="M37" i="36"/>
  <c r="L37" i="36"/>
  <c r="S36" i="36"/>
  <c r="R36" i="36"/>
  <c r="Q36" i="36"/>
  <c r="P36" i="36"/>
  <c r="O36" i="36"/>
  <c r="N36" i="36"/>
  <c r="M36" i="36"/>
  <c r="L36" i="36"/>
  <c r="S35" i="36"/>
  <c r="R35" i="36"/>
  <c r="Q35" i="36"/>
  <c r="P35" i="36"/>
  <c r="O35" i="36"/>
  <c r="N35" i="36"/>
  <c r="M35" i="36"/>
  <c r="L35" i="36"/>
  <c r="J64" i="36"/>
  <c r="I64" i="36"/>
  <c r="H64" i="36"/>
  <c r="G64" i="36"/>
  <c r="F64" i="36"/>
  <c r="E64" i="36"/>
  <c r="D64" i="36"/>
  <c r="J63" i="36"/>
  <c r="I63" i="36"/>
  <c r="H63" i="36"/>
  <c r="G63" i="36"/>
  <c r="F63" i="36"/>
  <c r="E63" i="36"/>
  <c r="D63" i="36"/>
  <c r="J62" i="36"/>
  <c r="J70" i="36" s="1"/>
  <c r="I62" i="36"/>
  <c r="I70" i="36" s="1"/>
  <c r="H62" i="36"/>
  <c r="G62" i="36"/>
  <c r="F62" i="36"/>
  <c r="E62" i="36"/>
  <c r="E70" i="36" s="1"/>
  <c r="D62" i="36"/>
  <c r="J61" i="36"/>
  <c r="I61" i="36"/>
  <c r="H61" i="36"/>
  <c r="G61" i="36"/>
  <c r="F61" i="36"/>
  <c r="E61" i="36"/>
  <c r="D61" i="36"/>
  <c r="J60" i="36"/>
  <c r="I60" i="36"/>
  <c r="H60" i="36"/>
  <c r="G60" i="36"/>
  <c r="F60" i="36"/>
  <c r="E60" i="36"/>
  <c r="D60" i="36"/>
  <c r="J59" i="36"/>
  <c r="I59" i="36"/>
  <c r="H59" i="36"/>
  <c r="G59" i="36"/>
  <c r="F59" i="36"/>
  <c r="E59" i="36"/>
  <c r="D59" i="36"/>
  <c r="J58" i="36"/>
  <c r="I58" i="36"/>
  <c r="H58" i="36"/>
  <c r="G58" i="36"/>
  <c r="F58" i="36"/>
  <c r="E58" i="36"/>
  <c r="D58" i="36"/>
  <c r="J57" i="36"/>
  <c r="I57" i="36"/>
  <c r="H57" i="36"/>
  <c r="G57" i="36"/>
  <c r="F57" i="36"/>
  <c r="E57" i="36"/>
  <c r="D57" i="36"/>
  <c r="J56" i="36"/>
  <c r="I56" i="36"/>
  <c r="H56" i="36"/>
  <c r="G56" i="36"/>
  <c r="F56" i="36"/>
  <c r="E56" i="36"/>
  <c r="D56" i="36"/>
  <c r="J55" i="36"/>
  <c r="I55" i="36"/>
  <c r="H55" i="36"/>
  <c r="G55" i="36"/>
  <c r="F55" i="36"/>
  <c r="E55" i="36"/>
  <c r="D55" i="36"/>
  <c r="J54" i="36"/>
  <c r="I54" i="36"/>
  <c r="H54" i="36"/>
  <c r="G54" i="36"/>
  <c r="F54" i="36"/>
  <c r="E54" i="36"/>
  <c r="D54" i="36"/>
  <c r="J53" i="36"/>
  <c r="I53" i="36"/>
  <c r="H53" i="36"/>
  <c r="G53" i="36"/>
  <c r="F53" i="36"/>
  <c r="E53" i="36"/>
  <c r="D53" i="36"/>
  <c r="J52" i="36"/>
  <c r="I52" i="36"/>
  <c r="H52" i="36"/>
  <c r="G52" i="36"/>
  <c r="F52" i="36"/>
  <c r="E52" i="36"/>
  <c r="D52" i="36"/>
  <c r="J51" i="36"/>
  <c r="I51" i="36"/>
  <c r="H51" i="36"/>
  <c r="G51" i="36"/>
  <c r="F51" i="36"/>
  <c r="E51" i="36"/>
  <c r="D51" i="36"/>
  <c r="J50" i="36"/>
  <c r="I50" i="36"/>
  <c r="H50" i="36"/>
  <c r="G50" i="36"/>
  <c r="F50" i="36"/>
  <c r="E50" i="36"/>
  <c r="D50" i="36"/>
  <c r="J49" i="36"/>
  <c r="I49" i="36"/>
  <c r="H49" i="36"/>
  <c r="G49" i="36"/>
  <c r="F49" i="36"/>
  <c r="E49" i="36"/>
  <c r="D49" i="36"/>
  <c r="J48" i="36"/>
  <c r="I48" i="36"/>
  <c r="H48" i="36"/>
  <c r="G48" i="36"/>
  <c r="F48" i="36"/>
  <c r="E48" i="36"/>
  <c r="D48" i="36"/>
  <c r="J47" i="36"/>
  <c r="I47" i="36"/>
  <c r="H47" i="36"/>
  <c r="G47" i="36"/>
  <c r="F47" i="36"/>
  <c r="E47" i="36"/>
  <c r="D47" i="36"/>
  <c r="J46" i="36"/>
  <c r="I46" i="36"/>
  <c r="H46" i="36"/>
  <c r="G46" i="36"/>
  <c r="F46" i="36"/>
  <c r="E46" i="36"/>
  <c r="D46" i="36"/>
  <c r="J45" i="36"/>
  <c r="I45" i="36"/>
  <c r="H45" i="36"/>
  <c r="G45" i="36"/>
  <c r="F45" i="36"/>
  <c r="E45" i="36"/>
  <c r="D45" i="36"/>
  <c r="J44" i="36"/>
  <c r="I44" i="36"/>
  <c r="H44" i="36"/>
  <c r="G44" i="36"/>
  <c r="F44" i="36"/>
  <c r="E44" i="36"/>
  <c r="D44" i="36"/>
  <c r="J43" i="36"/>
  <c r="I43" i="36"/>
  <c r="H43" i="36"/>
  <c r="G43" i="36"/>
  <c r="F43" i="36"/>
  <c r="E43" i="36"/>
  <c r="D43" i="36"/>
  <c r="J42" i="36"/>
  <c r="I42" i="36"/>
  <c r="H42" i="36"/>
  <c r="G42" i="36"/>
  <c r="F42" i="36"/>
  <c r="E42" i="36"/>
  <c r="D42" i="36"/>
  <c r="J41" i="36"/>
  <c r="I41" i="36"/>
  <c r="H41" i="36"/>
  <c r="G41" i="36"/>
  <c r="F41" i="36"/>
  <c r="E41" i="36"/>
  <c r="D41" i="36"/>
  <c r="J40" i="36"/>
  <c r="I40" i="36"/>
  <c r="H40" i="36"/>
  <c r="G40" i="36"/>
  <c r="F40" i="36"/>
  <c r="E40" i="36"/>
  <c r="D40" i="36"/>
  <c r="J39" i="36"/>
  <c r="I39" i="36"/>
  <c r="H39" i="36"/>
  <c r="G39" i="36"/>
  <c r="F39" i="36"/>
  <c r="E39" i="36"/>
  <c r="D39" i="36"/>
  <c r="J38" i="36"/>
  <c r="I38" i="36"/>
  <c r="H38" i="36"/>
  <c r="G38" i="36"/>
  <c r="F38" i="36"/>
  <c r="E38" i="36"/>
  <c r="D38" i="36"/>
  <c r="J37" i="36"/>
  <c r="I37" i="36"/>
  <c r="H37" i="36"/>
  <c r="G37" i="36"/>
  <c r="F37" i="36"/>
  <c r="E37" i="36"/>
  <c r="D37" i="36"/>
  <c r="J36" i="36"/>
  <c r="I36" i="36"/>
  <c r="H36" i="36"/>
  <c r="G36" i="36"/>
  <c r="F36" i="36"/>
  <c r="E36" i="36"/>
  <c r="D36" i="36"/>
  <c r="J35" i="36"/>
  <c r="I35" i="36"/>
  <c r="H35" i="36"/>
  <c r="G35" i="36"/>
  <c r="F35" i="36"/>
  <c r="E35" i="36"/>
  <c r="D35" i="36"/>
  <c r="C64" i="36"/>
  <c r="C63" i="36"/>
  <c r="C62" i="36"/>
  <c r="C61" i="36"/>
  <c r="C60" i="36"/>
  <c r="C59" i="36"/>
  <c r="C58" i="36"/>
  <c r="C57" i="36"/>
  <c r="C56" i="36"/>
  <c r="C55" i="36"/>
  <c r="C54" i="36"/>
  <c r="C53" i="36"/>
  <c r="C52" i="36"/>
  <c r="C51" i="36"/>
  <c r="C50" i="36"/>
  <c r="C49" i="36"/>
  <c r="C48" i="36"/>
  <c r="C47" i="36"/>
  <c r="C46" i="36"/>
  <c r="C45" i="36"/>
  <c r="C44" i="36"/>
  <c r="C43" i="36"/>
  <c r="C42" i="36"/>
  <c r="C41" i="36"/>
  <c r="C40" i="36"/>
  <c r="C39" i="36"/>
  <c r="C38" i="36"/>
  <c r="C37" i="36"/>
  <c r="C36" i="36"/>
  <c r="C35" i="36"/>
  <c r="CA29" i="36"/>
  <c r="BZ29" i="36"/>
  <c r="BY29" i="36"/>
  <c r="BX29" i="36"/>
  <c r="BW29" i="36"/>
  <c r="BV29" i="36"/>
  <c r="BU29" i="36"/>
  <c r="BT29" i="36"/>
  <c r="BR29" i="36"/>
  <c r="BQ29" i="36"/>
  <c r="BP29" i="36"/>
  <c r="BO29" i="36"/>
  <c r="BN29" i="36"/>
  <c r="BM29" i="36"/>
  <c r="BL29" i="36"/>
  <c r="BK29" i="36"/>
  <c r="CA28" i="36"/>
  <c r="BZ28" i="36"/>
  <c r="BY28" i="36"/>
  <c r="BX28" i="36"/>
  <c r="BW28" i="36"/>
  <c r="BV28" i="36"/>
  <c r="BU28" i="36"/>
  <c r="BT28" i="36"/>
  <c r="CB28" i="36" s="1"/>
  <c r="BR28" i="36"/>
  <c r="BQ28" i="36"/>
  <c r="BP28" i="36"/>
  <c r="BO28" i="36"/>
  <c r="BN28" i="36"/>
  <c r="BM28" i="36"/>
  <c r="BL28" i="36"/>
  <c r="BK28" i="36"/>
  <c r="CA27" i="36"/>
  <c r="BZ27" i="36"/>
  <c r="BY27" i="36"/>
  <c r="BX27" i="36"/>
  <c r="BW27" i="36"/>
  <c r="BV27" i="36"/>
  <c r="BU27" i="36"/>
  <c r="BT27" i="36"/>
  <c r="CB27" i="36" s="1"/>
  <c r="BR27" i="36"/>
  <c r="BQ27" i="36"/>
  <c r="BP27" i="36"/>
  <c r="BO27" i="36"/>
  <c r="BN27" i="36"/>
  <c r="BM27" i="36"/>
  <c r="BL27" i="36"/>
  <c r="BK27" i="36"/>
  <c r="CA26" i="36"/>
  <c r="BZ26" i="36"/>
  <c r="BY26" i="36"/>
  <c r="BX26" i="36"/>
  <c r="BW26" i="36"/>
  <c r="BV26" i="36"/>
  <c r="BU26" i="36"/>
  <c r="BT26" i="36"/>
  <c r="CB26" i="36" s="1"/>
  <c r="BR26" i="36"/>
  <c r="BQ26" i="36"/>
  <c r="BP26" i="36"/>
  <c r="BO26" i="36"/>
  <c r="BN26" i="36"/>
  <c r="BM26" i="36"/>
  <c r="BL26" i="36"/>
  <c r="BK26" i="36"/>
  <c r="CA25" i="36"/>
  <c r="CA30" i="36" s="1"/>
  <c r="BZ25" i="36"/>
  <c r="BZ30" i="36" s="1"/>
  <c r="BY25" i="36"/>
  <c r="BY30" i="36" s="1"/>
  <c r="BX25" i="36"/>
  <c r="BX30" i="36" s="1"/>
  <c r="BW25" i="36"/>
  <c r="BW30" i="36" s="1"/>
  <c r="BV25" i="36"/>
  <c r="BV30" i="36" s="1"/>
  <c r="BU25" i="36"/>
  <c r="BU30" i="36" s="1"/>
  <c r="BT25" i="36"/>
  <c r="CB25" i="36" s="1"/>
  <c r="BR25" i="36"/>
  <c r="BR30" i="36" s="1"/>
  <c r="BQ25" i="36"/>
  <c r="BP25" i="36"/>
  <c r="BP30" i="36" s="1"/>
  <c r="BO25" i="36"/>
  <c r="BO30" i="36" s="1"/>
  <c r="BN25" i="36"/>
  <c r="BN30" i="36" s="1"/>
  <c r="BM25" i="36"/>
  <c r="BM30" i="36" s="1"/>
  <c r="BL25" i="36"/>
  <c r="BL30" i="36" s="1"/>
  <c r="BK25" i="36"/>
  <c r="CA22" i="36"/>
  <c r="BZ22" i="36"/>
  <c r="BY22" i="36"/>
  <c r="BX22" i="36"/>
  <c r="BW22" i="36"/>
  <c r="BV22" i="36"/>
  <c r="BU22" i="36"/>
  <c r="BT22" i="36"/>
  <c r="BR22" i="36"/>
  <c r="BQ22" i="36"/>
  <c r="BP22" i="36"/>
  <c r="BO22" i="36"/>
  <c r="BN22" i="36"/>
  <c r="BM22" i="36"/>
  <c r="BL22" i="36"/>
  <c r="BK22" i="36"/>
  <c r="CA21" i="36"/>
  <c r="BZ21" i="36"/>
  <c r="BY21" i="36"/>
  <c r="BX21" i="36"/>
  <c r="BW21" i="36"/>
  <c r="BV21" i="36"/>
  <c r="BU21" i="36"/>
  <c r="BT21" i="36"/>
  <c r="BR21" i="36"/>
  <c r="BQ21" i="36"/>
  <c r="BP21" i="36"/>
  <c r="BO21" i="36"/>
  <c r="BN21" i="36"/>
  <c r="BM21" i="36"/>
  <c r="BL21" i="36"/>
  <c r="BK21" i="36"/>
  <c r="BS21" i="36" s="1"/>
  <c r="CA19" i="36"/>
  <c r="BZ19" i="36"/>
  <c r="BY19" i="36"/>
  <c r="BX19" i="36"/>
  <c r="BW19" i="36"/>
  <c r="BV19" i="36"/>
  <c r="BU19" i="36"/>
  <c r="BT19" i="36"/>
  <c r="BR19" i="36"/>
  <c r="BQ19" i="36"/>
  <c r="BP19" i="36"/>
  <c r="BO19" i="36"/>
  <c r="BN19" i="36"/>
  <c r="BM19" i="36"/>
  <c r="BL19" i="36"/>
  <c r="BK19" i="36"/>
  <c r="CA18" i="36"/>
  <c r="BZ18" i="36"/>
  <c r="BY18" i="36"/>
  <c r="BX18" i="36"/>
  <c r="BW18" i="36"/>
  <c r="BV18" i="36"/>
  <c r="BU18" i="36"/>
  <c r="BT18" i="36"/>
  <c r="BR18" i="36"/>
  <c r="BQ18" i="36"/>
  <c r="BP18" i="36"/>
  <c r="BO18" i="36"/>
  <c r="BN18" i="36"/>
  <c r="BM18" i="36"/>
  <c r="BL18" i="36"/>
  <c r="BK18" i="36"/>
  <c r="CA17" i="36"/>
  <c r="CA20" i="36" s="1"/>
  <c r="BZ17" i="36"/>
  <c r="BY17" i="36"/>
  <c r="BY20" i="36" s="1"/>
  <c r="BX17" i="36"/>
  <c r="BX20" i="36" s="1"/>
  <c r="BW17" i="36"/>
  <c r="BW20" i="36" s="1"/>
  <c r="BV17" i="36"/>
  <c r="BV20" i="36" s="1"/>
  <c r="BU17" i="36"/>
  <c r="BU20" i="36" s="1"/>
  <c r="BT17" i="36"/>
  <c r="BT20" i="36" s="1"/>
  <c r="BR17" i="36"/>
  <c r="BR20" i="36" s="1"/>
  <c r="BQ17" i="36"/>
  <c r="BQ20" i="36" s="1"/>
  <c r="BP17" i="36"/>
  <c r="BO17" i="36"/>
  <c r="BO20" i="36" s="1"/>
  <c r="BN17" i="36"/>
  <c r="BN20" i="36" s="1"/>
  <c r="BM17" i="36"/>
  <c r="BM20" i="36" s="1"/>
  <c r="BL17" i="36"/>
  <c r="BL20" i="36" s="1"/>
  <c r="BK17" i="36"/>
  <c r="CA16" i="36"/>
  <c r="CA23" i="36" s="1"/>
  <c r="BZ16" i="36"/>
  <c r="BY16" i="36"/>
  <c r="BX16" i="36"/>
  <c r="BW16" i="36"/>
  <c r="BV16" i="36"/>
  <c r="BU16" i="36"/>
  <c r="BT16" i="36"/>
  <c r="BR16" i="36"/>
  <c r="BR23" i="36" s="1"/>
  <c r="BQ16" i="36"/>
  <c r="BP16" i="36"/>
  <c r="BO16" i="36"/>
  <c r="BO23" i="36" s="1"/>
  <c r="BN16" i="36"/>
  <c r="BN23" i="36" s="1"/>
  <c r="BM16" i="36"/>
  <c r="BL16" i="36"/>
  <c r="BK16" i="36"/>
  <c r="BG29" i="36"/>
  <c r="BF29" i="36"/>
  <c r="BE29" i="36"/>
  <c r="BD29" i="36"/>
  <c r="BC29" i="36"/>
  <c r="BB29" i="36"/>
  <c r="BA29" i="36"/>
  <c r="AZ29" i="36"/>
  <c r="AX29" i="36"/>
  <c r="AW29" i="36"/>
  <c r="AV29" i="36"/>
  <c r="AU29" i="36"/>
  <c r="AT29" i="36"/>
  <c r="AS29" i="36"/>
  <c r="AR29" i="36"/>
  <c r="AQ29" i="36"/>
  <c r="BG28" i="36"/>
  <c r="BF28" i="36"/>
  <c r="BE28" i="36"/>
  <c r="BD28" i="36"/>
  <c r="BC28" i="36"/>
  <c r="BB28" i="36"/>
  <c r="BA28" i="36"/>
  <c r="AZ28" i="36"/>
  <c r="AX28" i="36"/>
  <c r="AW28" i="36"/>
  <c r="AV28" i="36"/>
  <c r="AU28" i="36"/>
  <c r="AT28" i="36"/>
  <c r="AS28" i="36"/>
  <c r="AR28" i="36"/>
  <c r="AQ28" i="36"/>
  <c r="BG27" i="36"/>
  <c r="BF27" i="36"/>
  <c r="BE27" i="36"/>
  <c r="BD27" i="36"/>
  <c r="BC27" i="36"/>
  <c r="BB27" i="36"/>
  <c r="BA27" i="36"/>
  <c r="AZ27" i="36"/>
  <c r="AX27" i="36"/>
  <c r="AW27" i="36"/>
  <c r="AV27" i="36"/>
  <c r="AU27" i="36"/>
  <c r="AT27" i="36"/>
  <c r="AS27" i="36"/>
  <c r="AR27" i="36"/>
  <c r="AQ27" i="36"/>
  <c r="BG26" i="36"/>
  <c r="BF26" i="36"/>
  <c r="BE26" i="36"/>
  <c r="BD26" i="36"/>
  <c r="BC26" i="36"/>
  <c r="BB26" i="36"/>
  <c r="BA26" i="36"/>
  <c r="AZ26" i="36"/>
  <c r="AX26" i="36"/>
  <c r="AW26" i="36"/>
  <c r="AV26" i="36"/>
  <c r="AU26" i="36"/>
  <c r="AT26" i="36"/>
  <c r="AS26" i="36"/>
  <c r="AR26" i="36"/>
  <c r="AQ26" i="36"/>
  <c r="BG25" i="36"/>
  <c r="BG30" i="36" s="1"/>
  <c r="BF25" i="36"/>
  <c r="BF30" i="36" s="1"/>
  <c r="BE25" i="36"/>
  <c r="BD25" i="36"/>
  <c r="BD30" i="36" s="1"/>
  <c r="BC25" i="36"/>
  <c r="BC30" i="36" s="1"/>
  <c r="BB25" i="36"/>
  <c r="BB30" i="36" s="1"/>
  <c r="BA25" i="36"/>
  <c r="BA30" i="36" s="1"/>
  <c r="AZ25" i="36"/>
  <c r="AX25" i="36"/>
  <c r="AX30" i="36" s="1"/>
  <c r="AW25" i="36"/>
  <c r="AV25" i="36"/>
  <c r="AV30" i="36" s="1"/>
  <c r="AU25" i="36"/>
  <c r="AU30" i="36" s="1"/>
  <c r="AT25" i="36"/>
  <c r="AS25" i="36"/>
  <c r="AS30" i="36" s="1"/>
  <c r="AR25" i="36"/>
  <c r="AR30" i="36" s="1"/>
  <c r="AQ25" i="36"/>
  <c r="BG22" i="36"/>
  <c r="BF22" i="36"/>
  <c r="BE22" i="36"/>
  <c r="BD22" i="36"/>
  <c r="BC22" i="36"/>
  <c r="BB22" i="36"/>
  <c r="BA22" i="36"/>
  <c r="AZ22" i="36"/>
  <c r="AX22" i="36"/>
  <c r="AW22" i="36"/>
  <c r="AV22" i="36"/>
  <c r="AU22" i="36"/>
  <c r="AT22" i="36"/>
  <c r="AS22" i="36"/>
  <c r="AR22" i="36"/>
  <c r="AQ22" i="36"/>
  <c r="BG21" i="36"/>
  <c r="BF21" i="36"/>
  <c r="BE21" i="36"/>
  <c r="BD21" i="36"/>
  <c r="BC21" i="36"/>
  <c r="BB21" i="36"/>
  <c r="BA21" i="36"/>
  <c r="AZ21" i="36"/>
  <c r="AX21" i="36"/>
  <c r="AW21" i="36"/>
  <c r="AV21" i="36"/>
  <c r="AU21" i="36"/>
  <c r="AT21" i="36"/>
  <c r="AS21" i="36"/>
  <c r="AR21" i="36"/>
  <c r="AQ21" i="36"/>
  <c r="BG19" i="36"/>
  <c r="BF19" i="36"/>
  <c r="BE19" i="36"/>
  <c r="BD19" i="36"/>
  <c r="BC19" i="36"/>
  <c r="BB19" i="36"/>
  <c r="BA19" i="36"/>
  <c r="AZ19" i="36"/>
  <c r="AX19" i="36"/>
  <c r="AW19" i="36"/>
  <c r="AV19" i="36"/>
  <c r="AU19" i="36"/>
  <c r="AT19" i="36"/>
  <c r="AS19" i="36"/>
  <c r="AR19" i="36"/>
  <c r="AQ19" i="36"/>
  <c r="BG18" i="36"/>
  <c r="BF18" i="36"/>
  <c r="BE18" i="36"/>
  <c r="BD18" i="36"/>
  <c r="BC18" i="36"/>
  <c r="BB18" i="36"/>
  <c r="BA18" i="36"/>
  <c r="AZ18" i="36"/>
  <c r="AX18" i="36"/>
  <c r="AW18" i="36"/>
  <c r="AV18" i="36"/>
  <c r="AU18" i="36"/>
  <c r="AT18" i="36"/>
  <c r="AS18" i="36"/>
  <c r="AR18" i="36"/>
  <c r="AQ18" i="36"/>
  <c r="BG17" i="36"/>
  <c r="BG20" i="36" s="1"/>
  <c r="BF17" i="36"/>
  <c r="BF20" i="36" s="1"/>
  <c r="BE17" i="36"/>
  <c r="BE20" i="36" s="1"/>
  <c r="BD17" i="36"/>
  <c r="BD20" i="36" s="1"/>
  <c r="BC17" i="36"/>
  <c r="BC20" i="36" s="1"/>
  <c r="BB17" i="36"/>
  <c r="BB20" i="36" s="1"/>
  <c r="BA17" i="36"/>
  <c r="BA20" i="36" s="1"/>
  <c r="AZ17" i="36"/>
  <c r="AX17" i="36"/>
  <c r="AX20" i="36" s="1"/>
  <c r="AW17" i="36"/>
  <c r="AW20" i="36" s="1"/>
  <c r="AV17" i="36"/>
  <c r="AV20" i="36" s="1"/>
  <c r="AU17" i="36"/>
  <c r="AU20" i="36" s="1"/>
  <c r="AT17" i="36"/>
  <c r="AT20" i="36" s="1"/>
  <c r="AS17" i="36"/>
  <c r="AS20" i="36" s="1"/>
  <c r="AR17" i="36"/>
  <c r="AQ17" i="36"/>
  <c r="AQ20" i="36" s="1"/>
  <c r="BG16" i="36"/>
  <c r="BF16" i="36"/>
  <c r="BE16" i="36"/>
  <c r="BD16" i="36"/>
  <c r="BC16" i="36"/>
  <c r="BB16" i="36"/>
  <c r="BB23" i="36" s="1"/>
  <c r="BA16" i="36"/>
  <c r="BA23" i="36" s="1"/>
  <c r="AZ16" i="36"/>
  <c r="AX16" i="36"/>
  <c r="AW16" i="36"/>
  <c r="AV16" i="36"/>
  <c r="AU16" i="36"/>
  <c r="AT16" i="36"/>
  <c r="AT23" i="36" s="1"/>
  <c r="AS16" i="36"/>
  <c r="AS23" i="36" s="1"/>
  <c r="AR16" i="36"/>
  <c r="AQ16" i="36"/>
  <c r="AM29" i="36"/>
  <c r="AL29" i="36"/>
  <c r="AK29" i="36"/>
  <c r="AJ29" i="36"/>
  <c r="AI29" i="36"/>
  <c r="AH29" i="36"/>
  <c r="AG29" i="36"/>
  <c r="AF29" i="36"/>
  <c r="AD29" i="36"/>
  <c r="AC29" i="36"/>
  <c r="AB29" i="36"/>
  <c r="AA29" i="36"/>
  <c r="Z29" i="36"/>
  <c r="Y29" i="36"/>
  <c r="X29" i="36"/>
  <c r="W29" i="36"/>
  <c r="AM28" i="36"/>
  <c r="AL28" i="36"/>
  <c r="AK28" i="36"/>
  <c r="AJ28" i="36"/>
  <c r="AI28" i="36"/>
  <c r="AH28" i="36"/>
  <c r="AG28" i="36"/>
  <c r="AF28" i="36"/>
  <c r="AD28" i="36"/>
  <c r="AC28" i="36"/>
  <c r="AB28" i="36"/>
  <c r="AA28" i="36"/>
  <c r="Z28" i="36"/>
  <c r="Y28" i="36"/>
  <c r="X28" i="36"/>
  <c r="W28" i="36"/>
  <c r="AM27" i="36"/>
  <c r="AL27" i="36"/>
  <c r="AK27" i="36"/>
  <c r="AJ27" i="36"/>
  <c r="AI27" i="36"/>
  <c r="AH27" i="36"/>
  <c r="AG27" i="36"/>
  <c r="AF27" i="36"/>
  <c r="AD27" i="36"/>
  <c r="AC27" i="36"/>
  <c r="AB27" i="36"/>
  <c r="AA27" i="36"/>
  <c r="Z27" i="36"/>
  <c r="Y27" i="36"/>
  <c r="X27" i="36"/>
  <c r="W27" i="36"/>
  <c r="AM26" i="36"/>
  <c r="AL26" i="36"/>
  <c r="AK26" i="36"/>
  <c r="AJ26" i="36"/>
  <c r="AI26" i="36"/>
  <c r="AH26" i="36"/>
  <c r="AG26" i="36"/>
  <c r="AF26" i="36"/>
  <c r="AD26" i="36"/>
  <c r="AC26" i="36"/>
  <c r="AB26" i="36"/>
  <c r="AA26" i="36"/>
  <c r="Z26" i="36"/>
  <c r="Y26" i="36"/>
  <c r="X26" i="36"/>
  <c r="W26" i="36"/>
  <c r="AM25" i="36"/>
  <c r="AM30" i="36" s="1"/>
  <c r="AL25" i="36"/>
  <c r="AL30" i="36" s="1"/>
  <c r="AK25" i="36"/>
  <c r="AK30" i="36" s="1"/>
  <c r="AJ25" i="36"/>
  <c r="AJ30" i="36" s="1"/>
  <c r="AI25" i="36"/>
  <c r="AI30" i="36" s="1"/>
  <c r="AH25" i="36"/>
  <c r="AG25" i="36"/>
  <c r="AF25" i="36"/>
  <c r="AD25" i="36"/>
  <c r="AD30" i="36" s="1"/>
  <c r="AC25" i="36"/>
  <c r="AC30" i="36" s="1"/>
  <c r="AB25" i="36"/>
  <c r="AB30" i="36" s="1"/>
  <c r="AA25" i="36"/>
  <c r="Z25" i="36"/>
  <c r="Z30" i="36" s="1"/>
  <c r="Y25" i="36"/>
  <c r="Y30" i="36" s="1"/>
  <c r="X25" i="36"/>
  <c r="X30" i="36" s="1"/>
  <c r="W25" i="36"/>
  <c r="AM22" i="36"/>
  <c r="AL22" i="36"/>
  <c r="AK22" i="36"/>
  <c r="AJ22" i="36"/>
  <c r="AI22" i="36"/>
  <c r="AH22" i="36"/>
  <c r="AG22" i="36"/>
  <c r="AF22" i="36"/>
  <c r="AD22" i="36"/>
  <c r="AC22" i="36"/>
  <c r="AB22" i="36"/>
  <c r="AA22" i="36"/>
  <c r="Z22" i="36"/>
  <c r="Y22" i="36"/>
  <c r="X22" i="36"/>
  <c r="W22" i="36"/>
  <c r="AM21" i="36"/>
  <c r="AL21" i="36"/>
  <c r="AK21" i="36"/>
  <c r="AJ21" i="36"/>
  <c r="AI21" i="36"/>
  <c r="AH21" i="36"/>
  <c r="AG21" i="36"/>
  <c r="AF21" i="36"/>
  <c r="AD21" i="36"/>
  <c r="AC21" i="36"/>
  <c r="AB21" i="36"/>
  <c r="AA21" i="36"/>
  <c r="Z21" i="36"/>
  <c r="Y21" i="36"/>
  <c r="X21" i="36"/>
  <c r="W21" i="36"/>
  <c r="AM19" i="36"/>
  <c r="AL19" i="36"/>
  <c r="AK19" i="36"/>
  <c r="AJ19" i="36"/>
  <c r="AI19" i="36"/>
  <c r="AH19" i="36"/>
  <c r="AG19" i="36"/>
  <c r="AF19" i="36"/>
  <c r="AD19" i="36"/>
  <c r="AC19" i="36"/>
  <c r="AB19" i="36"/>
  <c r="AA19" i="36"/>
  <c r="Z19" i="36"/>
  <c r="Y19" i="36"/>
  <c r="X19" i="36"/>
  <c r="W19" i="36"/>
  <c r="AM18" i="36"/>
  <c r="AL18" i="36"/>
  <c r="AK18" i="36"/>
  <c r="AJ18" i="36"/>
  <c r="AI18" i="36"/>
  <c r="AH18" i="36"/>
  <c r="AG18" i="36"/>
  <c r="AF18" i="36"/>
  <c r="AD18" i="36"/>
  <c r="AC18" i="36"/>
  <c r="AB18" i="36"/>
  <c r="AA18" i="36"/>
  <c r="Z18" i="36"/>
  <c r="Y18" i="36"/>
  <c r="X18" i="36"/>
  <c r="W18" i="36"/>
  <c r="AM17" i="36"/>
  <c r="AM20" i="36" s="1"/>
  <c r="AL17" i="36"/>
  <c r="AL20" i="36" s="1"/>
  <c r="AK17" i="36"/>
  <c r="AK20" i="36" s="1"/>
  <c r="AJ17" i="36"/>
  <c r="AI17" i="36"/>
  <c r="AI20" i="36" s="1"/>
  <c r="AH17" i="36"/>
  <c r="AH20" i="36" s="1"/>
  <c r="AG17" i="36"/>
  <c r="AG20" i="36" s="1"/>
  <c r="AF17" i="36"/>
  <c r="AF20" i="36" s="1"/>
  <c r="AD17" i="36"/>
  <c r="AD20" i="36" s="1"/>
  <c r="AC17" i="36"/>
  <c r="AB17" i="36"/>
  <c r="AB20" i="36" s="1"/>
  <c r="AA17" i="36"/>
  <c r="AA20" i="36" s="1"/>
  <c r="Z17" i="36"/>
  <c r="Y17" i="36"/>
  <c r="Y20" i="36" s="1"/>
  <c r="X17" i="36"/>
  <c r="X20" i="36" s="1"/>
  <c r="W17" i="36"/>
  <c r="W20" i="36" s="1"/>
  <c r="AM16" i="36"/>
  <c r="AM23" i="36" s="1"/>
  <c r="AL16" i="36"/>
  <c r="AL23" i="36" s="1"/>
  <c r="AK16" i="36"/>
  <c r="AJ16" i="36"/>
  <c r="AI16" i="36"/>
  <c r="AI23" i="36" s="1"/>
  <c r="AH16" i="36"/>
  <c r="AG16" i="36"/>
  <c r="AF16" i="36"/>
  <c r="AD16" i="36"/>
  <c r="AD23" i="36" s="1"/>
  <c r="AC16" i="36"/>
  <c r="AB16" i="36"/>
  <c r="AA16" i="36"/>
  <c r="Z16" i="36"/>
  <c r="Y16" i="36"/>
  <c r="X16" i="36"/>
  <c r="W16" i="36"/>
  <c r="S29" i="36"/>
  <c r="R29" i="36"/>
  <c r="Q29" i="36"/>
  <c r="P29" i="36"/>
  <c r="O29" i="36"/>
  <c r="N29" i="36"/>
  <c r="M29" i="36"/>
  <c r="L29" i="36"/>
  <c r="S28" i="36"/>
  <c r="R28" i="36"/>
  <c r="Q28" i="36"/>
  <c r="P28" i="36"/>
  <c r="O28" i="36"/>
  <c r="N28" i="36"/>
  <c r="M28" i="36"/>
  <c r="L28" i="36"/>
  <c r="S27" i="36"/>
  <c r="R27" i="36"/>
  <c r="Q27" i="36"/>
  <c r="P27" i="36"/>
  <c r="O27" i="36"/>
  <c r="N27" i="36"/>
  <c r="M27" i="36"/>
  <c r="L27" i="36"/>
  <c r="S26" i="36"/>
  <c r="R26" i="36"/>
  <c r="Q26" i="36"/>
  <c r="P26" i="36"/>
  <c r="O26" i="36"/>
  <c r="N26" i="36"/>
  <c r="M26" i="36"/>
  <c r="L26" i="36"/>
  <c r="S25" i="36"/>
  <c r="R25" i="36"/>
  <c r="Q25" i="36"/>
  <c r="P25" i="36"/>
  <c r="O25" i="36"/>
  <c r="N25" i="36"/>
  <c r="M25" i="36"/>
  <c r="L25" i="36"/>
  <c r="S22" i="36"/>
  <c r="R22" i="36"/>
  <c r="Q22" i="36"/>
  <c r="P22" i="36"/>
  <c r="O22" i="36"/>
  <c r="N22" i="36"/>
  <c r="M22" i="36"/>
  <c r="L22" i="36"/>
  <c r="S21" i="36"/>
  <c r="R21" i="36"/>
  <c r="Q21" i="36"/>
  <c r="P21" i="36"/>
  <c r="O21" i="36"/>
  <c r="N21" i="36"/>
  <c r="M21" i="36"/>
  <c r="L21" i="36"/>
  <c r="S19" i="36"/>
  <c r="R19" i="36"/>
  <c r="Q19" i="36"/>
  <c r="P19" i="36"/>
  <c r="O19" i="36"/>
  <c r="N19" i="36"/>
  <c r="M19" i="36"/>
  <c r="L19" i="36"/>
  <c r="S18" i="36"/>
  <c r="R18" i="36"/>
  <c r="Q18" i="36"/>
  <c r="P18" i="36"/>
  <c r="O18" i="36"/>
  <c r="N18" i="36"/>
  <c r="M18" i="36"/>
  <c r="L18" i="36"/>
  <c r="S17" i="36"/>
  <c r="R17" i="36"/>
  <c r="Q17" i="36"/>
  <c r="P17" i="36"/>
  <c r="O17" i="36"/>
  <c r="N17" i="36"/>
  <c r="M17" i="36"/>
  <c r="L17" i="36"/>
  <c r="S16" i="36"/>
  <c r="R16" i="36"/>
  <c r="Q16" i="36"/>
  <c r="P16" i="36"/>
  <c r="O16" i="36"/>
  <c r="N16" i="36"/>
  <c r="M16" i="36"/>
  <c r="L16" i="36"/>
  <c r="J29" i="36"/>
  <c r="I29" i="36"/>
  <c r="H29" i="36"/>
  <c r="G29" i="36"/>
  <c r="F29" i="36"/>
  <c r="E29" i="36"/>
  <c r="D29" i="36"/>
  <c r="J28" i="36"/>
  <c r="I28" i="36"/>
  <c r="H28" i="36"/>
  <c r="G28" i="36"/>
  <c r="F28" i="36"/>
  <c r="E28" i="36"/>
  <c r="D28" i="36"/>
  <c r="J27" i="36"/>
  <c r="I27" i="36"/>
  <c r="H27" i="36"/>
  <c r="G27" i="36"/>
  <c r="F27" i="36"/>
  <c r="E27" i="36"/>
  <c r="D27" i="36"/>
  <c r="J26" i="36"/>
  <c r="I26" i="36"/>
  <c r="H26" i="36"/>
  <c r="G26" i="36"/>
  <c r="F26" i="36"/>
  <c r="E26" i="36"/>
  <c r="D26" i="36"/>
  <c r="J25" i="36"/>
  <c r="I25" i="36"/>
  <c r="H25" i="36"/>
  <c r="G25" i="36"/>
  <c r="F25" i="36"/>
  <c r="E25" i="36"/>
  <c r="D25" i="36"/>
  <c r="J22" i="36"/>
  <c r="I22" i="36"/>
  <c r="H22" i="36"/>
  <c r="G22" i="36"/>
  <c r="F22" i="36"/>
  <c r="E22" i="36"/>
  <c r="D22" i="36"/>
  <c r="J21" i="36"/>
  <c r="I21" i="36"/>
  <c r="H21" i="36"/>
  <c r="G21" i="36"/>
  <c r="F21" i="36"/>
  <c r="E21" i="36"/>
  <c r="D21" i="36"/>
  <c r="J19" i="36"/>
  <c r="I19" i="36"/>
  <c r="H19" i="36"/>
  <c r="G19" i="36"/>
  <c r="F19" i="36"/>
  <c r="E19" i="36"/>
  <c r="D19" i="36"/>
  <c r="J18" i="36"/>
  <c r="I18" i="36"/>
  <c r="H18" i="36"/>
  <c r="G18" i="36"/>
  <c r="F18" i="36"/>
  <c r="E18" i="36"/>
  <c r="D18" i="36"/>
  <c r="J17" i="36"/>
  <c r="I17" i="36"/>
  <c r="H17" i="36"/>
  <c r="G17" i="36"/>
  <c r="F17" i="36"/>
  <c r="E17" i="36"/>
  <c r="D17" i="36"/>
  <c r="J16" i="36"/>
  <c r="I16" i="36"/>
  <c r="H16" i="36"/>
  <c r="G16" i="36"/>
  <c r="F16" i="36"/>
  <c r="E16" i="36"/>
  <c r="D16" i="36"/>
  <c r="C29" i="36"/>
  <c r="C28" i="36"/>
  <c r="C27" i="36"/>
  <c r="C26" i="36"/>
  <c r="C25" i="36"/>
  <c r="C22" i="36"/>
  <c r="C21" i="36"/>
  <c r="C19" i="36"/>
  <c r="C18" i="36"/>
  <c r="C17" i="36"/>
  <c r="C16" i="36"/>
  <c r="CA88" i="54"/>
  <c r="BZ88" i="54"/>
  <c r="BY88" i="54"/>
  <c r="BX88" i="54"/>
  <c r="BW88" i="54"/>
  <c r="BV88" i="54"/>
  <c r="BU88" i="54"/>
  <c r="BT88" i="54"/>
  <c r="BR88" i="54"/>
  <c r="BQ88" i="54"/>
  <c r="BP88" i="54"/>
  <c r="BO88" i="54"/>
  <c r="BN88" i="54"/>
  <c r="BM88" i="54"/>
  <c r="BL88" i="54"/>
  <c r="BK88" i="54"/>
  <c r="BG88" i="54"/>
  <c r="BF88" i="54"/>
  <c r="BE88" i="54"/>
  <c r="BD88" i="54"/>
  <c r="BC88" i="54"/>
  <c r="BB88" i="54"/>
  <c r="BA88" i="54"/>
  <c r="AZ88" i="54"/>
  <c r="AX88" i="54"/>
  <c r="AW88" i="54"/>
  <c r="AV88" i="54"/>
  <c r="AU88" i="54"/>
  <c r="AT88" i="54"/>
  <c r="AS88" i="54"/>
  <c r="AR88" i="54"/>
  <c r="AQ88" i="54"/>
  <c r="AM88" i="54"/>
  <c r="AL88" i="54"/>
  <c r="AK88" i="54"/>
  <c r="AJ88" i="54"/>
  <c r="AI88" i="54"/>
  <c r="AH88" i="54"/>
  <c r="AG88" i="54"/>
  <c r="AF88" i="54"/>
  <c r="AD88" i="54"/>
  <c r="AC88" i="54"/>
  <c r="AB88" i="54"/>
  <c r="AA88" i="54"/>
  <c r="Z88" i="54"/>
  <c r="Y88" i="54"/>
  <c r="X88" i="54"/>
  <c r="W88" i="54"/>
  <c r="S88" i="54"/>
  <c r="R88" i="54"/>
  <c r="Q88" i="54"/>
  <c r="P88" i="54"/>
  <c r="O88" i="54"/>
  <c r="N88" i="54"/>
  <c r="M88" i="54"/>
  <c r="L88" i="54"/>
  <c r="J88" i="54"/>
  <c r="I88" i="54"/>
  <c r="H88" i="54"/>
  <c r="G88" i="54"/>
  <c r="F88" i="54"/>
  <c r="E88" i="54"/>
  <c r="D88" i="54"/>
  <c r="C88" i="54"/>
  <c r="CR86" i="54"/>
  <c r="CQ86" i="54"/>
  <c r="CP86" i="54"/>
  <c r="CO86" i="54"/>
  <c r="CM86" i="54"/>
  <c r="CL86" i="54"/>
  <c r="CK86" i="54"/>
  <c r="CJ86" i="54"/>
  <c r="CH86" i="54"/>
  <c r="CG86" i="54"/>
  <c r="CF86" i="54"/>
  <c r="CE86" i="54"/>
  <c r="CB86" i="54"/>
  <c r="CC86" i="54" s="1"/>
  <c r="BS86" i="54"/>
  <c r="BH86" i="54"/>
  <c r="AY86" i="54"/>
  <c r="AN86" i="54"/>
  <c r="AE86" i="54"/>
  <c r="T86" i="54"/>
  <c r="K86" i="54"/>
  <c r="U86" i="54" s="1"/>
  <c r="CR85" i="54"/>
  <c r="CQ85" i="54"/>
  <c r="CP85" i="54"/>
  <c r="CO85" i="54"/>
  <c r="CM85" i="54"/>
  <c r="CL85" i="54"/>
  <c r="CK85" i="54"/>
  <c r="CJ85" i="54"/>
  <c r="CH85" i="54"/>
  <c r="CG85" i="54"/>
  <c r="CF85" i="54"/>
  <c r="CE85" i="54"/>
  <c r="CB85" i="54"/>
  <c r="BS85" i="54"/>
  <c r="BH85" i="54"/>
  <c r="AY85" i="54"/>
  <c r="AN85" i="54"/>
  <c r="AO85" i="54" s="1"/>
  <c r="AE85" i="54"/>
  <c r="T85" i="54"/>
  <c r="K85" i="54"/>
  <c r="CR84" i="54"/>
  <c r="CQ84" i="54"/>
  <c r="CP84" i="54"/>
  <c r="CO84" i="54"/>
  <c r="CM84" i="54"/>
  <c r="CL84" i="54"/>
  <c r="CK84" i="54"/>
  <c r="CJ84" i="54"/>
  <c r="CH84" i="54"/>
  <c r="CG84" i="54"/>
  <c r="CF84" i="54"/>
  <c r="CE84" i="54"/>
  <c r="CB84" i="54"/>
  <c r="BS84" i="54"/>
  <c r="BH84" i="54"/>
  <c r="BI84" i="54" s="1"/>
  <c r="AY84" i="54"/>
  <c r="AN84" i="54"/>
  <c r="AE84" i="54"/>
  <c r="T84" i="54"/>
  <c r="K84" i="54"/>
  <c r="CR83" i="54"/>
  <c r="CQ83" i="54"/>
  <c r="CP83" i="54"/>
  <c r="CO83" i="54"/>
  <c r="CM83" i="54"/>
  <c r="CL83" i="54"/>
  <c r="CK83" i="54"/>
  <c r="CJ83" i="54"/>
  <c r="CH83" i="54"/>
  <c r="CG83" i="54"/>
  <c r="CF83" i="54"/>
  <c r="CE83" i="54"/>
  <c r="CB83" i="54"/>
  <c r="BS83" i="54"/>
  <c r="BH83" i="54"/>
  <c r="AY83" i="54"/>
  <c r="BI83" i="54" s="1"/>
  <c r="AN83" i="54"/>
  <c r="AE83" i="54"/>
  <c r="T83" i="54"/>
  <c r="K83" i="54"/>
  <c r="CR82" i="54"/>
  <c r="CQ82" i="54"/>
  <c r="CP82" i="54"/>
  <c r="CO82" i="54"/>
  <c r="CM82" i="54"/>
  <c r="CL82" i="54"/>
  <c r="CK82" i="54"/>
  <c r="CJ82" i="54"/>
  <c r="CH82" i="54"/>
  <c r="CG82" i="54"/>
  <c r="CF82" i="54"/>
  <c r="CE82" i="54"/>
  <c r="CB82" i="54"/>
  <c r="BS82" i="54"/>
  <c r="BH82" i="54"/>
  <c r="AY82" i="54"/>
  <c r="AN82" i="54"/>
  <c r="AE82" i="54"/>
  <c r="T82" i="54"/>
  <c r="K82" i="54"/>
  <c r="CR81" i="54"/>
  <c r="CQ81" i="54"/>
  <c r="CP81" i="54"/>
  <c r="CO81" i="54"/>
  <c r="CM81" i="54"/>
  <c r="CL81" i="54"/>
  <c r="CK81" i="54"/>
  <c r="CJ81" i="54"/>
  <c r="CH81" i="54"/>
  <c r="CG81" i="54"/>
  <c r="CF81" i="54"/>
  <c r="CE81" i="54"/>
  <c r="CB81" i="54"/>
  <c r="BS81" i="54"/>
  <c r="BH81" i="54"/>
  <c r="AY81" i="54"/>
  <c r="AN81" i="54"/>
  <c r="AE81" i="54"/>
  <c r="T81" i="54"/>
  <c r="K81" i="54"/>
  <c r="CR80" i="54"/>
  <c r="CQ80" i="54"/>
  <c r="CP80" i="54"/>
  <c r="CO80" i="54"/>
  <c r="CM80" i="54"/>
  <c r="CL80" i="54"/>
  <c r="CK80" i="54"/>
  <c r="CJ80" i="54"/>
  <c r="CH80" i="54"/>
  <c r="CG80" i="54"/>
  <c r="CF80" i="54"/>
  <c r="CE80" i="54"/>
  <c r="CC80" i="54"/>
  <c r="CB80" i="54"/>
  <c r="BS80" i="54"/>
  <c r="BH80" i="54"/>
  <c r="AY80" i="54"/>
  <c r="AN80" i="54"/>
  <c r="AE80" i="54"/>
  <c r="T80" i="54"/>
  <c r="K80" i="54"/>
  <c r="CI80" i="54" s="1"/>
  <c r="CR79" i="54"/>
  <c r="CQ79" i="54"/>
  <c r="CP79" i="54"/>
  <c r="CO79" i="54"/>
  <c r="CM79" i="54"/>
  <c r="CL79" i="54"/>
  <c r="CK79" i="54"/>
  <c r="CJ79" i="54"/>
  <c r="CH79" i="54"/>
  <c r="CG79" i="54"/>
  <c r="CF79" i="54"/>
  <c r="CE79" i="54"/>
  <c r="CB79" i="54"/>
  <c r="BS79" i="54"/>
  <c r="BH79" i="54"/>
  <c r="AY79" i="54"/>
  <c r="AN79" i="54"/>
  <c r="AO79" i="54" s="1"/>
  <c r="AE79" i="54"/>
  <c r="T79" i="54"/>
  <c r="K79" i="54"/>
  <c r="CI79" i="54" s="1"/>
  <c r="CR78" i="54"/>
  <c r="CQ78" i="54"/>
  <c r="CP78" i="54"/>
  <c r="CO78" i="54"/>
  <c r="CM78" i="54"/>
  <c r="CL78" i="54"/>
  <c r="CK78" i="54"/>
  <c r="CJ78" i="54"/>
  <c r="CH78" i="54"/>
  <c r="CG78" i="54"/>
  <c r="CF78" i="54"/>
  <c r="CE78" i="54"/>
  <c r="CB78" i="54"/>
  <c r="CC78" i="54" s="1"/>
  <c r="BS78" i="54"/>
  <c r="BH78" i="54"/>
  <c r="AY78" i="54"/>
  <c r="AN78" i="54"/>
  <c r="AO78" i="54" s="1"/>
  <c r="AE78" i="54"/>
  <c r="T78" i="54"/>
  <c r="K78" i="54"/>
  <c r="CR77" i="54"/>
  <c r="CQ77" i="54"/>
  <c r="CP77" i="54"/>
  <c r="CO77" i="54"/>
  <c r="CM77" i="54"/>
  <c r="CL77" i="54"/>
  <c r="CK77" i="54"/>
  <c r="CJ77" i="54"/>
  <c r="CH77" i="54"/>
  <c r="CG77" i="54"/>
  <c r="CF77" i="54"/>
  <c r="CE77" i="54"/>
  <c r="CB77" i="54"/>
  <c r="BS77" i="54"/>
  <c r="BH77" i="54"/>
  <c r="AY77" i="54"/>
  <c r="AN77" i="54"/>
  <c r="AE77" i="54"/>
  <c r="T77" i="54"/>
  <c r="K77" i="54"/>
  <c r="CR76" i="54"/>
  <c r="CQ76" i="54"/>
  <c r="CP76" i="54"/>
  <c r="CO76" i="54"/>
  <c r="CM76" i="54"/>
  <c r="CL76" i="54"/>
  <c r="CK76" i="54"/>
  <c r="CJ76" i="54"/>
  <c r="CH76" i="54"/>
  <c r="CG76" i="54"/>
  <c r="CF76" i="54"/>
  <c r="CE76" i="54"/>
  <c r="CB76" i="54"/>
  <c r="BS76" i="54"/>
  <c r="BH76" i="54"/>
  <c r="AY76" i="54"/>
  <c r="AN76" i="54"/>
  <c r="AE76" i="54"/>
  <c r="T76" i="54"/>
  <c r="K76" i="54"/>
  <c r="CR71" i="54"/>
  <c r="CQ71" i="54"/>
  <c r="CP71" i="54"/>
  <c r="CO71" i="54"/>
  <c r="CM71" i="54"/>
  <c r="CL71" i="54"/>
  <c r="CK71" i="54"/>
  <c r="CJ71" i="54"/>
  <c r="CH71" i="54"/>
  <c r="CG71" i="54"/>
  <c r="CF71" i="54"/>
  <c r="CE71" i="54"/>
  <c r="CB71" i="54"/>
  <c r="BS71" i="54"/>
  <c r="BH71" i="54"/>
  <c r="BI71" i="54" s="1"/>
  <c r="AY71" i="54"/>
  <c r="AN71" i="54"/>
  <c r="AE71" i="54"/>
  <c r="T71" i="54"/>
  <c r="K71" i="54"/>
  <c r="CA70" i="54"/>
  <c r="CA73" i="54" s="1"/>
  <c r="BZ70" i="54"/>
  <c r="BZ73" i="54" s="1"/>
  <c r="BY70" i="54"/>
  <c r="BY73" i="54" s="1"/>
  <c r="BX70" i="54"/>
  <c r="BX73" i="54" s="1"/>
  <c r="BW70" i="54"/>
  <c r="BW73" i="54" s="1"/>
  <c r="BV70" i="54"/>
  <c r="BV73" i="54" s="1"/>
  <c r="BU70" i="54"/>
  <c r="BU73" i="54" s="1"/>
  <c r="BT70" i="54"/>
  <c r="BR70" i="54"/>
  <c r="BR73" i="54" s="1"/>
  <c r="BQ70" i="54"/>
  <c r="BQ73" i="54" s="1"/>
  <c r="BP70" i="54"/>
  <c r="BP73" i="54" s="1"/>
  <c r="BO70" i="54"/>
  <c r="BO73" i="54" s="1"/>
  <c r="BN70" i="54"/>
  <c r="BN73" i="54" s="1"/>
  <c r="BM70" i="54"/>
  <c r="BM73" i="54" s="1"/>
  <c r="BL70" i="54"/>
  <c r="BL73" i="54" s="1"/>
  <c r="BK70" i="54"/>
  <c r="BG70" i="54"/>
  <c r="BG73" i="54" s="1"/>
  <c r="BF70" i="54"/>
  <c r="BF73" i="54" s="1"/>
  <c r="BE70" i="54"/>
  <c r="BE73" i="54" s="1"/>
  <c r="BD70" i="54"/>
  <c r="BD73" i="54" s="1"/>
  <c r="BC70" i="54"/>
  <c r="BC73" i="54" s="1"/>
  <c r="BB70" i="54"/>
  <c r="BB73" i="54" s="1"/>
  <c r="BA70" i="54"/>
  <c r="BA73" i="54" s="1"/>
  <c r="AZ70" i="54"/>
  <c r="AZ73" i="54" s="1"/>
  <c r="AX70" i="54"/>
  <c r="AX73" i="54" s="1"/>
  <c r="AW70" i="54"/>
  <c r="AW73" i="54" s="1"/>
  <c r="AV70" i="54"/>
  <c r="AV73" i="54" s="1"/>
  <c r="AU70" i="54"/>
  <c r="AU73" i="54" s="1"/>
  <c r="AT70" i="54"/>
  <c r="AT73" i="54" s="1"/>
  <c r="AS70" i="54"/>
  <c r="AS73" i="54" s="1"/>
  <c r="AR70" i="54"/>
  <c r="AR73" i="54" s="1"/>
  <c r="AQ70" i="54"/>
  <c r="AQ73" i="54" s="1"/>
  <c r="AM70" i="54"/>
  <c r="AM73" i="54" s="1"/>
  <c r="AL70" i="54"/>
  <c r="AL73" i="54" s="1"/>
  <c r="AK70" i="54"/>
  <c r="AK73" i="54" s="1"/>
  <c r="AJ70" i="54"/>
  <c r="AJ73" i="54" s="1"/>
  <c r="AI70" i="54"/>
  <c r="AI73" i="54" s="1"/>
  <c r="AH70" i="54"/>
  <c r="AH73" i="54" s="1"/>
  <c r="AG70" i="54"/>
  <c r="AG73" i="54" s="1"/>
  <c r="AF70" i="54"/>
  <c r="AF73" i="54" s="1"/>
  <c r="AD70" i="54"/>
  <c r="AD73" i="54" s="1"/>
  <c r="AC70" i="54"/>
  <c r="AC73" i="54" s="1"/>
  <c r="AB70" i="54"/>
  <c r="AB73" i="54" s="1"/>
  <c r="AA70" i="54"/>
  <c r="AA73" i="54" s="1"/>
  <c r="Z70" i="54"/>
  <c r="Z73" i="54" s="1"/>
  <c r="Y70" i="54"/>
  <c r="Y73" i="54" s="1"/>
  <c r="X70" i="54"/>
  <c r="X73" i="54" s="1"/>
  <c r="W70" i="54"/>
  <c r="S70" i="54"/>
  <c r="S73" i="54" s="1"/>
  <c r="R70" i="54"/>
  <c r="Q70" i="54"/>
  <c r="Q73" i="54" s="1"/>
  <c r="P70" i="54"/>
  <c r="O70" i="54"/>
  <c r="N70" i="54"/>
  <c r="M70" i="54"/>
  <c r="M73" i="54" s="1"/>
  <c r="L70" i="54"/>
  <c r="J70" i="54"/>
  <c r="J73" i="54" s="1"/>
  <c r="I70" i="54"/>
  <c r="H70" i="54"/>
  <c r="H73" i="54" s="1"/>
  <c r="G70" i="54"/>
  <c r="F70" i="54"/>
  <c r="F73" i="54" s="1"/>
  <c r="E70" i="54"/>
  <c r="E73" i="54" s="1"/>
  <c r="D70" i="54"/>
  <c r="D73" i="54" s="1"/>
  <c r="C70" i="54"/>
  <c r="CR69" i="54"/>
  <c r="CQ69" i="54"/>
  <c r="CP69" i="54"/>
  <c r="CO69" i="54"/>
  <c r="CM69" i="54"/>
  <c r="CL69" i="54"/>
  <c r="CK69" i="54"/>
  <c r="CJ69" i="54"/>
  <c r="CH69" i="54"/>
  <c r="CG69" i="54"/>
  <c r="CF69" i="54"/>
  <c r="CE69" i="54"/>
  <c r="CB69" i="54"/>
  <c r="BS69" i="54"/>
  <c r="BH69" i="54"/>
  <c r="AY69" i="54"/>
  <c r="AN69" i="54"/>
  <c r="AE69" i="54"/>
  <c r="T69" i="54"/>
  <c r="K69" i="54"/>
  <c r="CA66" i="54"/>
  <c r="CA90" i="54" s="1"/>
  <c r="BZ66" i="54"/>
  <c r="BY66" i="54"/>
  <c r="BX66" i="54"/>
  <c r="BW66" i="54"/>
  <c r="BV66" i="54"/>
  <c r="BU66" i="54"/>
  <c r="BT66" i="54"/>
  <c r="BR66" i="54"/>
  <c r="BQ66" i="54"/>
  <c r="BP66" i="54"/>
  <c r="BO66" i="54"/>
  <c r="BN66" i="54"/>
  <c r="BM66" i="54"/>
  <c r="BL66" i="54"/>
  <c r="BK66" i="54"/>
  <c r="BG66" i="54"/>
  <c r="BF66" i="54"/>
  <c r="BE66" i="54"/>
  <c r="BD66" i="54"/>
  <c r="BC66" i="54"/>
  <c r="BB66" i="54"/>
  <c r="BA66" i="54"/>
  <c r="AZ66" i="54"/>
  <c r="AX66" i="54"/>
  <c r="AX90" i="54" s="1"/>
  <c r="AW66" i="54"/>
  <c r="AV66" i="54"/>
  <c r="AU66" i="54"/>
  <c r="AT66" i="54"/>
  <c r="AS66" i="54"/>
  <c r="AR66" i="54"/>
  <c r="AQ66" i="54"/>
  <c r="AM66" i="54"/>
  <c r="AL66" i="54"/>
  <c r="AK66" i="54"/>
  <c r="AJ66" i="54"/>
  <c r="AI66" i="54"/>
  <c r="AH66" i="54"/>
  <c r="AG66" i="54"/>
  <c r="AF66" i="54"/>
  <c r="AD66" i="54"/>
  <c r="AC66" i="54"/>
  <c r="AB66" i="54"/>
  <c r="AA66" i="54"/>
  <c r="Z66" i="54"/>
  <c r="Y66" i="54"/>
  <c r="X66" i="54"/>
  <c r="W66" i="54"/>
  <c r="S66" i="54"/>
  <c r="R66" i="54"/>
  <c r="Q66" i="54"/>
  <c r="P66" i="54"/>
  <c r="O66" i="54"/>
  <c r="N66" i="54"/>
  <c r="M66" i="54"/>
  <c r="L66" i="54"/>
  <c r="J66" i="54"/>
  <c r="I66" i="54"/>
  <c r="H66" i="54"/>
  <c r="G66" i="54"/>
  <c r="F66" i="54"/>
  <c r="E66" i="54"/>
  <c r="D66" i="54"/>
  <c r="C66" i="54"/>
  <c r="CR64" i="54"/>
  <c r="CQ64" i="54"/>
  <c r="CP64" i="54"/>
  <c r="CO64" i="54"/>
  <c r="CM64" i="54"/>
  <c r="CL64" i="54"/>
  <c r="CK64" i="54"/>
  <c r="CJ64" i="54"/>
  <c r="CH64" i="54"/>
  <c r="CG64" i="54"/>
  <c r="CF64" i="54"/>
  <c r="CE64" i="54"/>
  <c r="CB64" i="54"/>
  <c r="BS64" i="54"/>
  <c r="BH64" i="54"/>
  <c r="AY64" i="54"/>
  <c r="AN64" i="54"/>
  <c r="AO64" i="54" s="1"/>
  <c r="AE64" i="54"/>
  <c r="T64" i="54"/>
  <c r="CN64" i="54" s="1"/>
  <c r="K64" i="54"/>
  <c r="CR63" i="54"/>
  <c r="CQ63" i="54"/>
  <c r="CP63" i="54"/>
  <c r="CO63" i="54"/>
  <c r="CM63" i="54"/>
  <c r="CL63" i="54"/>
  <c r="CK63" i="54"/>
  <c r="CJ63" i="54"/>
  <c r="CH63" i="54"/>
  <c r="CG63" i="54"/>
  <c r="CF63" i="54"/>
  <c r="CE63" i="54"/>
  <c r="CB63" i="54"/>
  <c r="BS63" i="54"/>
  <c r="BH63" i="54"/>
  <c r="AY63" i="54"/>
  <c r="AN63" i="54"/>
  <c r="AE63" i="54"/>
  <c r="AO63" i="54" s="1"/>
  <c r="T63" i="54"/>
  <c r="K63" i="54"/>
  <c r="CR62" i="54"/>
  <c r="CQ62" i="54"/>
  <c r="CP62" i="54"/>
  <c r="CO62" i="54"/>
  <c r="CM62" i="54"/>
  <c r="CL62" i="54"/>
  <c r="CK62" i="54"/>
  <c r="CJ62" i="54"/>
  <c r="CH62" i="54"/>
  <c r="CG62" i="54"/>
  <c r="CF62" i="54"/>
  <c r="CE62" i="54"/>
  <c r="CB62" i="54"/>
  <c r="CC62" i="54" s="1"/>
  <c r="BS62" i="54"/>
  <c r="BH62" i="54"/>
  <c r="AY62" i="54"/>
  <c r="AN62" i="54"/>
  <c r="AE62" i="54"/>
  <c r="T62" i="54"/>
  <c r="K62" i="54"/>
  <c r="CR61" i="54"/>
  <c r="CQ61" i="54"/>
  <c r="CP61" i="54"/>
  <c r="CO61" i="54"/>
  <c r="CM61" i="54"/>
  <c r="CL61" i="54"/>
  <c r="CK61" i="54"/>
  <c r="CJ61" i="54"/>
  <c r="CH61" i="54"/>
  <c r="CG61" i="54"/>
  <c r="CF61" i="54"/>
  <c r="CE61" i="54"/>
  <c r="CB61" i="54"/>
  <c r="BS61" i="54"/>
  <c r="BH61" i="54"/>
  <c r="AY61" i="54"/>
  <c r="AN61" i="54"/>
  <c r="AE61" i="54"/>
  <c r="T61" i="54"/>
  <c r="K61" i="54"/>
  <c r="CR60" i="54"/>
  <c r="CQ60" i="54"/>
  <c r="CP60" i="54"/>
  <c r="CO60" i="54"/>
  <c r="CM60" i="54"/>
  <c r="CL60" i="54"/>
  <c r="CK60" i="54"/>
  <c r="CJ60" i="54"/>
  <c r="CH60" i="54"/>
  <c r="CG60" i="54"/>
  <c r="CF60" i="54"/>
  <c r="CE60" i="54"/>
  <c r="CB60" i="54"/>
  <c r="BS60" i="54"/>
  <c r="BH60" i="54"/>
  <c r="AY60" i="54"/>
  <c r="AN60" i="54"/>
  <c r="AE60" i="54"/>
  <c r="T60" i="54"/>
  <c r="K60" i="54"/>
  <c r="CR59" i="54"/>
  <c r="CQ59" i="54"/>
  <c r="CP59" i="54"/>
  <c r="CO59" i="54"/>
  <c r="CM59" i="54"/>
  <c r="CL59" i="54"/>
  <c r="CK59" i="54"/>
  <c r="CJ59" i="54"/>
  <c r="CH59" i="54"/>
  <c r="CG59" i="54"/>
  <c r="CF59" i="54"/>
  <c r="CE59" i="54"/>
  <c r="CB59" i="54"/>
  <c r="CC59" i="54" s="1"/>
  <c r="BS59" i="54"/>
  <c r="BH59" i="54"/>
  <c r="AY59" i="54"/>
  <c r="AN59" i="54"/>
  <c r="AO59" i="54" s="1"/>
  <c r="AE59" i="54"/>
  <c r="T59" i="54"/>
  <c r="K59" i="54"/>
  <c r="CI59" i="54" s="1"/>
  <c r="CR58" i="54"/>
  <c r="CQ58" i="54"/>
  <c r="CP58" i="54"/>
  <c r="CO58" i="54"/>
  <c r="CM58" i="54"/>
  <c r="CL58" i="54"/>
  <c r="CK58" i="54"/>
  <c r="CJ58" i="54"/>
  <c r="CH58" i="54"/>
  <c r="CG58" i="54"/>
  <c r="CF58" i="54"/>
  <c r="CE58" i="54"/>
  <c r="CB58" i="54"/>
  <c r="CC58" i="54" s="1"/>
  <c r="BS58" i="54"/>
  <c r="BH58" i="54"/>
  <c r="AY58" i="54"/>
  <c r="AN58" i="54"/>
  <c r="AO58" i="54" s="1"/>
  <c r="AE58" i="54"/>
  <c r="T58" i="54"/>
  <c r="K58" i="54"/>
  <c r="CR57" i="54"/>
  <c r="CQ57" i="54"/>
  <c r="CP57" i="54"/>
  <c r="CO57" i="54"/>
  <c r="CM57" i="54"/>
  <c r="CL57" i="54"/>
  <c r="CK57" i="54"/>
  <c r="CJ57" i="54"/>
  <c r="CH57" i="54"/>
  <c r="CG57" i="54"/>
  <c r="CF57" i="54"/>
  <c r="CE57" i="54"/>
  <c r="CB57" i="54"/>
  <c r="BS57" i="54"/>
  <c r="BH57" i="54"/>
  <c r="AY57" i="54"/>
  <c r="AN57" i="54"/>
  <c r="AE57" i="54"/>
  <c r="T57" i="54"/>
  <c r="K57" i="54"/>
  <c r="CR56" i="54"/>
  <c r="CQ56" i="54"/>
  <c r="CP56" i="54"/>
  <c r="CO56" i="54"/>
  <c r="CM56" i="54"/>
  <c r="CL56" i="54"/>
  <c r="CK56" i="54"/>
  <c r="CJ56" i="54"/>
  <c r="CH56" i="54"/>
  <c r="CG56" i="54"/>
  <c r="CF56" i="54"/>
  <c r="CE56" i="54"/>
  <c r="CB56" i="54"/>
  <c r="BS56" i="54"/>
  <c r="BH56" i="54"/>
  <c r="AY56" i="54"/>
  <c r="AN56" i="54"/>
  <c r="AO56" i="54" s="1"/>
  <c r="AE56" i="54"/>
  <c r="T56" i="54"/>
  <c r="K56" i="54"/>
  <c r="CR55" i="54"/>
  <c r="CQ55" i="54"/>
  <c r="CP55" i="54"/>
  <c r="CO55" i="54"/>
  <c r="CM55" i="54"/>
  <c r="CL55" i="54"/>
  <c r="CK55" i="54"/>
  <c r="CJ55" i="54"/>
  <c r="CH55" i="54"/>
  <c r="CG55" i="54"/>
  <c r="CF55" i="54"/>
  <c r="CE55" i="54"/>
  <c r="CB55" i="54"/>
  <c r="BS55" i="54"/>
  <c r="BH55" i="54"/>
  <c r="AY55" i="54"/>
  <c r="AN55" i="54"/>
  <c r="AE55" i="54"/>
  <c r="T55" i="54"/>
  <c r="K55" i="54"/>
  <c r="CR54" i="54"/>
  <c r="CQ54" i="54"/>
  <c r="CP54" i="54"/>
  <c r="CO54" i="54"/>
  <c r="CM54" i="54"/>
  <c r="CL54" i="54"/>
  <c r="CK54" i="54"/>
  <c r="CJ54" i="54"/>
  <c r="CH54" i="54"/>
  <c r="CG54" i="54"/>
  <c r="CF54" i="54"/>
  <c r="CE54" i="54"/>
  <c r="CB54" i="54"/>
  <c r="CC54" i="54" s="1"/>
  <c r="BS54" i="54"/>
  <c r="BH54" i="54"/>
  <c r="AY54" i="54"/>
  <c r="AN54" i="54"/>
  <c r="AE54" i="54"/>
  <c r="T54" i="54"/>
  <c r="K54" i="54"/>
  <c r="CR53" i="54"/>
  <c r="CQ53" i="54"/>
  <c r="CP53" i="54"/>
  <c r="CO53" i="54"/>
  <c r="CM53" i="54"/>
  <c r="CL53" i="54"/>
  <c r="CK53" i="54"/>
  <c r="CJ53" i="54"/>
  <c r="CH53" i="54"/>
  <c r="CG53" i="54"/>
  <c r="CF53" i="54"/>
  <c r="CE53" i="54"/>
  <c r="CB53" i="54"/>
  <c r="BS53" i="54"/>
  <c r="BH53" i="54"/>
  <c r="AY53" i="54"/>
  <c r="AN53" i="54"/>
  <c r="AE53" i="54"/>
  <c r="T53" i="54"/>
  <c r="K53" i="54"/>
  <c r="CR52" i="54"/>
  <c r="CQ52" i="54"/>
  <c r="CP52" i="54"/>
  <c r="CO52" i="54"/>
  <c r="CM52" i="54"/>
  <c r="CL52" i="54"/>
  <c r="CK52" i="54"/>
  <c r="CJ52" i="54"/>
  <c r="CH52" i="54"/>
  <c r="CG52" i="54"/>
  <c r="CF52" i="54"/>
  <c r="CE52" i="54"/>
  <c r="CB52" i="54"/>
  <c r="BS52" i="54"/>
  <c r="BH52" i="54"/>
  <c r="AY52" i="54"/>
  <c r="AN52" i="54"/>
  <c r="AE52" i="54"/>
  <c r="T52" i="54"/>
  <c r="U52" i="54" s="1"/>
  <c r="K52" i="54"/>
  <c r="CR51" i="54"/>
  <c r="CQ51" i="54"/>
  <c r="CP51" i="54"/>
  <c r="CO51" i="54"/>
  <c r="CM51" i="54"/>
  <c r="CL51" i="54"/>
  <c r="CK51" i="54"/>
  <c r="CJ51" i="54"/>
  <c r="CH51" i="54"/>
  <c r="CG51" i="54"/>
  <c r="CF51" i="54"/>
  <c r="CE51" i="54"/>
  <c r="CB51" i="54"/>
  <c r="BS51" i="54"/>
  <c r="BH51" i="54"/>
  <c r="AY51" i="54"/>
  <c r="AN51" i="54"/>
  <c r="AE51" i="54"/>
  <c r="T51" i="54"/>
  <c r="K51" i="54"/>
  <c r="CR50" i="54"/>
  <c r="CQ50" i="54"/>
  <c r="CP50" i="54"/>
  <c r="CO50" i="54"/>
  <c r="CM50" i="54"/>
  <c r="CL50" i="54"/>
  <c r="CK50" i="54"/>
  <c r="CJ50" i="54"/>
  <c r="CH50" i="54"/>
  <c r="CG50" i="54"/>
  <c r="CF50" i="54"/>
  <c r="CE50" i="54"/>
  <c r="CB50" i="54"/>
  <c r="BS50" i="54"/>
  <c r="BH50" i="54"/>
  <c r="AY50" i="54"/>
  <c r="AN50" i="54"/>
  <c r="AE50" i="54"/>
  <c r="T50" i="54"/>
  <c r="K50" i="54"/>
  <c r="CR49" i="54"/>
  <c r="CQ49" i="54"/>
  <c r="CP49" i="54"/>
  <c r="CO49" i="54"/>
  <c r="CM49" i="54"/>
  <c r="CL49" i="54"/>
  <c r="CK49" i="54"/>
  <c r="CJ49" i="54"/>
  <c r="CH49" i="54"/>
  <c r="CG49" i="54"/>
  <c r="CF49" i="54"/>
  <c r="CE49" i="54"/>
  <c r="CB49" i="54"/>
  <c r="BS49" i="54"/>
  <c r="BH49" i="54"/>
  <c r="AY49" i="54"/>
  <c r="AN49" i="54"/>
  <c r="AE49" i="54"/>
  <c r="T49" i="54"/>
  <c r="K49" i="54"/>
  <c r="CR48" i="54"/>
  <c r="CQ48" i="54"/>
  <c r="CP48" i="54"/>
  <c r="CO48" i="54"/>
  <c r="CM48" i="54"/>
  <c r="CL48" i="54"/>
  <c r="CK48" i="54"/>
  <c r="CJ48" i="54"/>
  <c r="CH48" i="54"/>
  <c r="CG48" i="54"/>
  <c r="CF48" i="54"/>
  <c r="CE48" i="54"/>
  <c r="CB48" i="54"/>
  <c r="BS48" i="54"/>
  <c r="BH48" i="54"/>
  <c r="AY48" i="54"/>
  <c r="AN48" i="54"/>
  <c r="AE48" i="54"/>
  <c r="T48" i="54"/>
  <c r="K48" i="54"/>
  <c r="CR47" i="54"/>
  <c r="CQ47" i="54"/>
  <c r="CP47" i="54"/>
  <c r="CO47" i="54"/>
  <c r="CM47" i="54"/>
  <c r="CL47" i="54"/>
  <c r="CK47" i="54"/>
  <c r="CJ47" i="54"/>
  <c r="CH47" i="54"/>
  <c r="CG47" i="54"/>
  <c r="CF47" i="54"/>
  <c r="CE47" i="54"/>
  <c r="CB47" i="54"/>
  <c r="BS47" i="54"/>
  <c r="BH47" i="54"/>
  <c r="AY47" i="54"/>
  <c r="AN47" i="54"/>
  <c r="AE47" i="54"/>
  <c r="T47" i="54"/>
  <c r="K47" i="54"/>
  <c r="CR46" i="54"/>
  <c r="CQ46" i="54"/>
  <c r="CP46" i="54"/>
  <c r="CO46" i="54"/>
  <c r="CM46" i="54"/>
  <c r="CL46" i="54"/>
  <c r="CK46" i="54"/>
  <c r="CJ46" i="54"/>
  <c r="CH46" i="54"/>
  <c r="CG46" i="54"/>
  <c r="CF46" i="54"/>
  <c r="CE46" i="54"/>
  <c r="CB46" i="54"/>
  <c r="BS46" i="54"/>
  <c r="BH46" i="54"/>
  <c r="AY46" i="54"/>
  <c r="AN46" i="54"/>
  <c r="AE46" i="54"/>
  <c r="T46" i="54"/>
  <c r="K46" i="54"/>
  <c r="CR45" i="54"/>
  <c r="CQ45" i="54"/>
  <c r="CP45" i="54"/>
  <c r="CO45" i="54"/>
  <c r="CM45" i="54"/>
  <c r="CL45" i="54"/>
  <c r="CK45" i="54"/>
  <c r="CJ45" i="54"/>
  <c r="CH45" i="54"/>
  <c r="CG45" i="54"/>
  <c r="CF45" i="54"/>
  <c r="CE45" i="54"/>
  <c r="CB45" i="54"/>
  <c r="BS45" i="54"/>
  <c r="BH45" i="54"/>
  <c r="AY45" i="54"/>
  <c r="AN45" i="54"/>
  <c r="AE45" i="54"/>
  <c r="T45" i="54"/>
  <c r="K45" i="54"/>
  <c r="CR44" i="54"/>
  <c r="CQ44" i="54"/>
  <c r="CP44" i="54"/>
  <c r="CO44" i="54"/>
  <c r="CM44" i="54"/>
  <c r="CL44" i="54"/>
  <c r="CK44" i="54"/>
  <c r="CJ44" i="54"/>
  <c r="CH44" i="54"/>
  <c r="CG44" i="54"/>
  <c r="CF44" i="54"/>
  <c r="CE44" i="54"/>
  <c r="CB44" i="54"/>
  <c r="BS44" i="54"/>
  <c r="BH44" i="54"/>
  <c r="AY44" i="54"/>
  <c r="AN44" i="54"/>
  <c r="AE44" i="54"/>
  <c r="T44" i="54"/>
  <c r="K44" i="54"/>
  <c r="CR43" i="54"/>
  <c r="CQ43" i="54"/>
  <c r="CP43" i="54"/>
  <c r="CO43" i="54"/>
  <c r="CM43" i="54"/>
  <c r="CL43" i="54"/>
  <c r="CK43" i="54"/>
  <c r="CJ43" i="54"/>
  <c r="CH43" i="54"/>
  <c r="CG43" i="54"/>
  <c r="CF43" i="54"/>
  <c r="CE43" i="54"/>
  <c r="CB43" i="54"/>
  <c r="BS43" i="54"/>
  <c r="BH43" i="54"/>
  <c r="AY43" i="54"/>
  <c r="AN43" i="54"/>
  <c r="AE43" i="54"/>
  <c r="T43" i="54"/>
  <c r="K43" i="54"/>
  <c r="CR42" i="54"/>
  <c r="CQ42" i="54"/>
  <c r="CP42" i="54"/>
  <c r="CO42" i="54"/>
  <c r="CM42" i="54"/>
  <c r="CL42" i="54"/>
  <c r="CK42" i="54"/>
  <c r="CJ42" i="54"/>
  <c r="CH42" i="54"/>
  <c r="CG42" i="54"/>
  <c r="CF42" i="54"/>
  <c r="CE42" i="54"/>
  <c r="CB42" i="54"/>
  <c r="BS42" i="54"/>
  <c r="BH42" i="54"/>
  <c r="AY42" i="54"/>
  <c r="AN42" i="54"/>
  <c r="AE42" i="54"/>
  <c r="T42" i="54"/>
  <c r="K42" i="54"/>
  <c r="CR41" i="54"/>
  <c r="CQ41" i="54"/>
  <c r="CP41" i="54"/>
  <c r="CO41" i="54"/>
  <c r="CM41" i="54"/>
  <c r="CL41" i="54"/>
  <c r="CK41" i="54"/>
  <c r="CJ41" i="54"/>
  <c r="CH41" i="54"/>
  <c r="CG41" i="54"/>
  <c r="CF41" i="54"/>
  <c r="CE41" i="54"/>
  <c r="CB41" i="54"/>
  <c r="BS41" i="54"/>
  <c r="BH41" i="54"/>
  <c r="AY41" i="54"/>
  <c r="AN41" i="54"/>
  <c r="AE41" i="54"/>
  <c r="T41" i="54"/>
  <c r="K41" i="54"/>
  <c r="CR40" i="54"/>
  <c r="CQ40" i="54"/>
  <c r="CP40" i="54"/>
  <c r="CO40" i="54"/>
  <c r="CM40" i="54"/>
  <c r="CL40" i="54"/>
  <c r="CK40" i="54"/>
  <c r="CJ40" i="54"/>
  <c r="CH40" i="54"/>
  <c r="CG40" i="54"/>
  <c r="CF40" i="54"/>
  <c r="CE40" i="54"/>
  <c r="CB40" i="54"/>
  <c r="BS40" i="54"/>
  <c r="BH40" i="54"/>
  <c r="AY40" i="54"/>
  <c r="AN40" i="54"/>
  <c r="AE40" i="54"/>
  <c r="T40" i="54"/>
  <c r="K40" i="54"/>
  <c r="CR39" i="54"/>
  <c r="CQ39" i="54"/>
  <c r="CP39" i="54"/>
  <c r="CO39" i="54"/>
  <c r="CM39" i="54"/>
  <c r="CL39" i="54"/>
  <c r="CK39" i="54"/>
  <c r="CJ39" i="54"/>
  <c r="CH39" i="54"/>
  <c r="CG39" i="54"/>
  <c r="CF39" i="54"/>
  <c r="CE39" i="54"/>
  <c r="CB39" i="54"/>
  <c r="BS39" i="54"/>
  <c r="BH39" i="54"/>
  <c r="AY39" i="54"/>
  <c r="AN39" i="54"/>
  <c r="AE39" i="54"/>
  <c r="T39" i="54"/>
  <c r="K39" i="54"/>
  <c r="CR38" i="54"/>
  <c r="CQ38" i="54"/>
  <c r="CP38" i="54"/>
  <c r="CO38" i="54"/>
  <c r="CM38" i="54"/>
  <c r="CL38" i="54"/>
  <c r="CK38" i="54"/>
  <c r="CJ38" i="54"/>
  <c r="CH38" i="54"/>
  <c r="CG38" i="54"/>
  <c r="CF38" i="54"/>
  <c r="CE38" i="54"/>
  <c r="CB38" i="54"/>
  <c r="BS38" i="54"/>
  <c r="BH38" i="54"/>
  <c r="AY38" i="54"/>
  <c r="AN38" i="54"/>
  <c r="AE38" i="54"/>
  <c r="T38" i="54"/>
  <c r="K38" i="54"/>
  <c r="CR37" i="54"/>
  <c r="CQ37" i="54"/>
  <c r="CP37" i="54"/>
  <c r="CO37" i="54"/>
  <c r="CM37" i="54"/>
  <c r="CL37" i="54"/>
  <c r="CK37" i="54"/>
  <c r="CJ37" i="54"/>
  <c r="CH37" i="54"/>
  <c r="CG37" i="54"/>
  <c r="CF37" i="54"/>
  <c r="CE37" i="54"/>
  <c r="CB37" i="54"/>
  <c r="BS37" i="54"/>
  <c r="BH37" i="54"/>
  <c r="AY37" i="54"/>
  <c r="AN37" i="54"/>
  <c r="AE37" i="54"/>
  <c r="T37" i="54"/>
  <c r="K37" i="54"/>
  <c r="CR36" i="54"/>
  <c r="CQ36" i="54"/>
  <c r="CP36" i="54"/>
  <c r="CO36" i="54"/>
  <c r="CM36" i="54"/>
  <c r="CL36" i="54"/>
  <c r="CK36" i="54"/>
  <c r="CJ36" i="54"/>
  <c r="CH36" i="54"/>
  <c r="CG36" i="54"/>
  <c r="CF36" i="54"/>
  <c r="CE36" i="54"/>
  <c r="CB36" i="54"/>
  <c r="BS36" i="54"/>
  <c r="BH36" i="54"/>
  <c r="AY36" i="54"/>
  <c r="AN36" i="54"/>
  <c r="AE36" i="54"/>
  <c r="T36" i="54"/>
  <c r="K36" i="54"/>
  <c r="CR35" i="54"/>
  <c r="CQ35" i="54"/>
  <c r="CP35" i="54"/>
  <c r="CO35" i="54"/>
  <c r="CM35" i="54"/>
  <c r="CL35" i="54"/>
  <c r="CK35" i="54"/>
  <c r="CJ35" i="54"/>
  <c r="CH35" i="54"/>
  <c r="CG35" i="54"/>
  <c r="CF35" i="54"/>
  <c r="CE35" i="54"/>
  <c r="CB35" i="54"/>
  <c r="BS35" i="54"/>
  <c r="BH35" i="54"/>
  <c r="AY35" i="54"/>
  <c r="AN35" i="54"/>
  <c r="AE35" i="54"/>
  <c r="T35" i="54"/>
  <c r="K35" i="54"/>
  <c r="CA30" i="54"/>
  <c r="BZ30" i="54"/>
  <c r="BY30" i="54"/>
  <c r="BX30" i="54"/>
  <c r="BW30" i="54"/>
  <c r="BV30" i="54"/>
  <c r="BU30" i="54"/>
  <c r="BT30" i="54"/>
  <c r="BR30" i="54"/>
  <c r="BQ30" i="54"/>
  <c r="BP30" i="54"/>
  <c r="BO30" i="54"/>
  <c r="BN30" i="54"/>
  <c r="BM30" i="54"/>
  <c r="BL30" i="54"/>
  <c r="BK30" i="54"/>
  <c r="BG30" i="54"/>
  <c r="BF30" i="54"/>
  <c r="BE30" i="54"/>
  <c r="BD30" i="54"/>
  <c r="BC30" i="54"/>
  <c r="BB30" i="54"/>
  <c r="BA30" i="54"/>
  <c r="AZ30" i="54"/>
  <c r="AX30" i="54"/>
  <c r="AW30" i="54"/>
  <c r="AV30" i="54"/>
  <c r="AU30" i="54"/>
  <c r="AT30" i="54"/>
  <c r="AS30" i="54"/>
  <c r="AR30" i="54"/>
  <c r="AQ30" i="54"/>
  <c r="AM30" i="54"/>
  <c r="AL30" i="54"/>
  <c r="AK30" i="54"/>
  <c r="AJ30" i="54"/>
  <c r="AI30" i="54"/>
  <c r="AH30" i="54"/>
  <c r="AG30" i="54"/>
  <c r="AF30" i="54"/>
  <c r="AD30" i="54"/>
  <c r="AC30" i="54"/>
  <c r="AB30" i="54"/>
  <c r="AA30" i="54"/>
  <c r="Z30" i="54"/>
  <c r="Y30" i="54"/>
  <c r="X30" i="54"/>
  <c r="W30" i="54"/>
  <c r="S30" i="54"/>
  <c r="R30" i="54"/>
  <c r="Q30" i="54"/>
  <c r="P30" i="54"/>
  <c r="O30" i="54"/>
  <c r="N30" i="54"/>
  <c r="M30" i="54"/>
  <c r="L30" i="54"/>
  <c r="J30" i="54"/>
  <c r="I30" i="54"/>
  <c r="H30" i="54"/>
  <c r="G30" i="54"/>
  <c r="F30" i="54"/>
  <c r="E30" i="54"/>
  <c r="D30" i="54"/>
  <c r="C30" i="54"/>
  <c r="CR29" i="54"/>
  <c r="CQ29" i="54"/>
  <c r="CP29" i="54"/>
  <c r="CO29" i="54"/>
  <c r="CM29" i="54"/>
  <c r="CL29" i="54"/>
  <c r="CK29" i="54"/>
  <c r="CJ29" i="54"/>
  <c r="CH29" i="54"/>
  <c r="CG29" i="54"/>
  <c r="CF29" i="54"/>
  <c r="CE29" i="54"/>
  <c r="CB29" i="54"/>
  <c r="BS29" i="54"/>
  <c r="BH29" i="54"/>
  <c r="AY29" i="54"/>
  <c r="AN29" i="54"/>
  <c r="AE29" i="54"/>
  <c r="T29" i="54"/>
  <c r="K29" i="54"/>
  <c r="CR28" i="54"/>
  <c r="CQ28" i="54"/>
  <c r="CP28" i="54"/>
  <c r="CO28" i="54"/>
  <c r="CM28" i="54"/>
  <c r="CL28" i="54"/>
  <c r="CK28" i="54"/>
  <c r="CJ28" i="54"/>
  <c r="CH28" i="54"/>
  <c r="CG28" i="54"/>
  <c r="CF28" i="54"/>
  <c r="CE28" i="54"/>
  <c r="CB28" i="54"/>
  <c r="BS28" i="54"/>
  <c r="BH28" i="54"/>
  <c r="AY28" i="54"/>
  <c r="AN28" i="54"/>
  <c r="AE28" i="54"/>
  <c r="T28" i="54"/>
  <c r="K28" i="54"/>
  <c r="CI28" i="54" s="1"/>
  <c r="CR27" i="54"/>
  <c r="CQ27" i="54"/>
  <c r="CP27" i="54"/>
  <c r="CO27" i="54"/>
  <c r="CM27" i="54"/>
  <c r="CL27" i="54"/>
  <c r="CK27" i="54"/>
  <c r="CJ27" i="54"/>
  <c r="CH27" i="54"/>
  <c r="CG27" i="54"/>
  <c r="CF27" i="54"/>
  <c r="CE27" i="54"/>
  <c r="CB27" i="54"/>
  <c r="BS27" i="54"/>
  <c r="BH27" i="54"/>
  <c r="AY27" i="54"/>
  <c r="AN27" i="54"/>
  <c r="AE27" i="54"/>
  <c r="T27" i="54"/>
  <c r="K27" i="54"/>
  <c r="CR26" i="54"/>
  <c r="CQ26" i="54"/>
  <c r="CP26" i="54"/>
  <c r="CO26" i="54"/>
  <c r="CM26" i="54"/>
  <c r="CL26" i="54"/>
  <c r="CK26" i="54"/>
  <c r="CJ26" i="54"/>
  <c r="CH26" i="54"/>
  <c r="CG26" i="54"/>
  <c r="CF26" i="54"/>
  <c r="CE26" i="54"/>
  <c r="CB26" i="54"/>
  <c r="BS26" i="54"/>
  <c r="BH26" i="54"/>
  <c r="AY26" i="54"/>
  <c r="AN26" i="54"/>
  <c r="AE26" i="54"/>
  <c r="T26" i="54"/>
  <c r="K26" i="54"/>
  <c r="CR25" i="54"/>
  <c r="CQ25" i="54"/>
  <c r="CP25" i="54"/>
  <c r="CO25" i="54"/>
  <c r="CM25" i="54"/>
  <c r="CL25" i="54"/>
  <c r="CK25" i="54"/>
  <c r="CJ25" i="54"/>
  <c r="CH25" i="54"/>
  <c r="CG25" i="54"/>
  <c r="CF25" i="54"/>
  <c r="CE25" i="54"/>
  <c r="CB25" i="54"/>
  <c r="BS25" i="54"/>
  <c r="BH25" i="54"/>
  <c r="AY25" i="54"/>
  <c r="AN25" i="54"/>
  <c r="CN25" i="54" s="1"/>
  <c r="AE25" i="54"/>
  <c r="T25" i="54"/>
  <c r="K25" i="54"/>
  <c r="U25" i="54" s="1"/>
  <c r="CR22" i="54"/>
  <c r="CQ22" i="54"/>
  <c r="CP22" i="54"/>
  <c r="CO22" i="54"/>
  <c r="CM22" i="54"/>
  <c r="CL22" i="54"/>
  <c r="CK22" i="54"/>
  <c r="CJ22" i="54"/>
  <c r="CH22" i="54"/>
  <c r="CG22" i="54"/>
  <c r="CF22" i="54"/>
  <c r="CE22" i="54"/>
  <c r="CB22" i="54"/>
  <c r="BS22" i="54"/>
  <c r="CC22" i="54" s="1"/>
  <c r="BH22" i="54"/>
  <c r="AY22" i="54"/>
  <c r="AN22" i="54"/>
  <c r="AE22" i="54"/>
  <c r="T22" i="54"/>
  <c r="K22" i="54"/>
  <c r="CR21" i="54"/>
  <c r="CQ21" i="54"/>
  <c r="CP21" i="54"/>
  <c r="CO21" i="54"/>
  <c r="CM21" i="54"/>
  <c r="CL21" i="54"/>
  <c r="CK21" i="54"/>
  <c r="CJ21" i="54"/>
  <c r="CH21" i="54"/>
  <c r="CG21" i="54"/>
  <c r="CF21" i="54"/>
  <c r="CE21" i="54"/>
  <c r="CB21" i="54"/>
  <c r="BS21" i="54"/>
  <c r="CC21" i="54" s="1"/>
  <c r="BH21" i="54"/>
  <c r="AY21" i="54"/>
  <c r="AN21" i="54"/>
  <c r="AE21" i="54"/>
  <c r="T21" i="54"/>
  <c r="K21" i="54"/>
  <c r="CA20" i="54"/>
  <c r="CA23" i="54" s="1"/>
  <c r="CA32" i="54" s="1"/>
  <c r="BZ20" i="54"/>
  <c r="BZ23" i="54" s="1"/>
  <c r="BY20" i="54"/>
  <c r="BY23" i="54" s="1"/>
  <c r="BX20" i="54"/>
  <c r="BX23" i="54" s="1"/>
  <c r="BX32" i="54" s="1"/>
  <c r="BW20" i="54"/>
  <c r="BW23" i="54" s="1"/>
  <c r="BW32" i="54" s="1"/>
  <c r="BV20" i="54"/>
  <c r="BV23" i="54" s="1"/>
  <c r="BU20" i="54"/>
  <c r="BU23" i="54" s="1"/>
  <c r="BT20" i="54"/>
  <c r="BT23" i="54" s="1"/>
  <c r="BT32" i="54" s="1"/>
  <c r="BR20" i="54"/>
  <c r="BR23" i="54" s="1"/>
  <c r="BR32" i="54" s="1"/>
  <c r="BQ20" i="54"/>
  <c r="BQ23" i="54" s="1"/>
  <c r="BQ32" i="54" s="1"/>
  <c r="BP20" i="54"/>
  <c r="BP23" i="54" s="1"/>
  <c r="BO20" i="54"/>
  <c r="BO23" i="54" s="1"/>
  <c r="BN20" i="54"/>
  <c r="BN23" i="54" s="1"/>
  <c r="BN32" i="54" s="1"/>
  <c r="BM20" i="54"/>
  <c r="BM23" i="54" s="1"/>
  <c r="BM32" i="54" s="1"/>
  <c r="BL20" i="54"/>
  <c r="BL23" i="54" s="1"/>
  <c r="BK20" i="54"/>
  <c r="BG20" i="54"/>
  <c r="BG23" i="54" s="1"/>
  <c r="BF20" i="54"/>
  <c r="BF23" i="54" s="1"/>
  <c r="BF32" i="54" s="1"/>
  <c r="BE20" i="54"/>
  <c r="BE23" i="54" s="1"/>
  <c r="BD20" i="54"/>
  <c r="BD23" i="54" s="1"/>
  <c r="BC20" i="54"/>
  <c r="BC23" i="54" s="1"/>
  <c r="BB20" i="54"/>
  <c r="BB23" i="54" s="1"/>
  <c r="BB32" i="54" s="1"/>
  <c r="BA20" i="54"/>
  <c r="BA23" i="54" s="1"/>
  <c r="AZ20" i="54"/>
  <c r="AZ23" i="54" s="1"/>
  <c r="AX20" i="54"/>
  <c r="AX23" i="54" s="1"/>
  <c r="AW20" i="54"/>
  <c r="AW23" i="54" s="1"/>
  <c r="AW32" i="54" s="1"/>
  <c r="AV20" i="54"/>
  <c r="AV23" i="54" s="1"/>
  <c r="AU20" i="54"/>
  <c r="AU23" i="54" s="1"/>
  <c r="AT20" i="54"/>
  <c r="AT23" i="54" s="1"/>
  <c r="AS20" i="54"/>
  <c r="AS23" i="54" s="1"/>
  <c r="AS32" i="54" s="1"/>
  <c r="AR20" i="54"/>
  <c r="AR23" i="54" s="1"/>
  <c r="AQ20" i="54"/>
  <c r="AQ23" i="54" s="1"/>
  <c r="AM20" i="54"/>
  <c r="AM23" i="54" s="1"/>
  <c r="AM32" i="54" s="1"/>
  <c r="AL20" i="54"/>
  <c r="AL23" i="54" s="1"/>
  <c r="AL32" i="54" s="1"/>
  <c r="AK20" i="54"/>
  <c r="AK23" i="54" s="1"/>
  <c r="AJ20" i="54"/>
  <c r="AI20" i="54"/>
  <c r="AI23" i="54" s="1"/>
  <c r="AI32" i="54" s="1"/>
  <c r="AH20" i="54"/>
  <c r="AH23" i="54" s="1"/>
  <c r="AH32" i="54" s="1"/>
  <c r="AG20" i="54"/>
  <c r="AG23" i="54" s="1"/>
  <c r="AF20" i="54"/>
  <c r="AF23" i="54" s="1"/>
  <c r="AD20" i="54"/>
  <c r="AD23" i="54" s="1"/>
  <c r="AD32" i="54" s="1"/>
  <c r="AC20" i="54"/>
  <c r="AC23" i="54" s="1"/>
  <c r="AC32" i="54" s="1"/>
  <c r="AB20" i="54"/>
  <c r="AB23" i="54" s="1"/>
  <c r="AA20" i="54"/>
  <c r="AA23" i="54" s="1"/>
  <c r="Z20" i="54"/>
  <c r="Z23" i="54" s="1"/>
  <c r="Z32" i="54" s="1"/>
  <c r="Y20" i="54"/>
  <c r="Y23" i="54" s="1"/>
  <c r="Y32" i="54" s="1"/>
  <c r="X20" i="54"/>
  <c r="X23" i="54" s="1"/>
  <c r="W20" i="54"/>
  <c r="W23" i="54" s="1"/>
  <c r="S20" i="54"/>
  <c r="S23" i="54" s="1"/>
  <c r="S32" i="54" s="1"/>
  <c r="R20" i="54"/>
  <c r="Q20" i="54"/>
  <c r="Q23" i="54" s="1"/>
  <c r="P20" i="54"/>
  <c r="P23" i="54" s="1"/>
  <c r="O20" i="54"/>
  <c r="O23" i="54" s="1"/>
  <c r="N20" i="54"/>
  <c r="N23" i="54" s="1"/>
  <c r="M20" i="54"/>
  <c r="M23" i="54" s="1"/>
  <c r="L20" i="54"/>
  <c r="J20" i="54"/>
  <c r="J23" i="54" s="1"/>
  <c r="I20" i="54"/>
  <c r="I23" i="54" s="1"/>
  <c r="H20" i="54"/>
  <c r="H23" i="54" s="1"/>
  <c r="G20" i="54"/>
  <c r="F20" i="54"/>
  <c r="F23" i="54" s="1"/>
  <c r="E20" i="54"/>
  <c r="D20" i="54"/>
  <c r="D23" i="54" s="1"/>
  <c r="C20" i="54"/>
  <c r="CR19" i="54"/>
  <c r="CQ19" i="54"/>
  <c r="CP19" i="54"/>
  <c r="CO19" i="54"/>
  <c r="CM19" i="54"/>
  <c r="CL19" i="54"/>
  <c r="CK19" i="54"/>
  <c r="CJ19" i="54"/>
  <c r="CH19" i="54"/>
  <c r="CG19" i="54"/>
  <c r="CF19" i="54"/>
  <c r="CE19" i="54"/>
  <c r="CB19" i="54"/>
  <c r="BS19" i="54"/>
  <c r="BH19" i="54"/>
  <c r="AY19" i="54"/>
  <c r="AN19" i="54"/>
  <c r="AE19" i="54"/>
  <c r="T19" i="54"/>
  <c r="U19" i="54" s="1"/>
  <c r="K19" i="54"/>
  <c r="CR18" i="54"/>
  <c r="CQ18" i="54"/>
  <c r="CP18" i="54"/>
  <c r="CO18" i="54"/>
  <c r="CM18" i="54"/>
  <c r="CL18" i="54"/>
  <c r="CK18" i="54"/>
  <c r="CJ18" i="54"/>
  <c r="CH18" i="54"/>
  <c r="CG18" i="54"/>
  <c r="CF18" i="54"/>
  <c r="CE18" i="54"/>
  <c r="CB18" i="54"/>
  <c r="BS18" i="54"/>
  <c r="BH18" i="54"/>
  <c r="AY18" i="54"/>
  <c r="BI18" i="54" s="1"/>
  <c r="AO18" i="54"/>
  <c r="AN18" i="54"/>
  <c r="AE18" i="54"/>
  <c r="T18" i="54"/>
  <c r="K18" i="54"/>
  <c r="CR17" i="54"/>
  <c r="CQ17" i="54"/>
  <c r="CP17" i="54"/>
  <c r="CO17" i="54"/>
  <c r="CM17" i="54"/>
  <c r="CL17" i="54"/>
  <c r="CK17" i="54"/>
  <c r="CJ17" i="54"/>
  <c r="CH17" i="54"/>
  <c r="CG17" i="54"/>
  <c r="CF17" i="54"/>
  <c r="CE17" i="54"/>
  <c r="CB17" i="54"/>
  <c r="BS17" i="54"/>
  <c r="BH17" i="54"/>
  <c r="AY17" i="54"/>
  <c r="AN17" i="54"/>
  <c r="AE17" i="54"/>
  <c r="T17" i="54"/>
  <c r="K17" i="54"/>
  <c r="CR16" i="54"/>
  <c r="CQ16" i="54"/>
  <c r="CP16" i="54"/>
  <c r="CO16" i="54"/>
  <c r="CM16" i="54"/>
  <c r="CL16" i="54"/>
  <c r="CK16" i="54"/>
  <c r="CJ16" i="54"/>
  <c r="CH16" i="54"/>
  <c r="CG16" i="54"/>
  <c r="CF16" i="54"/>
  <c r="CE16" i="54"/>
  <c r="CB16" i="54"/>
  <c r="BS16" i="54"/>
  <c r="BH16" i="54"/>
  <c r="AY16" i="54"/>
  <c r="AN16" i="54"/>
  <c r="AE16" i="54"/>
  <c r="T16" i="54"/>
  <c r="K16" i="54"/>
  <c r="CA88" i="53"/>
  <c r="BZ88" i="53"/>
  <c r="BY88" i="53"/>
  <c r="BX88" i="53"/>
  <c r="BW88" i="53"/>
  <c r="BV88" i="53"/>
  <c r="BU88" i="53"/>
  <c r="BT88" i="53"/>
  <c r="BR88" i="53"/>
  <c r="BQ88" i="53"/>
  <c r="BP88" i="53"/>
  <c r="BO88" i="53"/>
  <c r="BN88" i="53"/>
  <c r="BM88" i="53"/>
  <c r="BL88" i="53"/>
  <c r="BK88" i="53"/>
  <c r="BG88" i="53"/>
  <c r="BF88" i="53"/>
  <c r="BE88" i="53"/>
  <c r="BD88" i="53"/>
  <c r="BC88" i="53"/>
  <c r="BB88" i="53"/>
  <c r="BA88" i="53"/>
  <c r="AZ88" i="53"/>
  <c r="AX88" i="53"/>
  <c r="AW88" i="53"/>
  <c r="AV88" i="53"/>
  <c r="AU88" i="53"/>
  <c r="AT88" i="53"/>
  <c r="AS88" i="53"/>
  <c r="AR88" i="53"/>
  <c r="AQ88" i="53"/>
  <c r="AM88" i="53"/>
  <c r="AL88" i="53"/>
  <c r="AK88" i="53"/>
  <c r="AJ88" i="53"/>
  <c r="AI88" i="53"/>
  <c r="AH88" i="53"/>
  <c r="AG88" i="53"/>
  <c r="AF88" i="53"/>
  <c r="AD88" i="53"/>
  <c r="AC88" i="53"/>
  <c r="AB88" i="53"/>
  <c r="AA88" i="53"/>
  <c r="Z88" i="53"/>
  <c r="Y88" i="53"/>
  <c r="X88" i="53"/>
  <c r="W88" i="53"/>
  <c r="S88" i="53"/>
  <c r="R88" i="53"/>
  <c r="Q88" i="53"/>
  <c r="P88" i="53"/>
  <c r="O88" i="53"/>
  <c r="N88" i="53"/>
  <c r="M88" i="53"/>
  <c r="L88" i="53"/>
  <c r="J88" i="53"/>
  <c r="I88" i="53"/>
  <c r="H88" i="53"/>
  <c r="G88" i="53"/>
  <c r="F88" i="53"/>
  <c r="E88" i="53"/>
  <c r="D88" i="53"/>
  <c r="C88" i="53"/>
  <c r="CR86" i="53"/>
  <c r="CQ86" i="53"/>
  <c r="CP86" i="53"/>
  <c r="CO86" i="53"/>
  <c r="CM86" i="53"/>
  <c r="CL86" i="53"/>
  <c r="CK86" i="53"/>
  <c r="CJ86" i="53"/>
  <c r="CH86" i="53"/>
  <c r="CG86" i="53"/>
  <c r="CF86" i="53"/>
  <c r="CE86" i="53"/>
  <c r="CB86" i="53"/>
  <c r="BS86" i="53"/>
  <c r="BH86" i="53"/>
  <c r="AY86" i="53"/>
  <c r="AN86" i="53"/>
  <c r="AE86" i="53"/>
  <c r="T86" i="53"/>
  <c r="K86" i="53"/>
  <c r="CR85" i="53"/>
  <c r="CQ85" i="53"/>
  <c r="CP85" i="53"/>
  <c r="CO85" i="53"/>
  <c r="CM85" i="53"/>
  <c r="CL85" i="53"/>
  <c r="CK85" i="53"/>
  <c r="CJ85" i="53"/>
  <c r="CH85" i="53"/>
  <c r="CG85" i="53"/>
  <c r="CF85" i="53"/>
  <c r="CE85" i="53"/>
  <c r="CB85" i="53"/>
  <c r="CC85" i="53" s="1"/>
  <c r="BS85" i="53"/>
  <c r="BH85" i="53"/>
  <c r="BI85" i="53" s="1"/>
  <c r="AY85" i="53"/>
  <c r="AN85" i="53"/>
  <c r="AE85" i="53"/>
  <c r="AO85" i="53" s="1"/>
  <c r="T85" i="53"/>
  <c r="K85" i="53"/>
  <c r="CR84" i="53"/>
  <c r="CQ84" i="53"/>
  <c r="CP84" i="53"/>
  <c r="CO84" i="53"/>
  <c r="CM84" i="53"/>
  <c r="CL84" i="53"/>
  <c r="CK84" i="53"/>
  <c r="CJ84" i="53"/>
  <c r="CH84" i="53"/>
  <c r="CG84" i="53"/>
  <c r="CF84" i="53"/>
  <c r="CE84" i="53"/>
  <c r="CB84" i="53"/>
  <c r="BS84" i="53"/>
  <c r="BH84" i="53"/>
  <c r="AY84" i="53"/>
  <c r="AN84" i="53"/>
  <c r="AE84" i="53"/>
  <c r="AO84" i="53" s="1"/>
  <c r="T84" i="53"/>
  <c r="K84" i="53"/>
  <c r="CR83" i="53"/>
  <c r="CQ83" i="53"/>
  <c r="CP83" i="53"/>
  <c r="CO83" i="53"/>
  <c r="CM83" i="53"/>
  <c r="CL83" i="53"/>
  <c r="CK83" i="53"/>
  <c r="CJ83" i="53"/>
  <c r="CH83" i="53"/>
  <c r="CG83" i="53"/>
  <c r="CF83" i="53"/>
  <c r="CE83" i="53"/>
  <c r="CB83" i="53"/>
  <c r="BS83" i="53"/>
  <c r="BH83" i="53"/>
  <c r="AY83" i="53"/>
  <c r="AN83" i="53"/>
  <c r="AE83" i="53"/>
  <c r="T83" i="53"/>
  <c r="K83" i="53"/>
  <c r="CR82" i="53"/>
  <c r="CQ82" i="53"/>
  <c r="CP82" i="53"/>
  <c r="CO82" i="53"/>
  <c r="CM82" i="53"/>
  <c r="CL82" i="53"/>
  <c r="CK82" i="53"/>
  <c r="CJ82" i="53"/>
  <c r="CH82" i="53"/>
  <c r="CG82" i="53"/>
  <c r="CF82" i="53"/>
  <c r="CE82" i="53"/>
  <c r="CB82" i="53"/>
  <c r="BS82" i="53"/>
  <c r="BH82" i="53"/>
  <c r="AY82" i="53"/>
  <c r="AN82" i="53"/>
  <c r="AE82" i="53"/>
  <c r="T82" i="53"/>
  <c r="K82" i="53"/>
  <c r="CR81" i="53"/>
  <c r="CQ81" i="53"/>
  <c r="CP81" i="53"/>
  <c r="CO81" i="53"/>
  <c r="CM81" i="53"/>
  <c r="CL81" i="53"/>
  <c r="CK81" i="53"/>
  <c r="CJ81" i="53"/>
  <c r="CH81" i="53"/>
  <c r="CG81" i="53"/>
  <c r="CF81" i="53"/>
  <c r="CE81" i="53"/>
  <c r="CB81" i="53"/>
  <c r="BS81" i="53"/>
  <c r="BH81" i="53"/>
  <c r="AY81" i="53"/>
  <c r="AN81" i="53"/>
  <c r="AE81" i="53"/>
  <c r="T81" i="53"/>
  <c r="K81" i="53"/>
  <c r="CR80" i="53"/>
  <c r="CQ80" i="53"/>
  <c r="CP80" i="53"/>
  <c r="CO80" i="53"/>
  <c r="CM80" i="53"/>
  <c r="CL80" i="53"/>
  <c r="CK80" i="53"/>
  <c r="CJ80" i="53"/>
  <c r="CH80" i="53"/>
  <c r="CG80" i="53"/>
  <c r="CF80" i="53"/>
  <c r="CE80" i="53"/>
  <c r="CB80" i="53"/>
  <c r="BS80" i="53"/>
  <c r="BH80" i="53"/>
  <c r="AY80" i="53"/>
  <c r="AN80" i="53"/>
  <c r="AE80" i="53"/>
  <c r="T80" i="53"/>
  <c r="K80" i="53"/>
  <c r="CR79" i="53"/>
  <c r="CQ79" i="53"/>
  <c r="CP79" i="53"/>
  <c r="CO79" i="53"/>
  <c r="CM79" i="53"/>
  <c r="CL79" i="53"/>
  <c r="CK79" i="53"/>
  <c r="CJ79" i="53"/>
  <c r="CH79" i="53"/>
  <c r="CG79" i="53"/>
  <c r="CF79" i="53"/>
  <c r="CE79" i="53"/>
  <c r="CB79" i="53"/>
  <c r="BS79" i="53"/>
  <c r="BH79" i="53"/>
  <c r="AY79" i="53"/>
  <c r="AN79" i="53"/>
  <c r="AE79" i="53"/>
  <c r="T79" i="53"/>
  <c r="K79" i="53"/>
  <c r="CR78" i="53"/>
  <c r="CQ78" i="53"/>
  <c r="CP78" i="53"/>
  <c r="CO78" i="53"/>
  <c r="CM78" i="53"/>
  <c r="CL78" i="53"/>
  <c r="CK78" i="53"/>
  <c r="CJ78" i="53"/>
  <c r="CH78" i="53"/>
  <c r="CG78" i="53"/>
  <c r="CF78" i="53"/>
  <c r="CE78" i="53"/>
  <c r="CB78" i="53"/>
  <c r="BS78" i="53"/>
  <c r="BH78" i="53"/>
  <c r="AY78" i="53"/>
  <c r="AN78" i="53"/>
  <c r="AE78" i="53"/>
  <c r="T78" i="53"/>
  <c r="K78" i="53"/>
  <c r="CR77" i="53"/>
  <c r="CQ77" i="53"/>
  <c r="CP77" i="53"/>
  <c r="CO77" i="53"/>
  <c r="CM77" i="53"/>
  <c r="CL77" i="53"/>
  <c r="CK77" i="53"/>
  <c r="CJ77" i="53"/>
  <c r="CH77" i="53"/>
  <c r="CG77" i="53"/>
  <c r="CF77" i="53"/>
  <c r="CE77" i="53"/>
  <c r="CB77" i="53"/>
  <c r="BS77" i="53"/>
  <c r="BH77" i="53"/>
  <c r="AY77" i="53"/>
  <c r="AN77" i="53"/>
  <c r="AE77" i="53"/>
  <c r="T77" i="53"/>
  <c r="K77" i="53"/>
  <c r="CR76" i="53"/>
  <c r="CQ76" i="53"/>
  <c r="CP76" i="53"/>
  <c r="CO76" i="53"/>
  <c r="CM76" i="53"/>
  <c r="CL76" i="53"/>
  <c r="CK76" i="53"/>
  <c r="CJ76" i="53"/>
  <c r="CH76" i="53"/>
  <c r="CG76" i="53"/>
  <c r="CF76" i="53"/>
  <c r="CE76" i="53"/>
  <c r="CB76" i="53"/>
  <c r="BS76" i="53"/>
  <c r="BH76" i="53"/>
  <c r="AY76" i="53"/>
  <c r="AN76" i="53"/>
  <c r="AE76" i="53"/>
  <c r="T76" i="53"/>
  <c r="K76" i="53"/>
  <c r="CR71" i="53"/>
  <c r="CQ71" i="53"/>
  <c r="CP71" i="53"/>
  <c r="CO71" i="53"/>
  <c r="CM71" i="53"/>
  <c r="CL71" i="53"/>
  <c r="CK71" i="53"/>
  <c r="CJ71" i="53"/>
  <c r="CH71" i="53"/>
  <c r="CG71" i="53"/>
  <c r="CF71" i="53"/>
  <c r="CE71" i="53"/>
  <c r="CB71" i="53"/>
  <c r="BS71" i="53"/>
  <c r="BH71" i="53"/>
  <c r="BI71" i="53" s="1"/>
  <c r="AY71" i="53"/>
  <c r="AN71" i="53"/>
  <c r="AE71" i="53"/>
  <c r="T71" i="53"/>
  <c r="U71" i="53" s="1"/>
  <c r="K71" i="53"/>
  <c r="CA70" i="53"/>
  <c r="CA73" i="53" s="1"/>
  <c r="BZ70" i="53"/>
  <c r="BZ73" i="53" s="1"/>
  <c r="BY70" i="53"/>
  <c r="BY73" i="53" s="1"/>
  <c r="BX70" i="53"/>
  <c r="BX73" i="53" s="1"/>
  <c r="BW70" i="53"/>
  <c r="BW73" i="53" s="1"/>
  <c r="BV70" i="53"/>
  <c r="BV73" i="53" s="1"/>
  <c r="BU70" i="53"/>
  <c r="BU73" i="53" s="1"/>
  <c r="BT70" i="53"/>
  <c r="BR70" i="53"/>
  <c r="BR73" i="53" s="1"/>
  <c r="BQ70" i="53"/>
  <c r="BQ73" i="53" s="1"/>
  <c r="BP70" i="53"/>
  <c r="BP73" i="53" s="1"/>
  <c r="BO70" i="53"/>
  <c r="BO73" i="53" s="1"/>
  <c r="BN70" i="53"/>
  <c r="BN73" i="53" s="1"/>
  <c r="BM70" i="53"/>
  <c r="BM73" i="53" s="1"/>
  <c r="BL70" i="53"/>
  <c r="BL73" i="53" s="1"/>
  <c r="BK70" i="53"/>
  <c r="BK73" i="53" s="1"/>
  <c r="BG70" i="53"/>
  <c r="BG73" i="53" s="1"/>
  <c r="BF70" i="53"/>
  <c r="BF73" i="53" s="1"/>
  <c r="BE70" i="53"/>
  <c r="BE73" i="53" s="1"/>
  <c r="BD70" i="53"/>
  <c r="BD73" i="53" s="1"/>
  <c r="BC70" i="53"/>
  <c r="BC73" i="53" s="1"/>
  <c r="BB70" i="53"/>
  <c r="BB73" i="53" s="1"/>
  <c r="BA70" i="53"/>
  <c r="BA73" i="53" s="1"/>
  <c r="AZ70" i="53"/>
  <c r="AZ73" i="53" s="1"/>
  <c r="AX70" i="53"/>
  <c r="AX73" i="53" s="1"/>
  <c r="AW70" i="53"/>
  <c r="AW73" i="53" s="1"/>
  <c r="AV70" i="53"/>
  <c r="AV73" i="53" s="1"/>
  <c r="AU70" i="53"/>
  <c r="AU73" i="53" s="1"/>
  <c r="AT70" i="53"/>
  <c r="AT73" i="53" s="1"/>
  <c r="AS70" i="53"/>
  <c r="AS73" i="53" s="1"/>
  <c r="AR70" i="53"/>
  <c r="AR73" i="53" s="1"/>
  <c r="AQ70" i="53"/>
  <c r="AM70" i="53"/>
  <c r="AM73" i="53" s="1"/>
  <c r="AL70" i="53"/>
  <c r="AL73" i="53" s="1"/>
  <c r="AK70" i="53"/>
  <c r="AK73" i="53" s="1"/>
  <c r="AJ70" i="53"/>
  <c r="AJ73" i="53" s="1"/>
  <c r="AI70" i="53"/>
  <c r="AI73" i="53" s="1"/>
  <c r="AH70" i="53"/>
  <c r="AH73" i="53" s="1"/>
  <c r="AG70" i="53"/>
  <c r="AG73" i="53" s="1"/>
  <c r="AF70" i="53"/>
  <c r="AD70" i="53"/>
  <c r="AD73" i="53" s="1"/>
  <c r="AC70" i="53"/>
  <c r="AC73" i="53" s="1"/>
  <c r="AB70" i="53"/>
  <c r="AB73" i="53" s="1"/>
  <c r="AA70" i="53"/>
  <c r="AA73" i="53" s="1"/>
  <c r="Z70" i="53"/>
  <c r="Z73" i="53" s="1"/>
  <c r="Y70" i="53"/>
  <c r="Y73" i="53" s="1"/>
  <c r="X70" i="53"/>
  <c r="X73" i="53" s="1"/>
  <c r="W70" i="53"/>
  <c r="S70" i="53"/>
  <c r="S73" i="53" s="1"/>
  <c r="R70" i="53"/>
  <c r="Q70" i="53"/>
  <c r="Q73" i="53" s="1"/>
  <c r="P70" i="53"/>
  <c r="P73" i="53" s="1"/>
  <c r="O70" i="53"/>
  <c r="O73" i="53" s="1"/>
  <c r="N70" i="53"/>
  <c r="M70" i="53"/>
  <c r="M73" i="53" s="1"/>
  <c r="L70" i="53"/>
  <c r="J70" i="53"/>
  <c r="J73" i="53" s="1"/>
  <c r="I70" i="53"/>
  <c r="I73" i="53" s="1"/>
  <c r="H70" i="53"/>
  <c r="H73" i="53" s="1"/>
  <c r="G70" i="53"/>
  <c r="F70" i="53"/>
  <c r="F73" i="53" s="1"/>
  <c r="E70" i="53"/>
  <c r="D70" i="53"/>
  <c r="D73" i="53" s="1"/>
  <c r="C70" i="53"/>
  <c r="C73" i="53" s="1"/>
  <c r="CR69" i="53"/>
  <c r="CQ69" i="53"/>
  <c r="CP69" i="53"/>
  <c r="CO69" i="53"/>
  <c r="CM69" i="53"/>
  <c r="CL69" i="53"/>
  <c r="CK69" i="53"/>
  <c r="CJ69" i="53"/>
  <c r="CH69" i="53"/>
  <c r="CG69" i="53"/>
  <c r="CF69" i="53"/>
  <c r="CE69" i="53"/>
  <c r="CB69" i="53"/>
  <c r="BS69" i="53"/>
  <c r="BH69" i="53"/>
  <c r="AY69" i="53"/>
  <c r="BI69" i="53" s="1"/>
  <c r="AN69" i="53"/>
  <c r="AE69" i="53"/>
  <c r="T69" i="53"/>
  <c r="K69" i="53"/>
  <c r="CA66" i="53"/>
  <c r="BZ66" i="53"/>
  <c r="BY66" i="53"/>
  <c r="BX66" i="53"/>
  <c r="BW66" i="53"/>
  <c r="BV66" i="53"/>
  <c r="BU66" i="53"/>
  <c r="BT66" i="53"/>
  <c r="BR66" i="53"/>
  <c r="BQ66" i="53"/>
  <c r="BP66" i="53"/>
  <c r="BO66" i="53"/>
  <c r="BN66" i="53"/>
  <c r="BM66" i="53"/>
  <c r="BL66" i="53"/>
  <c r="BL90" i="53" s="1"/>
  <c r="BK66" i="53"/>
  <c r="BG66" i="53"/>
  <c r="BF66" i="53"/>
  <c r="BE66" i="53"/>
  <c r="BD66" i="53"/>
  <c r="BC66" i="53"/>
  <c r="BB66" i="53"/>
  <c r="BA66" i="53"/>
  <c r="AZ66" i="53"/>
  <c r="AX66" i="53"/>
  <c r="AW66" i="53"/>
  <c r="AV66" i="53"/>
  <c r="AU66" i="53"/>
  <c r="AU90" i="53" s="1"/>
  <c r="AT66" i="53"/>
  <c r="AS66" i="53"/>
  <c r="AR66" i="53"/>
  <c r="AQ66" i="53"/>
  <c r="AM66" i="53"/>
  <c r="AL66" i="53"/>
  <c r="AK66" i="53"/>
  <c r="AJ66" i="53"/>
  <c r="AI66" i="53"/>
  <c r="AH66" i="53"/>
  <c r="AG66" i="53"/>
  <c r="AF66" i="53"/>
  <c r="AD66" i="53"/>
  <c r="AC66" i="53"/>
  <c r="AB66" i="53"/>
  <c r="AA66" i="53"/>
  <c r="Z66" i="53"/>
  <c r="Y66" i="53"/>
  <c r="X66" i="53"/>
  <c r="W66" i="53"/>
  <c r="S66" i="53"/>
  <c r="R66" i="53"/>
  <c r="Q66" i="53"/>
  <c r="P66" i="53"/>
  <c r="O66" i="53"/>
  <c r="N66" i="53"/>
  <c r="M66" i="53"/>
  <c r="M90" i="53" s="1"/>
  <c r="L66" i="53"/>
  <c r="J66" i="53"/>
  <c r="I66" i="53"/>
  <c r="H66" i="53"/>
  <c r="G66" i="53"/>
  <c r="F66" i="53"/>
  <c r="E66" i="53"/>
  <c r="D66" i="53"/>
  <c r="C66" i="53"/>
  <c r="CR64" i="53"/>
  <c r="CQ64" i="53"/>
  <c r="CP64" i="53"/>
  <c r="CO64" i="53"/>
  <c r="CM64" i="53"/>
  <c r="CL64" i="53"/>
  <c r="CK64" i="53"/>
  <c r="CJ64" i="53"/>
  <c r="CH64" i="53"/>
  <c r="CG64" i="53"/>
  <c r="CF64" i="53"/>
  <c r="CE64" i="53"/>
  <c r="CB64" i="53"/>
  <c r="BS64" i="53"/>
  <c r="CC64" i="53" s="1"/>
  <c r="BI64" i="53"/>
  <c r="BH64" i="53"/>
  <c r="AY64" i="53"/>
  <c r="AN64" i="53"/>
  <c r="AE64" i="53"/>
  <c r="T64" i="53"/>
  <c r="CN64" i="53" s="1"/>
  <c r="K64" i="53"/>
  <c r="CR63" i="53"/>
  <c r="CQ63" i="53"/>
  <c r="CP63" i="53"/>
  <c r="CO63" i="53"/>
  <c r="CM63" i="53"/>
  <c r="CL63" i="53"/>
  <c r="CK63" i="53"/>
  <c r="CJ63" i="53"/>
  <c r="CH63" i="53"/>
  <c r="CG63" i="53"/>
  <c r="CF63" i="53"/>
  <c r="CE63" i="53"/>
  <c r="CB63" i="53"/>
  <c r="CC63" i="53" s="1"/>
  <c r="BS63" i="53"/>
  <c r="BH63" i="53"/>
  <c r="AY63" i="53"/>
  <c r="BI63" i="53" s="1"/>
  <c r="AN63" i="53"/>
  <c r="AE63" i="53"/>
  <c r="T63" i="53"/>
  <c r="K63" i="53"/>
  <c r="CR62" i="53"/>
  <c r="CQ62" i="53"/>
  <c r="CP62" i="53"/>
  <c r="CO62" i="53"/>
  <c r="CM62" i="53"/>
  <c r="CL62" i="53"/>
  <c r="CK62" i="53"/>
  <c r="CJ62" i="53"/>
  <c r="CH62" i="53"/>
  <c r="CG62" i="53"/>
  <c r="CF62" i="53"/>
  <c r="CE62" i="53"/>
  <c r="CB62" i="53"/>
  <c r="BS62" i="53"/>
  <c r="BH62" i="53"/>
  <c r="AY62" i="53"/>
  <c r="AN62" i="53"/>
  <c r="AE62" i="53"/>
  <c r="T62" i="53"/>
  <c r="K62" i="53"/>
  <c r="CR61" i="53"/>
  <c r="CQ61" i="53"/>
  <c r="CP61" i="53"/>
  <c r="CO61" i="53"/>
  <c r="CM61" i="53"/>
  <c r="CL61" i="53"/>
  <c r="CK61" i="53"/>
  <c r="CJ61" i="53"/>
  <c r="CH61" i="53"/>
  <c r="CG61" i="53"/>
  <c r="CF61" i="53"/>
  <c r="CE61" i="53"/>
  <c r="CB61" i="53"/>
  <c r="BS61" i="53"/>
  <c r="BH61" i="53"/>
  <c r="AY61" i="53"/>
  <c r="AN61" i="53"/>
  <c r="AE61" i="53"/>
  <c r="T61" i="53"/>
  <c r="K61" i="53"/>
  <c r="CR60" i="53"/>
  <c r="CQ60" i="53"/>
  <c r="CP60" i="53"/>
  <c r="CO60" i="53"/>
  <c r="CM60" i="53"/>
  <c r="CL60" i="53"/>
  <c r="CK60" i="53"/>
  <c r="CJ60" i="53"/>
  <c r="CH60" i="53"/>
  <c r="CG60" i="53"/>
  <c r="CF60" i="53"/>
  <c r="CE60" i="53"/>
  <c r="CB60" i="53"/>
  <c r="BS60" i="53"/>
  <c r="BH60" i="53"/>
  <c r="AY60" i="53"/>
  <c r="AN60" i="53"/>
  <c r="AE60" i="53"/>
  <c r="T60" i="53"/>
  <c r="K60" i="53"/>
  <c r="CR59" i="53"/>
  <c r="CQ59" i="53"/>
  <c r="CP59" i="53"/>
  <c r="CO59" i="53"/>
  <c r="CM59" i="53"/>
  <c r="CL59" i="53"/>
  <c r="CK59" i="53"/>
  <c r="CJ59" i="53"/>
  <c r="CH59" i="53"/>
  <c r="CG59" i="53"/>
  <c r="CF59" i="53"/>
  <c r="CE59" i="53"/>
  <c r="CB59" i="53"/>
  <c r="CC59" i="53" s="1"/>
  <c r="BS59" i="53"/>
  <c r="BH59" i="53"/>
  <c r="AY59" i="53"/>
  <c r="AN59" i="53"/>
  <c r="AE59" i="53"/>
  <c r="T59" i="53"/>
  <c r="K59" i="53"/>
  <c r="CR58" i="53"/>
  <c r="CQ58" i="53"/>
  <c r="CP58" i="53"/>
  <c r="CO58" i="53"/>
  <c r="CM58" i="53"/>
  <c r="CL58" i="53"/>
  <c r="CK58" i="53"/>
  <c r="CJ58" i="53"/>
  <c r="CH58" i="53"/>
  <c r="CG58" i="53"/>
  <c r="CF58" i="53"/>
  <c r="CE58" i="53"/>
  <c r="CB58" i="53"/>
  <c r="CC58" i="53" s="1"/>
  <c r="BS58" i="53"/>
  <c r="BH58" i="53"/>
  <c r="AY58" i="53"/>
  <c r="AN58" i="53"/>
  <c r="AE58" i="53"/>
  <c r="T58" i="53"/>
  <c r="K58" i="53"/>
  <c r="CR57" i="53"/>
  <c r="CQ57" i="53"/>
  <c r="CP57" i="53"/>
  <c r="CO57" i="53"/>
  <c r="CM57" i="53"/>
  <c r="CL57" i="53"/>
  <c r="CK57" i="53"/>
  <c r="CJ57" i="53"/>
  <c r="CH57" i="53"/>
  <c r="CG57" i="53"/>
  <c r="CF57" i="53"/>
  <c r="CE57" i="53"/>
  <c r="CB57" i="53"/>
  <c r="BS57" i="53"/>
  <c r="BH57" i="53"/>
  <c r="AY57" i="53"/>
  <c r="AN57" i="53"/>
  <c r="AE57" i="53"/>
  <c r="T57" i="53"/>
  <c r="K57" i="53"/>
  <c r="CR56" i="53"/>
  <c r="CQ56" i="53"/>
  <c r="CP56" i="53"/>
  <c r="CO56" i="53"/>
  <c r="CM56" i="53"/>
  <c r="CL56" i="53"/>
  <c r="CK56" i="53"/>
  <c r="CJ56" i="53"/>
  <c r="CH56" i="53"/>
  <c r="CG56" i="53"/>
  <c r="CF56" i="53"/>
  <c r="CE56" i="53"/>
  <c r="CB56" i="53"/>
  <c r="BS56" i="53"/>
  <c r="BH56" i="53"/>
  <c r="AY56" i="53"/>
  <c r="AN56" i="53"/>
  <c r="AE56" i="53"/>
  <c r="T56" i="53"/>
  <c r="K56" i="53"/>
  <c r="CR55" i="53"/>
  <c r="CQ55" i="53"/>
  <c r="CP55" i="53"/>
  <c r="CO55" i="53"/>
  <c r="CM55" i="53"/>
  <c r="CL55" i="53"/>
  <c r="CK55" i="53"/>
  <c r="CJ55" i="53"/>
  <c r="CH55" i="53"/>
  <c r="CG55" i="53"/>
  <c r="CF55" i="53"/>
  <c r="CE55" i="53"/>
  <c r="CB55" i="53"/>
  <c r="BS55" i="53"/>
  <c r="BH55" i="53"/>
  <c r="AY55" i="53"/>
  <c r="AN55" i="53"/>
  <c r="AE55" i="53"/>
  <c r="T55" i="53"/>
  <c r="K55" i="53"/>
  <c r="CR54" i="53"/>
  <c r="CQ54" i="53"/>
  <c r="CP54" i="53"/>
  <c r="CO54" i="53"/>
  <c r="CM54" i="53"/>
  <c r="CL54" i="53"/>
  <c r="CK54" i="53"/>
  <c r="CJ54" i="53"/>
  <c r="CH54" i="53"/>
  <c r="CG54" i="53"/>
  <c r="CF54" i="53"/>
  <c r="CE54" i="53"/>
  <c r="CB54" i="53"/>
  <c r="BS54" i="53"/>
  <c r="BH54" i="53"/>
  <c r="AY54" i="53"/>
  <c r="AN54" i="53"/>
  <c r="AE54" i="53"/>
  <c r="T54" i="53"/>
  <c r="K54" i="53"/>
  <c r="CR53" i="53"/>
  <c r="CQ53" i="53"/>
  <c r="CP53" i="53"/>
  <c r="CO53" i="53"/>
  <c r="CM53" i="53"/>
  <c r="CL53" i="53"/>
  <c r="CK53" i="53"/>
  <c r="CJ53" i="53"/>
  <c r="CH53" i="53"/>
  <c r="CG53" i="53"/>
  <c r="CF53" i="53"/>
  <c r="CE53" i="53"/>
  <c r="CB53" i="53"/>
  <c r="BS53" i="53"/>
  <c r="BH53" i="53"/>
  <c r="AY53" i="53"/>
  <c r="AN53" i="53"/>
  <c r="AE53" i="53"/>
  <c r="T53" i="53"/>
  <c r="K53" i="53"/>
  <c r="CR52" i="53"/>
  <c r="CQ52" i="53"/>
  <c r="CP52" i="53"/>
  <c r="CO52" i="53"/>
  <c r="CM52" i="53"/>
  <c r="CL52" i="53"/>
  <c r="CK52" i="53"/>
  <c r="CJ52" i="53"/>
  <c r="CH52" i="53"/>
  <c r="CG52" i="53"/>
  <c r="CF52" i="53"/>
  <c r="CE52" i="53"/>
  <c r="CB52" i="53"/>
  <c r="BS52" i="53"/>
  <c r="BH52" i="53"/>
  <c r="AY52" i="53"/>
  <c r="AN52" i="53"/>
  <c r="AE52" i="53"/>
  <c r="T52" i="53"/>
  <c r="K52" i="53"/>
  <c r="CR51" i="53"/>
  <c r="CQ51" i="53"/>
  <c r="CP51" i="53"/>
  <c r="CO51" i="53"/>
  <c r="CM51" i="53"/>
  <c r="CL51" i="53"/>
  <c r="CK51" i="53"/>
  <c r="CJ51" i="53"/>
  <c r="CH51" i="53"/>
  <c r="CG51" i="53"/>
  <c r="CF51" i="53"/>
  <c r="CE51" i="53"/>
  <c r="CB51" i="53"/>
  <c r="BS51" i="53"/>
  <c r="BH51" i="53"/>
  <c r="AY51" i="53"/>
  <c r="AN51" i="53"/>
  <c r="AE51" i="53"/>
  <c r="T51" i="53"/>
  <c r="K51" i="53"/>
  <c r="CR50" i="53"/>
  <c r="CQ50" i="53"/>
  <c r="CP50" i="53"/>
  <c r="CO50" i="53"/>
  <c r="CM50" i="53"/>
  <c r="CL50" i="53"/>
  <c r="CK50" i="53"/>
  <c r="CJ50" i="53"/>
  <c r="CH50" i="53"/>
  <c r="CG50" i="53"/>
  <c r="CF50" i="53"/>
  <c r="CE50" i="53"/>
  <c r="CB50" i="53"/>
  <c r="BS50" i="53"/>
  <c r="BH50" i="53"/>
  <c r="AY50" i="53"/>
  <c r="AN50" i="53"/>
  <c r="AE50" i="53"/>
  <c r="T50" i="53"/>
  <c r="K50" i="53"/>
  <c r="CR49" i="53"/>
  <c r="CQ49" i="53"/>
  <c r="CP49" i="53"/>
  <c r="CO49" i="53"/>
  <c r="CM49" i="53"/>
  <c r="CL49" i="53"/>
  <c r="CK49" i="53"/>
  <c r="CJ49" i="53"/>
  <c r="CH49" i="53"/>
  <c r="CG49" i="53"/>
  <c r="CF49" i="53"/>
  <c r="CE49" i="53"/>
  <c r="CB49" i="53"/>
  <c r="BS49" i="53"/>
  <c r="BH49" i="53"/>
  <c r="AY49" i="53"/>
  <c r="AN49" i="53"/>
  <c r="AE49" i="53"/>
  <c r="T49" i="53"/>
  <c r="K49" i="53"/>
  <c r="CR48" i="53"/>
  <c r="CQ48" i="53"/>
  <c r="CP48" i="53"/>
  <c r="CO48" i="53"/>
  <c r="CM48" i="53"/>
  <c r="CL48" i="53"/>
  <c r="CK48" i="53"/>
  <c r="CJ48" i="53"/>
  <c r="CH48" i="53"/>
  <c r="CG48" i="53"/>
  <c r="CF48" i="53"/>
  <c r="CE48" i="53"/>
  <c r="CB48" i="53"/>
  <c r="BS48" i="53"/>
  <c r="BH48" i="53"/>
  <c r="AY48" i="53"/>
  <c r="AN48" i="53"/>
  <c r="AE48" i="53"/>
  <c r="T48" i="53"/>
  <c r="K48" i="53"/>
  <c r="CR47" i="53"/>
  <c r="CQ47" i="53"/>
  <c r="CP47" i="53"/>
  <c r="CO47" i="53"/>
  <c r="CM47" i="53"/>
  <c r="CL47" i="53"/>
  <c r="CK47" i="53"/>
  <c r="CJ47" i="53"/>
  <c r="CH47" i="53"/>
  <c r="CG47" i="53"/>
  <c r="CF47" i="53"/>
  <c r="CE47" i="53"/>
  <c r="CB47" i="53"/>
  <c r="BS47" i="53"/>
  <c r="BH47" i="53"/>
  <c r="AY47" i="53"/>
  <c r="AN47" i="53"/>
  <c r="AE47" i="53"/>
  <c r="T47" i="53"/>
  <c r="K47" i="53"/>
  <c r="CR46" i="53"/>
  <c r="CQ46" i="53"/>
  <c r="CP46" i="53"/>
  <c r="CO46" i="53"/>
  <c r="CM46" i="53"/>
  <c r="CL46" i="53"/>
  <c r="CK46" i="53"/>
  <c r="CJ46" i="53"/>
  <c r="CH46" i="53"/>
  <c r="CG46" i="53"/>
  <c r="CF46" i="53"/>
  <c r="CE46" i="53"/>
  <c r="CB46" i="53"/>
  <c r="BS46" i="53"/>
  <c r="BH46" i="53"/>
  <c r="AY46" i="53"/>
  <c r="AN46" i="53"/>
  <c r="AE46" i="53"/>
  <c r="T46" i="53"/>
  <c r="K46" i="53"/>
  <c r="CR45" i="53"/>
  <c r="CQ45" i="53"/>
  <c r="CP45" i="53"/>
  <c r="CO45" i="53"/>
  <c r="CM45" i="53"/>
  <c r="CL45" i="53"/>
  <c r="CK45" i="53"/>
  <c r="CJ45" i="53"/>
  <c r="CH45" i="53"/>
  <c r="CG45" i="53"/>
  <c r="CF45" i="53"/>
  <c r="CE45" i="53"/>
  <c r="CB45" i="53"/>
  <c r="BS45" i="53"/>
  <c r="BH45" i="53"/>
  <c r="AY45" i="53"/>
  <c r="AN45" i="53"/>
  <c r="AE45" i="53"/>
  <c r="T45" i="53"/>
  <c r="K45" i="53"/>
  <c r="CR44" i="53"/>
  <c r="CQ44" i="53"/>
  <c r="CP44" i="53"/>
  <c r="CO44" i="53"/>
  <c r="CM44" i="53"/>
  <c r="CL44" i="53"/>
  <c r="CK44" i="53"/>
  <c r="CJ44" i="53"/>
  <c r="CH44" i="53"/>
  <c r="CG44" i="53"/>
  <c r="CF44" i="53"/>
  <c r="CE44" i="53"/>
  <c r="CB44" i="53"/>
  <c r="BS44" i="53"/>
  <c r="BH44" i="53"/>
  <c r="AY44" i="53"/>
  <c r="AN44" i="53"/>
  <c r="AE44" i="53"/>
  <c r="T44" i="53"/>
  <c r="K44" i="53"/>
  <c r="CR43" i="53"/>
  <c r="CQ43" i="53"/>
  <c r="CP43" i="53"/>
  <c r="CO43" i="53"/>
  <c r="CM43" i="53"/>
  <c r="CL43" i="53"/>
  <c r="CK43" i="53"/>
  <c r="CJ43" i="53"/>
  <c r="CH43" i="53"/>
  <c r="CG43" i="53"/>
  <c r="CF43" i="53"/>
  <c r="CE43" i="53"/>
  <c r="CB43" i="53"/>
  <c r="BS43" i="53"/>
  <c r="BH43" i="53"/>
  <c r="AY43" i="53"/>
  <c r="AN43" i="53"/>
  <c r="AE43" i="53"/>
  <c r="T43" i="53"/>
  <c r="K43" i="53"/>
  <c r="CR42" i="53"/>
  <c r="CQ42" i="53"/>
  <c r="CP42" i="53"/>
  <c r="CO42" i="53"/>
  <c r="CM42" i="53"/>
  <c r="CL42" i="53"/>
  <c r="CK42" i="53"/>
  <c r="CJ42" i="53"/>
  <c r="CH42" i="53"/>
  <c r="CG42" i="53"/>
  <c r="CF42" i="53"/>
  <c r="CE42" i="53"/>
  <c r="CB42" i="53"/>
  <c r="BS42" i="53"/>
  <c r="BH42" i="53"/>
  <c r="AY42" i="53"/>
  <c r="AN42" i="53"/>
  <c r="AE42" i="53"/>
  <c r="T42" i="53"/>
  <c r="K42" i="53"/>
  <c r="CR41" i="53"/>
  <c r="CQ41" i="53"/>
  <c r="CP41" i="53"/>
  <c r="CO41" i="53"/>
  <c r="CM41" i="53"/>
  <c r="CL41" i="53"/>
  <c r="CK41" i="53"/>
  <c r="CJ41" i="53"/>
  <c r="CH41" i="53"/>
  <c r="CG41" i="53"/>
  <c r="CF41" i="53"/>
  <c r="CE41" i="53"/>
  <c r="CB41" i="53"/>
  <c r="BS41" i="53"/>
  <c r="BH41" i="53"/>
  <c r="AY41" i="53"/>
  <c r="AN41" i="53"/>
  <c r="AE41" i="53"/>
  <c r="T41" i="53"/>
  <c r="K41" i="53"/>
  <c r="CR40" i="53"/>
  <c r="CQ40" i="53"/>
  <c r="CP40" i="53"/>
  <c r="CO40" i="53"/>
  <c r="CM40" i="53"/>
  <c r="CL40" i="53"/>
  <c r="CK40" i="53"/>
  <c r="CJ40" i="53"/>
  <c r="CH40" i="53"/>
  <c r="CG40" i="53"/>
  <c r="CF40" i="53"/>
  <c r="CE40" i="53"/>
  <c r="CB40" i="53"/>
  <c r="BS40" i="53"/>
  <c r="BH40" i="53"/>
  <c r="AY40" i="53"/>
  <c r="AN40" i="53"/>
  <c r="AE40" i="53"/>
  <c r="T40" i="53"/>
  <c r="K40" i="53"/>
  <c r="CR39" i="53"/>
  <c r="CQ39" i="53"/>
  <c r="CP39" i="53"/>
  <c r="CO39" i="53"/>
  <c r="CM39" i="53"/>
  <c r="CL39" i="53"/>
  <c r="CK39" i="53"/>
  <c r="CJ39" i="53"/>
  <c r="CH39" i="53"/>
  <c r="CG39" i="53"/>
  <c r="CF39" i="53"/>
  <c r="CE39" i="53"/>
  <c r="CB39" i="53"/>
  <c r="BS39" i="53"/>
  <c r="BH39" i="53"/>
  <c r="AY39" i="53"/>
  <c r="AN39" i="53"/>
  <c r="AE39" i="53"/>
  <c r="T39" i="53"/>
  <c r="K39" i="53"/>
  <c r="CR38" i="53"/>
  <c r="CQ38" i="53"/>
  <c r="CP38" i="53"/>
  <c r="CO38" i="53"/>
  <c r="CM38" i="53"/>
  <c r="CL38" i="53"/>
  <c r="CK38" i="53"/>
  <c r="CJ38" i="53"/>
  <c r="CH38" i="53"/>
  <c r="CG38" i="53"/>
  <c r="CF38" i="53"/>
  <c r="CE38" i="53"/>
  <c r="CB38" i="53"/>
  <c r="BS38" i="53"/>
  <c r="BH38" i="53"/>
  <c r="AY38" i="53"/>
  <c r="AN38" i="53"/>
  <c r="AE38" i="53"/>
  <c r="T38" i="53"/>
  <c r="K38" i="53"/>
  <c r="CR37" i="53"/>
  <c r="CQ37" i="53"/>
  <c r="CP37" i="53"/>
  <c r="CO37" i="53"/>
  <c r="CM37" i="53"/>
  <c r="CL37" i="53"/>
  <c r="CK37" i="53"/>
  <c r="CJ37" i="53"/>
  <c r="CH37" i="53"/>
  <c r="CG37" i="53"/>
  <c r="CF37" i="53"/>
  <c r="CE37" i="53"/>
  <c r="CB37" i="53"/>
  <c r="BS37" i="53"/>
  <c r="BH37" i="53"/>
  <c r="AY37" i="53"/>
  <c r="AN37" i="53"/>
  <c r="AE37" i="53"/>
  <c r="T37" i="53"/>
  <c r="K37" i="53"/>
  <c r="CR36" i="53"/>
  <c r="CQ36" i="53"/>
  <c r="CP36" i="53"/>
  <c r="CO36" i="53"/>
  <c r="CM36" i="53"/>
  <c r="CL36" i="53"/>
  <c r="CK36" i="53"/>
  <c r="CJ36" i="53"/>
  <c r="CH36" i="53"/>
  <c r="CG36" i="53"/>
  <c r="CF36" i="53"/>
  <c r="CE36" i="53"/>
  <c r="CB36" i="53"/>
  <c r="BS36" i="53"/>
  <c r="BH36" i="53"/>
  <c r="AY36" i="53"/>
  <c r="AN36" i="53"/>
  <c r="AE36" i="53"/>
  <c r="T36" i="53"/>
  <c r="K36" i="53"/>
  <c r="CR35" i="53"/>
  <c r="CQ35" i="53"/>
  <c r="CP35" i="53"/>
  <c r="CO35" i="53"/>
  <c r="CM35" i="53"/>
  <c r="CL35" i="53"/>
  <c r="CK35" i="53"/>
  <c r="CJ35" i="53"/>
  <c r="CH35" i="53"/>
  <c r="CG35" i="53"/>
  <c r="CF35" i="53"/>
  <c r="CE35" i="53"/>
  <c r="CB35" i="53"/>
  <c r="BS35" i="53"/>
  <c r="BH35" i="53"/>
  <c r="AY35" i="53"/>
  <c r="AN35" i="53"/>
  <c r="AE35" i="53"/>
  <c r="T35" i="53"/>
  <c r="K35" i="53"/>
  <c r="CA30" i="53"/>
  <c r="BZ30" i="53"/>
  <c r="BY30" i="53"/>
  <c r="BX30" i="53"/>
  <c r="BW30" i="53"/>
  <c r="BV30" i="53"/>
  <c r="BU30" i="53"/>
  <c r="BT30" i="53"/>
  <c r="BR30" i="53"/>
  <c r="BQ30" i="53"/>
  <c r="BP30" i="53"/>
  <c r="BO30" i="53"/>
  <c r="BN30" i="53"/>
  <c r="BM30" i="53"/>
  <c r="BL30" i="53"/>
  <c r="BK30" i="53"/>
  <c r="BG30" i="53"/>
  <c r="BF30" i="53"/>
  <c r="BE30" i="53"/>
  <c r="BD30" i="53"/>
  <c r="BC30" i="53"/>
  <c r="BB30" i="53"/>
  <c r="BA30" i="53"/>
  <c r="AZ30" i="53"/>
  <c r="AX30" i="53"/>
  <c r="AW30" i="53"/>
  <c r="AV30" i="53"/>
  <c r="AU30" i="53"/>
  <c r="AT30" i="53"/>
  <c r="AS30" i="53"/>
  <c r="AR30" i="53"/>
  <c r="AQ30" i="53"/>
  <c r="AM30" i="53"/>
  <c r="AL30" i="53"/>
  <c r="AK30" i="53"/>
  <c r="AJ30" i="53"/>
  <c r="AI30" i="53"/>
  <c r="AH30" i="53"/>
  <c r="AG30" i="53"/>
  <c r="AF30" i="53"/>
  <c r="AD30" i="53"/>
  <c r="AC30" i="53"/>
  <c r="AB30" i="53"/>
  <c r="AA30" i="53"/>
  <c r="Z30" i="53"/>
  <c r="Y30" i="53"/>
  <c r="X30" i="53"/>
  <c r="W30" i="53"/>
  <c r="S30" i="53"/>
  <c r="R30" i="53"/>
  <c r="Q30" i="53"/>
  <c r="P30" i="53"/>
  <c r="O30" i="53"/>
  <c r="N30" i="53"/>
  <c r="M30" i="53"/>
  <c r="L30" i="53"/>
  <c r="J30" i="53"/>
  <c r="I30" i="53"/>
  <c r="H30" i="53"/>
  <c r="G30" i="53"/>
  <c r="F30" i="53"/>
  <c r="E30" i="53"/>
  <c r="D30" i="53"/>
  <c r="C30" i="53"/>
  <c r="CR29" i="53"/>
  <c r="CQ29" i="53"/>
  <c r="CP29" i="53"/>
  <c r="CO29" i="53"/>
  <c r="CM29" i="53"/>
  <c r="CL29" i="53"/>
  <c r="CK29" i="53"/>
  <c r="CJ29" i="53"/>
  <c r="CH29" i="53"/>
  <c r="CG29" i="53"/>
  <c r="CF29" i="53"/>
  <c r="CE29" i="53"/>
  <c r="CB29" i="53"/>
  <c r="BS29" i="53"/>
  <c r="BH29" i="53"/>
  <c r="AY29" i="53"/>
  <c r="AN29" i="53"/>
  <c r="AE29" i="53"/>
  <c r="T29" i="53"/>
  <c r="K29" i="53"/>
  <c r="CR28" i="53"/>
  <c r="CQ28" i="53"/>
  <c r="CP28" i="53"/>
  <c r="CO28" i="53"/>
  <c r="CM28" i="53"/>
  <c r="CL28" i="53"/>
  <c r="CK28" i="53"/>
  <c r="CJ28" i="53"/>
  <c r="CH28" i="53"/>
  <c r="CG28" i="53"/>
  <c r="CF28" i="53"/>
  <c r="CE28" i="53"/>
  <c r="CB28" i="53"/>
  <c r="BS28" i="53"/>
  <c r="BH28" i="53"/>
  <c r="AY28" i="53"/>
  <c r="AN28" i="53"/>
  <c r="AE28" i="53"/>
  <c r="T28" i="53"/>
  <c r="K28" i="53"/>
  <c r="CR27" i="53"/>
  <c r="CQ27" i="53"/>
  <c r="CP27" i="53"/>
  <c r="CO27" i="53"/>
  <c r="CM27" i="53"/>
  <c r="CL27" i="53"/>
  <c r="CK27" i="53"/>
  <c r="CJ27" i="53"/>
  <c r="CH27" i="53"/>
  <c r="CG27" i="53"/>
  <c r="CF27" i="53"/>
  <c r="CE27" i="53"/>
  <c r="CB27" i="53"/>
  <c r="BS27" i="53"/>
  <c r="BH27" i="53"/>
  <c r="AY27" i="53"/>
  <c r="AN27" i="53"/>
  <c r="AE27" i="53"/>
  <c r="T27" i="53"/>
  <c r="K27" i="53"/>
  <c r="CI27" i="53" s="1"/>
  <c r="CR26" i="53"/>
  <c r="CQ26" i="53"/>
  <c r="CP26" i="53"/>
  <c r="CO26" i="53"/>
  <c r="CM26" i="53"/>
  <c r="CL26" i="53"/>
  <c r="CK26" i="53"/>
  <c r="CJ26" i="53"/>
  <c r="CH26" i="53"/>
  <c r="CG26" i="53"/>
  <c r="CF26" i="53"/>
  <c r="CE26" i="53"/>
  <c r="CB26" i="53"/>
  <c r="BS26" i="53"/>
  <c r="BH26" i="53"/>
  <c r="AY26" i="53"/>
  <c r="AN26" i="53"/>
  <c r="AE26" i="53"/>
  <c r="T26" i="53"/>
  <c r="K26" i="53"/>
  <c r="CR25" i="53"/>
  <c r="CQ25" i="53"/>
  <c r="CP25" i="53"/>
  <c r="CO25" i="53"/>
  <c r="CM25" i="53"/>
  <c r="CL25" i="53"/>
  <c r="CK25" i="53"/>
  <c r="CJ25" i="53"/>
  <c r="CH25" i="53"/>
  <c r="CG25" i="53"/>
  <c r="CF25" i="53"/>
  <c r="CE25" i="53"/>
  <c r="CB25" i="53"/>
  <c r="BS25" i="53"/>
  <c r="BH25" i="53"/>
  <c r="AY25" i="53"/>
  <c r="AN25" i="53"/>
  <c r="AE25" i="53"/>
  <c r="AO25" i="53" s="1"/>
  <c r="T25" i="53"/>
  <c r="K25" i="53"/>
  <c r="CR22" i="53"/>
  <c r="CQ22" i="53"/>
  <c r="CP22" i="53"/>
  <c r="CO22" i="53"/>
  <c r="CM22" i="53"/>
  <c r="CL22" i="53"/>
  <c r="CK22" i="53"/>
  <c r="CJ22" i="53"/>
  <c r="CH22" i="53"/>
  <c r="CG22" i="53"/>
  <c r="CF22" i="53"/>
  <c r="CE22" i="53"/>
  <c r="CB22" i="53"/>
  <c r="BS22" i="53"/>
  <c r="BH22" i="53"/>
  <c r="AY22" i="53"/>
  <c r="AN22" i="53"/>
  <c r="AE22" i="53"/>
  <c r="AO22" i="53" s="1"/>
  <c r="T22" i="53"/>
  <c r="K22" i="53"/>
  <c r="CR21" i="53"/>
  <c r="CQ21" i="53"/>
  <c r="CP21" i="53"/>
  <c r="CO21" i="53"/>
  <c r="CM21" i="53"/>
  <c r="CL21" i="53"/>
  <c r="CK21" i="53"/>
  <c r="CJ21" i="53"/>
  <c r="CH21" i="53"/>
  <c r="CG21" i="53"/>
  <c r="CF21" i="53"/>
  <c r="CE21" i="53"/>
  <c r="CB21" i="53"/>
  <c r="BS21" i="53"/>
  <c r="BH21" i="53"/>
  <c r="AY21" i="53"/>
  <c r="BI21" i="53" s="1"/>
  <c r="AN21" i="53"/>
  <c r="AE21" i="53"/>
  <c r="T21" i="53"/>
  <c r="K21" i="53"/>
  <c r="CA20" i="53"/>
  <c r="CA23" i="53" s="1"/>
  <c r="BZ20" i="53"/>
  <c r="BZ23" i="53" s="1"/>
  <c r="BY20" i="53"/>
  <c r="BY23" i="53" s="1"/>
  <c r="BX20" i="53"/>
  <c r="BX23" i="53" s="1"/>
  <c r="BW20" i="53"/>
  <c r="BW23" i="53" s="1"/>
  <c r="BV20" i="53"/>
  <c r="BV23" i="53" s="1"/>
  <c r="BU20" i="53"/>
  <c r="BU23" i="53" s="1"/>
  <c r="BT20" i="53"/>
  <c r="BT23" i="53" s="1"/>
  <c r="BR20" i="53"/>
  <c r="BR23" i="53" s="1"/>
  <c r="BQ20" i="53"/>
  <c r="BQ23" i="53" s="1"/>
  <c r="BP20" i="53"/>
  <c r="BP23" i="53" s="1"/>
  <c r="BP32" i="53" s="1"/>
  <c r="BO20" i="53"/>
  <c r="BO23" i="53" s="1"/>
  <c r="BO32" i="53" s="1"/>
  <c r="BN20" i="53"/>
  <c r="BN23" i="53" s="1"/>
  <c r="BM20" i="53"/>
  <c r="BM23" i="53" s="1"/>
  <c r="BL20" i="53"/>
  <c r="BL23" i="53" s="1"/>
  <c r="BL32" i="53" s="1"/>
  <c r="BK20" i="53"/>
  <c r="BK23" i="53" s="1"/>
  <c r="BG20" i="53"/>
  <c r="BG23" i="53" s="1"/>
  <c r="BF20" i="53"/>
  <c r="BF23" i="53" s="1"/>
  <c r="BE20" i="53"/>
  <c r="BE23" i="53" s="1"/>
  <c r="BE32" i="53" s="1"/>
  <c r="BD20" i="53"/>
  <c r="BD23" i="53" s="1"/>
  <c r="BD32" i="53" s="1"/>
  <c r="BC20" i="53"/>
  <c r="BC23" i="53" s="1"/>
  <c r="BB20" i="53"/>
  <c r="BB23" i="53" s="1"/>
  <c r="BA20" i="53"/>
  <c r="BA23" i="53" s="1"/>
  <c r="AZ20" i="53"/>
  <c r="AZ23" i="53" s="1"/>
  <c r="AX20" i="53"/>
  <c r="AX23" i="53" s="1"/>
  <c r="AX32" i="53" s="1"/>
  <c r="AW20" i="53"/>
  <c r="AW23" i="53" s="1"/>
  <c r="AV20" i="53"/>
  <c r="AV23" i="53" s="1"/>
  <c r="AU20" i="53"/>
  <c r="AU23" i="53" s="1"/>
  <c r="AU32" i="53" s="1"/>
  <c r="AT20" i="53"/>
  <c r="AT23" i="53" s="1"/>
  <c r="AT32" i="53" s="1"/>
  <c r="AS20" i="53"/>
  <c r="AS23" i="53" s="1"/>
  <c r="AR20" i="53"/>
  <c r="AR23" i="53" s="1"/>
  <c r="AQ20" i="53"/>
  <c r="AM20" i="53"/>
  <c r="AM23" i="53" s="1"/>
  <c r="AL20" i="53"/>
  <c r="AL23" i="53" s="1"/>
  <c r="AL32" i="53" s="1"/>
  <c r="AK20" i="53"/>
  <c r="AK23" i="53" s="1"/>
  <c r="AJ20" i="53"/>
  <c r="AJ23" i="53" s="1"/>
  <c r="AI20" i="53"/>
  <c r="AI23" i="53" s="1"/>
  <c r="AH20" i="53"/>
  <c r="AH23" i="53" s="1"/>
  <c r="AH32" i="53" s="1"/>
  <c r="AG20" i="53"/>
  <c r="AG23" i="53" s="1"/>
  <c r="AF20" i="53"/>
  <c r="AD20" i="53"/>
  <c r="AD23" i="53" s="1"/>
  <c r="AC20" i="53"/>
  <c r="AC23" i="53" s="1"/>
  <c r="AC32" i="53" s="1"/>
  <c r="AB20" i="53"/>
  <c r="AB23" i="53" s="1"/>
  <c r="AA20" i="53"/>
  <c r="AA23" i="53" s="1"/>
  <c r="Z20" i="53"/>
  <c r="Z23" i="53" s="1"/>
  <c r="Y20" i="53"/>
  <c r="X20" i="53"/>
  <c r="X23" i="53" s="1"/>
  <c r="X32" i="53" s="1"/>
  <c r="W20" i="53"/>
  <c r="W23" i="53" s="1"/>
  <c r="S20" i="53"/>
  <c r="S23" i="53" s="1"/>
  <c r="S32" i="53" s="1"/>
  <c r="R20" i="53"/>
  <c r="Q20" i="53"/>
  <c r="Q23" i="53" s="1"/>
  <c r="P20" i="53"/>
  <c r="O20" i="53"/>
  <c r="O23" i="53" s="1"/>
  <c r="O32" i="53" s="1"/>
  <c r="N20" i="53"/>
  <c r="N23" i="53" s="1"/>
  <c r="M20" i="53"/>
  <c r="M23" i="53" s="1"/>
  <c r="L20" i="53"/>
  <c r="L23" i="53" s="1"/>
  <c r="J20" i="53"/>
  <c r="J23" i="53" s="1"/>
  <c r="I20" i="53"/>
  <c r="I23" i="53" s="1"/>
  <c r="H20" i="53"/>
  <c r="H23" i="53" s="1"/>
  <c r="G20" i="53"/>
  <c r="F20" i="53"/>
  <c r="F23" i="53" s="1"/>
  <c r="E20" i="53"/>
  <c r="E23" i="53" s="1"/>
  <c r="D20" i="53"/>
  <c r="D23" i="53" s="1"/>
  <c r="C20" i="53"/>
  <c r="CR19" i="53"/>
  <c r="CQ19" i="53"/>
  <c r="CP19" i="53"/>
  <c r="CO19" i="53"/>
  <c r="CM19" i="53"/>
  <c r="CL19" i="53"/>
  <c r="CK19" i="53"/>
  <c r="CJ19" i="53"/>
  <c r="CH19" i="53"/>
  <c r="CG19" i="53"/>
  <c r="CF19" i="53"/>
  <c r="CE19" i="53"/>
  <c r="CB19" i="53"/>
  <c r="BS19" i="53"/>
  <c r="CC19" i="53" s="1"/>
  <c r="BH19" i="53"/>
  <c r="AY19" i="53"/>
  <c r="AN19" i="53"/>
  <c r="AE19" i="53"/>
  <c r="T19" i="53"/>
  <c r="CN19" i="53" s="1"/>
  <c r="K19" i="53"/>
  <c r="CR18" i="53"/>
  <c r="CQ18" i="53"/>
  <c r="CP18" i="53"/>
  <c r="CO18" i="53"/>
  <c r="CM18" i="53"/>
  <c r="CL18" i="53"/>
  <c r="CK18" i="53"/>
  <c r="CJ18" i="53"/>
  <c r="CH18" i="53"/>
  <c r="CG18" i="53"/>
  <c r="CF18" i="53"/>
  <c r="CE18" i="53"/>
  <c r="CB18" i="53"/>
  <c r="BS18" i="53"/>
  <c r="CC18" i="53" s="1"/>
  <c r="BH18" i="53"/>
  <c r="AY18" i="53"/>
  <c r="AN18" i="53"/>
  <c r="AE18" i="53"/>
  <c r="AO18" i="53" s="1"/>
  <c r="T18" i="53"/>
  <c r="K18" i="53"/>
  <c r="CR17" i="53"/>
  <c r="CQ17" i="53"/>
  <c r="CP17" i="53"/>
  <c r="CO17" i="53"/>
  <c r="CM17" i="53"/>
  <c r="CL17" i="53"/>
  <c r="CK17" i="53"/>
  <c r="CJ17" i="53"/>
  <c r="CH17" i="53"/>
  <c r="CG17" i="53"/>
  <c r="CF17" i="53"/>
  <c r="CE17" i="53"/>
  <c r="CB17" i="53"/>
  <c r="BS17" i="53"/>
  <c r="CC17" i="53" s="1"/>
  <c r="BH17" i="53"/>
  <c r="AY17" i="53"/>
  <c r="AN17" i="53"/>
  <c r="AE17" i="53"/>
  <c r="AO17" i="53" s="1"/>
  <c r="T17" i="53"/>
  <c r="K17" i="53"/>
  <c r="CR16" i="53"/>
  <c r="CQ16" i="53"/>
  <c r="CP16" i="53"/>
  <c r="CO16" i="53"/>
  <c r="CM16" i="53"/>
  <c r="CL16" i="53"/>
  <c r="CK16" i="53"/>
  <c r="CJ16" i="53"/>
  <c r="CH16" i="53"/>
  <c r="CG16" i="53"/>
  <c r="CF16" i="53"/>
  <c r="CE16" i="53"/>
  <c r="CB16" i="53"/>
  <c r="BS16" i="53"/>
  <c r="CC16" i="53" s="1"/>
  <c r="BH16" i="53"/>
  <c r="AY16" i="53"/>
  <c r="AN16" i="53"/>
  <c r="AE16" i="53"/>
  <c r="AO16" i="53" s="1"/>
  <c r="T16" i="53"/>
  <c r="K16" i="53"/>
  <c r="CA14" i="53"/>
  <c r="BZ14" i="53"/>
  <c r="BY14" i="53"/>
  <c r="BX14" i="53"/>
  <c r="BW14" i="53"/>
  <c r="BV14" i="53"/>
  <c r="BU14" i="53"/>
  <c r="BT14" i="53"/>
  <c r="BR14" i="53"/>
  <c r="BQ14" i="53"/>
  <c r="BP14" i="53"/>
  <c r="BO14" i="53"/>
  <c r="BN14" i="53"/>
  <c r="BM14" i="53"/>
  <c r="BL14" i="53"/>
  <c r="BK14" i="53"/>
  <c r="BG14" i="53"/>
  <c r="BF14" i="53"/>
  <c r="BE14" i="53"/>
  <c r="BD14" i="53"/>
  <c r="BC14" i="53"/>
  <c r="BB14" i="53"/>
  <c r="BA14" i="53"/>
  <c r="AZ14" i="53"/>
  <c r="AX14" i="53"/>
  <c r="AW14" i="53"/>
  <c r="AV14" i="53"/>
  <c r="AU14" i="53"/>
  <c r="AT14" i="53"/>
  <c r="AS14" i="53"/>
  <c r="AR14" i="53"/>
  <c r="AQ14" i="53"/>
  <c r="AM14" i="53"/>
  <c r="AL14" i="53"/>
  <c r="AK14" i="53"/>
  <c r="AJ14" i="53"/>
  <c r="AI14" i="53"/>
  <c r="AH14" i="53"/>
  <c r="AG14" i="53"/>
  <c r="AF14" i="53"/>
  <c r="AD14" i="53"/>
  <c r="AC14" i="53"/>
  <c r="AB14" i="53"/>
  <c r="AA14" i="53"/>
  <c r="Z14" i="53"/>
  <c r="Y14" i="53"/>
  <c r="X14" i="53"/>
  <c r="W14" i="53"/>
  <c r="S14" i="53"/>
  <c r="R14" i="53"/>
  <c r="Q14" i="53"/>
  <c r="P14" i="53"/>
  <c r="O14" i="53"/>
  <c r="N14" i="53"/>
  <c r="M14" i="53"/>
  <c r="L14" i="53"/>
  <c r="J14" i="53"/>
  <c r="I14" i="53"/>
  <c r="H14" i="53"/>
  <c r="G14" i="53"/>
  <c r="F14" i="53"/>
  <c r="E14" i="53"/>
  <c r="D14" i="53"/>
  <c r="C14" i="53"/>
  <c r="E41" i="39"/>
  <c r="F41" i="39"/>
  <c r="G41" i="39"/>
  <c r="H41" i="39"/>
  <c r="I41" i="39"/>
  <c r="J41" i="39"/>
  <c r="K41" i="39"/>
  <c r="D41" i="39"/>
  <c r="CI79" i="53" l="1"/>
  <c r="CI81" i="53"/>
  <c r="CI82" i="53"/>
  <c r="CN85" i="53"/>
  <c r="CC82" i="53"/>
  <c r="CC81" i="54"/>
  <c r="CC82" i="54"/>
  <c r="CC60" i="53"/>
  <c r="CB29" i="36"/>
  <c r="CC27" i="53"/>
  <c r="BS22" i="36"/>
  <c r="BK20" i="36"/>
  <c r="BI86" i="53"/>
  <c r="BI16" i="53"/>
  <c r="BI17" i="54"/>
  <c r="AO27" i="53"/>
  <c r="CI56" i="53"/>
  <c r="CI25" i="53"/>
  <c r="CI22" i="54"/>
  <c r="O32" i="54"/>
  <c r="U83" i="54"/>
  <c r="U71" i="54"/>
  <c r="CC57" i="54"/>
  <c r="CK30" i="54"/>
  <c r="BV32" i="54"/>
  <c r="BZ32" i="54"/>
  <c r="BZ94" i="54" s="1"/>
  <c r="CC22" i="53"/>
  <c r="CC78" i="53"/>
  <c r="CC61" i="53"/>
  <c r="BP20" i="36"/>
  <c r="BI83" i="53"/>
  <c r="BC32" i="53"/>
  <c r="BG32" i="53"/>
  <c r="BI26" i="53"/>
  <c r="BI27" i="53"/>
  <c r="BI28" i="53"/>
  <c r="BI26" i="54"/>
  <c r="BI17" i="53"/>
  <c r="BI77" i="53"/>
  <c r="BI78" i="53"/>
  <c r="BI80" i="53"/>
  <c r="BI81" i="53"/>
  <c r="BI82" i="53"/>
  <c r="BI81" i="54"/>
  <c r="BI36" i="53"/>
  <c r="BI37" i="53"/>
  <c r="BI39" i="53"/>
  <c r="BI40" i="53"/>
  <c r="BI41" i="53"/>
  <c r="BI51" i="53"/>
  <c r="BI52" i="53"/>
  <c r="BI53" i="53"/>
  <c r="BI57" i="53"/>
  <c r="BI49" i="54"/>
  <c r="BI50" i="54"/>
  <c r="AT30" i="36"/>
  <c r="AO84" i="54"/>
  <c r="AL90" i="53"/>
  <c r="AL92" i="53" s="1"/>
  <c r="AO39" i="53"/>
  <c r="AO58" i="53"/>
  <c r="AO35" i="54"/>
  <c r="AO40" i="54"/>
  <c r="AO57" i="54"/>
  <c r="CL20" i="53"/>
  <c r="AO79" i="53"/>
  <c r="AO83" i="53"/>
  <c r="AO71" i="54"/>
  <c r="AO35" i="53"/>
  <c r="AO36" i="53"/>
  <c r="AO37" i="53"/>
  <c r="AO38" i="53"/>
  <c r="AO57" i="53"/>
  <c r="AA32" i="53"/>
  <c r="AA32" i="54"/>
  <c r="AA95" i="54" s="1"/>
  <c r="AA23" i="36"/>
  <c r="AC20" i="36"/>
  <c r="U40" i="54"/>
  <c r="CN48" i="53"/>
  <c r="U40" i="53"/>
  <c r="U58" i="53"/>
  <c r="U26" i="53"/>
  <c r="U17" i="53"/>
  <c r="U18" i="53"/>
  <c r="U16" i="54"/>
  <c r="U80" i="53"/>
  <c r="F90" i="54"/>
  <c r="U78" i="54"/>
  <c r="U36" i="54"/>
  <c r="U42" i="54"/>
  <c r="U57" i="54"/>
  <c r="U43" i="53"/>
  <c r="U51" i="53"/>
  <c r="U35" i="53"/>
  <c r="BU90" i="54"/>
  <c r="BU92" i="54" s="1"/>
  <c r="BU94" i="54" s="1"/>
  <c r="CC85" i="54"/>
  <c r="CC83" i="54"/>
  <c r="CC79" i="54"/>
  <c r="CC71" i="54"/>
  <c r="CI71" i="54"/>
  <c r="CC69" i="54"/>
  <c r="CI69" i="54"/>
  <c r="CN40" i="54"/>
  <c r="CN51" i="54"/>
  <c r="CC37" i="54"/>
  <c r="CC38" i="54"/>
  <c r="CC39" i="54"/>
  <c r="CC45" i="54"/>
  <c r="CC46" i="54"/>
  <c r="CC47" i="54"/>
  <c r="CC53" i="54"/>
  <c r="CC35" i="54"/>
  <c r="CC40" i="54"/>
  <c r="CC42" i="54"/>
  <c r="CC48" i="54"/>
  <c r="BQ30" i="36"/>
  <c r="CC25" i="54"/>
  <c r="CC28" i="54"/>
  <c r="CP30" i="54"/>
  <c r="CN17" i="54"/>
  <c r="CN18" i="54"/>
  <c r="BZ20" i="36"/>
  <c r="CB20" i="36" s="1"/>
  <c r="CC16" i="54"/>
  <c r="CC17" i="54"/>
  <c r="BI86" i="54"/>
  <c r="BI78" i="54"/>
  <c r="BI79" i="54"/>
  <c r="BI38" i="54"/>
  <c r="BI42" i="54"/>
  <c r="BI46" i="54"/>
  <c r="BI48" i="54"/>
  <c r="BI54" i="54"/>
  <c r="BI56" i="54"/>
  <c r="BI63" i="54"/>
  <c r="BI64" i="54"/>
  <c r="BI55" i="54"/>
  <c r="BI58" i="54"/>
  <c r="BI60" i="54"/>
  <c r="BI35" i="54"/>
  <c r="BI39" i="54"/>
  <c r="BI47" i="54"/>
  <c r="BI59" i="54"/>
  <c r="BC32" i="54"/>
  <c r="BG32" i="54"/>
  <c r="BD32" i="54"/>
  <c r="BD95" i="54" s="1"/>
  <c r="AT32" i="54"/>
  <c r="AT97" i="54" s="1"/>
  <c r="AX32" i="54"/>
  <c r="AX96" i="54" s="1"/>
  <c r="BI25" i="54"/>
  <c r="BI29" i="54"/>
  <c r="AQ32" i="54"/>
  <c r="AQ96" i="54" s="1"/>
  <c r="AU32" i="54"/>
  <c r="AU96" i="54" s="1"/>
  <c r="CN16" i="54"/>
  <c r="AG90" i="54"/>
  <c r="CI86" i="54"/>
  <c r="AO82" i="54"/>
  <c r="CN56" i="54"/>
  <c r="CN58" i="54"/>
  <c r="AO60" i="54"/>
  <c r="AO62" i="54"/>
  <c r="CI42" i="54"/>
  <c r="CI47" i="54"/>
  <c r="AO50" i="54"/>
  <c r="AO48" i="54"/>
  <c r="AO61" i="54"/>
  <c r="CN29" i="54"/>
  <c r="AO27" i="54"/>
  <c r="CN21" i="54"/>
  <c r="CN22" i="54"/>
  <c r="AO21" i="54"/>
  <c r="AO19" i="54"/>
  <c r="CJ88" i="54"/>
  <c r="U77" i="54"/>
  <c r="U82" i="54"/>
  <c r="U62" i="54"/>
  <c r="U28" i="54"/>
  <c r="J32" i="54"/>
  <c r="CF30" i="54"/>
  <c r="CC81" i="53"/>
  <c r="CC79" i="53"/>
  <c r="CN58" i="53"/>
  <c r="CN54" i="53"/>
  <c r="CC40" i="53"/>
  <c r="CC47" i="53"/>
  <c r="CC48" i="53"/>
  <c r="CC54" i="53"/>
  <c r="CC55" i="53"/>
  <c r="CI35" i="53"/>
  <c r="CI43" i="53"/>
  <c r="CI44" i="53"/>
  <c r="CI45" i="53"/>
  <c r="CI46" i="53"/>
  <c r="CC49" i="53"/>
  <c r="CC35" i="53"/>
  <c r="CC36" i="53"/>
  <c r="CC38" i="53"/>
  <c r="CC39" i="53"/>
  <c r="CC41" i="53"/>
  <c r="CC43" i="53"/>
  <c r="CC44" i="53"/>
  <c r="CC45" i="53"/>
  <c r="CC56" i="53"/>
  <c r="CC57" i="53"/>
  <c r="BV32" i="53"/>
  <c r="BV95" i="53" s="1"/>
  <c r="BZ32" i="53"/>
  <c r="BZ96" i="53" s="1"/>
  <c r="BW32" i="53"/>
  <c r="BW96" i="53" s="1"/>
  <c r="CA32" i="53"/>
  <c r="CA97" i="53" s="1"/>
  <c r="CN25" i="53"/>
  <c r="CN26" i="53"/>
  <c r="BX32" i="53"/>
  <c r="BX96" i="53" s="1"/>
  <c r="CC25" i="53"/>
  <c r="CC26" i="53"/>
  <c r="BM32" i="53"/>
  <c r="BM96" i="53" s="1"/>
  <c r="BN32" i="53"/>
  <c r="BN96" i="53" s="1"/>
  <c r="BR32" i="53"/>
  <c r="BR95" i="53" s="1"/>
  <c r="CI28" i="53"/>
  <c r="CI29" i="53"/>
  <c r="BQ32" i="53"/>
  <c r="BQ96" i="53" s="1"/>
  <c r="CI86" i="53"/>
  <c r="BI49" i="53"/>
  <c r="CN40" i="53"/>
  <c r="BI43" i="53"/>
  <c r="BI44" i="53"/>
  <c r="BI47" i="53"/>
  <c r="BI48" i="53"/>
  <c r="BI45" i="53"/>
  <c r="BI46" i="53"/>
  <c r="BI35" i="53"/>
  <c r="CS35" i="53" s="1"/>
  <c r="BB32" i="53"/>
  <c r="BB97" i="53" s="1"/>
  <c r="BF32" i="53"/>
  <c r="AW32" i="53"/>
  <c r="AW96" i="53" s="1"/>
  <c r="AS32" i="53"/>
  <c r="AS97" i="53" s="1"/>
  <c r="BI22" i="53"/>
  <c r="BI19" i="53"/>
  <c r="CN76" i="53"/>
  <c r="CN78" i="53"/>
  <c r="AO77" i="53"/>
  <c r="CN81" i="53"/>
  <c r="CG70" i="53"/>
  <c r="CG73" i="53" s="1"/>
  <c r="AO86" i="53"/>
  <c r="AO40" i="53"/>
  <c r="CN46" i="53"/>
  <c r="AO50" i="53"/>
  <c r="AO59" i="53"/>
  <c r="AO60" i="53"/>
  <c r="AO61" i="53"/>
  <c r="AO62" i="53"/>
  <c r="AO63" i="53"/>
  <c r="AO49" i="53"/>
  <c r="AO42" i="53"/>
  <c r="AO43" i="53"/>
  <c r="AO45" i="53"/>
  <c r="AO46" i="53"/>
  <c r="AO47" i="53"/>
  <c r="CI52" i="53"/>
  <c r="CI54" i="53"/>
  <c r="CI59" i="53"/>
  <c r="AM32" i="53"/>
  <c r="AI32" i="53"/>
  <c r="CQ30" i="53"/>
  <c r="AJ32" i="53"/>
  <c r="AJ96" i="53" s="1"/>
  <c r="AA30" i="36"/>
  <c r="Z32" i="53"/>
  <c r="AD32" i="53"/>
  <c r="AD95" i="53" s="1"/>
  <c r="CI19" i="53"/>
  <c r="M70" i="36"/>
  <c r="U84" i="53"/>
  <c r="CJ70" i="53"/>
  <c r="CJ73" i="53" s="1"/>
  <c r="U86" i="53"/>
  <c r="U82" i="53"/>
  <c r="U77" i="53"/>
  <c r="L73" i="53"/>
  <c r="L90" i="53" s="1"/>
  <c r="U36" i="53"/>
  <c r="U47" i="53"/>
  <c r="U55" i="53"/>
  <c r="U48" i="53"/>
  <c r="U44" i="53"/>
  <c r="U52" i="53"/>
  <c r="Q32" i="53"/>
  <c r="CN29" i="53"/>
  <c r="I32" i="53"/>
  <c r="E30" i="36"/>
  <c r="F32" i="53"/>
  <c r="F96" i="53" s="1"/>
  <c r="J32" i="53"/>
  <c r="J95" i="53" s="1"/>
  <c r="CE20" i="53"/>
  <c r="CQ20" i="53"/>
  <c r="D20" i="36"/>
  <c r="D23" i="36" s="1"/>
  <c r="BS25" i="36"/>
  <c r="CC25" i="36" s="1"/>
  <c r="BS26" i="36"/>
  <c r="CC26" i="36" s="1"/>
  <c r="BS27" i="36"/>
  <c r="BS28" i="36"/>
  <c r="CC28" i="36" s="1"/>
  <c r="BS29" i="36"/>
  <c r="CC29" i="36" s="1"/>
  <c r="BV23" i="36"/>
  <c r="CB21" i="36"/>
  <c r="CC21" i="36" s="1"/>
  <c r="CB22" i="36"/>
  <c r="CC22" i="36" s="1"/>
  <c r="BC23" i="36"/>
  <c r="AG30" i="36"/>
  <c r="AH30" i="36"/>
  <c r="Z20" i="36"/>
  <c r="Z23" i="36" s="1"/>
  <c r="E20" i="36"/>
  <c r="E23" i="36" s="1"/>
  <c r="I20" i="36"/>
  <c r="I23" i="36" s="1"/>
  <c r="L41" i="39"/>
  <c r="AN20" i="53"/>
  <c r="CI21" i="53"/>
  <c r="U21" i="53"/>
  <c r="AF23" i="53"/>
  <c r="AF32" i="53" s="1"/>
  <c r="AF95" i="53" s="1"/>
  <c r="CN41" i="53"/>
  <c r="AO41" i="53"/>
  <c r="CK66" i="53"/>
  <c r="CC77" i="53"/>
  <c r="CC84" i="53"/>
  <c r="AY20" i="53"/>
  <c r="CC21" i="53"/>
  <c r="U27" i="53"/>
  <c r="CS27" i="53" s="1"/>
  <c r="AO19" i="53"/>
  <c r="D32" i="53"/>
  <c r="D95" i="53" s="1"/>
  <c r="H32" i="53"/>
  <c r="H97" i="53" s="1"/>
  <c r="M32" i="53"/>
  <c r="M97" i="53" s="1"/>
  <c r="AB32" i="53"/>
  <c r="AG32" i="53"/>
  <c r="AG96" i="53" s="1"/>
  <c r="AK32" i="53"/>
  <c r="AK95" i="53" s="1"/>
  <c r="AR32" i="53"/>
  <c r="AV32" i="53"/>
  <c r="AV97" i="53" s="1"/>
  <c r="BA32" i="53"/>
  <c r="BA95" i="53" s="1"/>
  <c r="BU32" i="53"/>
  <c r="BU97" i="53" s="1"/>
  <c r="BY32" i="53"/>
  <c r="BY97" i="53" s="1"/>
  <c r="CN21" i="53"/>
  <c r="CN28" i="53"/>
  <c r="BI29" i="53"/>
  <c r="CI41" i="53"/>
  <c r="U41" i="53"/>
  <c r="BI56" i="53"/>
  <c r="CN57" i="53"/>
  <c r="AO64" i="53"/>
  <c r="CI64" i="53"/>
  <c r="U69" i="53"/>
  <c r="M32" i="54"/>
  <c r="M96" i="54" s="1"/>
  <c r="U26" i="54"/>
  <c r="CI26" i="54"/>
  <c r="CN49" i="54"/>
  <c r="CB20" i="53"/>
  <c r="BI25" i="53"/>
  <c r="CI16" i="53"/>
  <c r="AO21" i="53"/>
  <c r="CN22" i="53"/>
  <c r="G23" i="53"/>
  <c r="G32" i="53" s="1"/>
  <c r="G97" i="53" s="1"/>
  <c r="AQ23" i="53"/>
  <c r="AQ32" i="53" s="1"/>
  <c r="CC28" i="53"/>
  <c r="U29" i="53"/>
  <c r="CI42" i="53"/>
  <c r="U42" i="53"/>
  <c r="CN49" i="53"/>
  <c r="CI50" i="53"/>
  <c r="U50" i="53"/>
  <c r="BL32" i="54"/>
  <c r="BL95" i="54" s="1"/>
  <c r="AO29" i="53"/>
  <c r="CS40" i="53"/>
  <c r="CF66" i="53"/>
  <c r="CF20" i="54"/>
  <c r="E23" i="54"/>
  <c r="CN77" i="54"/>
  <c r="AO77" i="54"/>
  <c r="CN85" i="54"/>
  <c r="U85" i="54"/>
  <c r="CN16" i="53"/>
  <c r="CN17" i="53"/>
  <c r="CN18" i="53"/>
  <c r="BI18" i="53"/>
  <c r="CS18" i="53" s="1"/>
  <c r="U19" i="53"/>
  <c r="CR20" i="53"/>
  <c r="CM20" i="53"/>
  <c r="CF20" i="53"/>
  <c r="U22" i="53"/>
  <c r="AO26" i="53"/>
  <c r="AO28" i="53"/>
  <c r="CC29" i="53"/>
  <c r="CM30" i="53"/>
  <c r="CF30" i="53"/>
  <c r="CN35" i="53"/>
  <c r="CI36" i="53"/>
  <c r="CI37" i="53"/>
  <c r="CI38" i="53"/>
  <c r="BI38" i="53"/>
  <c r="CC42" i="53"/>
  <c r="CC46" i="53"/>
  <c r="U49" i="53"/>
  <c r="CC50" i="53"/>
  <c r="CN56" i="53"/>
  <c r="BI58" i="53"/>
  <c r="CS58" i="53" s="1"/>
  <c r="CN59" i="53"/>
  <c r="CI60" i="53"/>
  <c r="CI61" i="53"/>
  <c r="CI62" i="53"/>
  <c r="CI63" i="53"/>
  <c r="CI71" i="53"/>
  <c r="AO71" i="53"/>
  <c r="CC71" i="53"/>
  <c r="AN88" i="53"/>
  <c r="CH88" i="53"/>
  <c r="CM88" i="53"/>
  <c r="CR88" i="53"/>
  <c r="U79" i="53"/>
  <c r="CN79" i="53"/>
  <c r="AO17" i="54"/>
  <c r="CC19" i="54"/>
  <c r="CI27" i="54"/>
  <c r="CI35" i="54"/>
  <c r="AE66" i="54"/>
  <c r="CN48" i="54"/>
  <c r="CI49" i="54"/>
  <c r="U49" i="54"/>
  <c r="CC55" i="54"/>
  <c r="CI55" i="54"/>
  <c r="CR70" i="54"/>
  <c r="CR73" i="54" s="1"/>
  <c r="I73" i="54"/>
  <c r="I90" i="54" s="1"/>
  <c r="R73" i="54"/>
  <c r="R90" i="54" s="1"/>
  <c r="CM70" i="54"/>
  <c r="CM73" i="54" s="1"/>
  <c r="AQ90" i="54"/>
  <c r="AZ90" i="54"/>
  <c r="CN38" i="53"/>
  <c r="CI39" i="53"/>
  <c r="CI51" i="53"/>
  <c r="AO51" i="53"/>
  <c r="CC51" i="53"/>
  <c r="AO52" i="53"/>
  <c r="CC52" i="53"/>
  <c r="AO53" i="53"/>
  <c r="AO54" i="53"/>
  <c r="AO56" i="53"/>
  <c r="CI58" i="53"/>
  <c r="U59" i="53"/>
  <c r="BI59" i="53"/>
  <c r="U60" i="53"/>
  <c r="BI60" i="53"/>
  <c r="BI61" i="53"/>
  <c r="CN62" i="53"/>
  <c r="BI62" i="53"/>
  <c r="U63" i="53"/>
  <c r="CJ88" i="53"/>
  <c r="CI77" i="53"/>
  <c r="AO78" i="53"/>
  <c r="BI79" i="53"/>
  <c r="CF88" i="53"/>
  <c r="CI80" i="53"/>
  <c r="AO80" i="53"/>
  <c r="CC80" i="53"/>
  <c r="AO81" i="53"/>
  <c r="AO82" i="53"/>
  <c r="CN84" i="53"/>
  <c r="BI84" i="53"/>
  <c r="CS84" i="53" s="1"/>
  <c r="CN86" i="53"/>
  <c r="CC86" i="53"/>
  <c r="AW90" i="53"/>
  <c r="BF90" i="53"/>
  <c r="BI16" i="54"/>
  <c r="U17" i="54"/>
  <c r="BI21" i="54"/>
  <c r="CI38" i="54"/>
  <c r="CN41" i="54"/>
  <c r="AO41" i="54"/>
  <c r="BH88" i="54"/>
  <c r="CF88" i="54"/>
  <c r="CI84" i="54"/>
  <c r="CL30" i="53"/>
  <c r="BH30" i="53"/>
  <c r="CB30" i="53"/>
  <c r="CC37" i="53"/>
  <c r="U39" i="53"/>
  <c r="CS39" i="53" s="1"/>
  <c r="BI42" i="53"/>
  <c r="CN43" i="53"/>
  <c r="CI47" i="53"/>
  <c r="AO48" i="53"/>
  <c r="CI48" i="53"/>
  <c r="BI50" i="53"/>
  <c r="BI55" i="53"/>
  <c r="U57" i="53"/>
  <c r="CC62" i="53"/>
  <c r="BC90" i="53"/>
  <c r="CF70" i="53"/>
  <c r="CF73" i="53" s="1"/>
  <c r="BH88" i="53"/>
  <c r="CP88" i="53"/>
  <c r="U78" i="53"/>
  <c r="CC83" i="53"/>
  <c r="U85" i="53"/>
  <c r="CS85" i="53" s="1"/>
  <c r="AO16" i="54"/>
  <c r="U18" i="54"/>
  <c r="D32" i="54"/>
  <c r="D97" i="54" s="1"/>
  <c r="H32" i="54"/>
  <c r="Q32" i="54"/>
  <c r="Q96" i="54" s="1"/>
  <c r="X32" i="54"/>
  <c r="X95" i="54" s="1"/>
  <c r="AB32" i="54"/>
  <c r="AB95" i="54" s="1"/>
  <c r="AG32" i="54"/>
  <c r="AG97" i="54" s="1"/>
  <c r="AK32" i="54"/>
  <c r="AK97" i="54" s="1"/>
  <c r="AR32" i="54"/>
  <c r="AR95" i="54" s="1"/>
  <c r="AV32" i="54"/>
  <c r="AV95" i="54" s="1"/>
  <c r="BA32" i="54"/>
  <c r="BA95" i="54" s="1"/>
  <c r="BE32" i="54"/>
  <c r="BE96" i="54" s="1"/>
  <c r="BP32" i="54"/>
  <c r="BU32" i="54"/>
  <c r="BY32" i="54"/>
  <c r="BY95" i="54" s="1"/>
  <c r="BI22" i="54"/>
  <c r="CI41" i="54"/>
  <c r="U41" i="54"/>
  <c r="AO25" i="54"/>
  <c r="CN26" i="54"/>
  <c r="CC27" i="54"/>
  <c r="BI28" i="54"/>
  <c r="CI29" i="54"/>
  <c r="T30" i="54"/>
  <c r="CL30" i="54"/>
  <c r="AN30" i="54"/>
  <c r="BH30" i="54"/>
  <c r="CB30" i="54"/>
  <c r="BI36" i="54"/>
  <c r="U38" i="54"/>
  <c r="CC41" i="54"/>
  <c r="CC43" i="54"/>
  <c r="AO45" i="54"/>
  <c r="AO46" i="54"/>
  <c r="CL66" i="54"/>
  <c r="AO47" i="54"/>
  <c r="U48" i="54"/>
  <c r="U50" i="54"/>
  <c r="CC50" i="54"/>
  <c r="AO51" i="54"/>
  <c r="CC51" i="54"/>
  <c r="BI52" i="54"/>
  <c r="BI53" i="54"/>
  <c r="U54" i="54"/>
  <c r="CI57" i="54"/>
  <c r="CN57" i="54"/>
  <c r="U59" i="54"/>
  <c r="CI61" i="54"/>
  <c r="BI62" i="54"/>
  <c r="CC63" i="54"/>
  <c r="CH70" i="54"/>
  <c r="CH73" i="54" s="1"/>
  <c r="CK88" i="54"/>
  <c r="CP88" i="54"/>
  <c r="CC77" i="54"/>
  <c r="U80" i="54"/>
  <c r="BI80" i="54"/>
  <c r="CN80" i="54"/>
  <c r="AO81" i="54"/>
  <c r="BI85" i="54"/>
  <c r="AO86" i="54"/>
  <c r="J20" i="36"/>
  <c r="D70" i="36"/>
  <c r="CI43" i="54"/>
  <c r="AY66" i="54"/>
  <c r="CJ66" i="54"/>
  <c r="CI45" i="54"/>
  <c r="CN50" i="54"/>
  <c r="CI51" i="54"/>
  <c r="CN60" i="54"/>
  <c r="CN61" i="54"/>
  <c r="CI63" i="54"/>
  <c r="CH88" i="54"/>
  <c r="CQ88" i="54"/>
  <c r="CS78" i="54"/>
  <c r="CI81" i="54"/>
  <c r="G20" i="36"/>
  <c r="G23" i="36" s="1"/>
  <c r="AN19" i="36"/>
  <c r="AE22" i="36"/>
  <c r="AN22" i="36"/>
  <c r="AO22" i="36" s="1"/>
  <c r="AE25" i="36"/>
  <c r="AN25" i="36"/>
  <c r="AE26" i="36"/>
  <c r="AN26" i="36"/>
  <c r="AE27" i="36"/>
  <c r="AN27" i="36"/>
  <c r="AE28" i="36"/>
  <c r="AN28" i="36"/>
  <c r="AE29" i="36"/>
  <c r="AN29" i="36"/>
  <c r="L70" i="36"/>
  <c r="P70" i="36"/>
  <c r="W70" i="36"/>
  <c r="AA70" i="36"/>
  <c r="AF70" i="36"/>
  <c r="AJ70" i="36"/>
  <c r="AQ70" i="36"/>
  <c r="AU70" i="36"/>
  <c r="AZ70" i="36"/>
  <c r="BD70" i="36"/>
  <c r="BK70" i="36"/>
  <c r="BO70" i="36"/>
  <c r="BT70" i="36"/>
  <c r="BX70" i="36"/>
  <c r="CC18" i="54"/>
  <c r="CN19" i="54"/>
  <c r="BI19" i="54"/>
  <c r="CG20" i="54"/>
  <c r="CJ20" i="54"/>
  <c r="AY20" i="54"/>
  <c r="U21" i="54"/>
  <c r="AO22" i="54"/>
  <c r="AO26" i="54"/>
  <c r="CC26" i="54"/>
  <c r="U27" i="54"/>
  <c r="BI27" i="54"/>
  <c r="CN27" i="54"/>
  <c r="AO28" i="54"/>
  <c r="AO29" i="54"/>
  <c r="CC29" i="54"/>
  <c r="CR30" i="54"/>
  <c r="CM30" i="54"/>
  <c r="CH30" i="54"/>
  <c r="AO36" i="54"/>
  <c r="AO37" i="54"/>
  <c r="AO39" i="54"/>
  <c r="CI40" i="54"/>
  <c r="BI41" i="54"/>
  <c r="AO42" i="54"/>
  <c r="U43" i="54"/>
  <c r="BI43" i="54"/>
  <c r="BI44" i="54"/>
  <c r="CK66" i="54"/>
  <c r="U46" i="54"/>
  <c r="AO49" i="54"/>
  <c r="U51" i="54"/>
  <c r="BI51" i="54"/>
  <c r="AO52" i="54"/>
  <c r="AO53" i="54"/>
  <c r="AO55" i="54"/>
  <c r="U56" i="54"/>
  <c r="CC56" i="54"/>
  <c r="BI57" i="54"/>
  <c r="CS57" i="54" s="1"/>
  <c r="U58" i="54"/>
  <c r="CS58" i="54" s="1"/>
  <c r="CI58" i="54"/>
  <c r="CN59" i="54"/>
  <c r="CC61" i="54"/>
  <c r="U64" i="54"/>
  <c r="CC64" i="54"/>
  <c r="Y90" i="54"/>
  <c r="Y92" i="54" s="1"/>
  <c r="Y94" i="54" s="1"/>
  <c r="BM90" i="54"/>
  <c r="BM92" i="54" s="1"/>
  <c r="BM94" i="54" s="1"/>
  <c r="U76" i="54"/>
  <c r="CI76" i="54"/>
  <c r="BI77" i="54"/>
  <c r="AO80" i="54"/>
  <c r="CN86" i="54"/>
  <c r="BR90" i="54"/>
  <c r="BR92" i="54" s="1"/>
  <c r="BR94" i="54" s="1"/>
  <c r="AB23" i="36"/>
  <c r="CG14" i="54"/>
  <c r="CC27" i="36"/>
  <c r="AK23" i="36"/>
  <c r="J30" i="36"/>
  <c r="Y23" i="36"/>
  <c r="AH23" i="36"/>
  <c r="AU23" i="36"/>
  <c r="BD23" i="36"/>
  <c r="BS16" i="36"/>
  <c r="CB16" i="36"/>
  <c r="BS18" i="36"/>
  <c r="CB18" i="36"/>
  <c r="BS19" i="36"/>
  <c r="CB19" i="36"/>
  <c r="H70" i="36"/>
  <c r="BG23" i="36"/>
  <c r="BW23" i="36"/>
  <c r="H20" i="36"/>
  <c r="H23" i="36" s="1"/>
  <c r="AE21" i="36"/>
  <c r="AN21" i="36"/>
  <c r="BE23" i="36"/>
  <c r="AV23" i="36"/>
  <c r="BL23" i="36"/>
  <c r="BU23" i="36"/>
  <c r="AW23" i="36"/>
  <c r="BM23" i="36"/>
  <c r="J23" i="36"/>
  <c r="F30" i="36"/>
  <c r="AC23" i="36"/>
  <c r="AY16" i="36"/>
  <c r="BH16" i="36"/>
  <c r="BH17" i="36"/>
  <c r="AY18" i="36"/>
  <c r="BH18" i="36"/>
  <c r="AY19" i="36"/>
  <c r="AZ20" i="36"/>
  <c r="AZ23" i="36" s="1"/>
  <c r="AW30" i="36"/>
  <c r="BX23" i="36"/>
  <c r="BE30" i="36"/>
  <c r="G30" i="36"/>
  <c r="AR20" i="36"/>
  <c r="AR23" i="36" s="1"/>
  <c r="BY23" i="36"/>
  <c r="BP23" i="36"/>
  <c r="AJ20" i="36"/>
  <c r="AJ23" i="36" s="1"/>
  <c r="AX23" i="36"/>
  <c r="H30" i="36"/>
  <c r="D30" i="36"/>
  <c r="AE16" i="36"/>
  <c r="AN16" i="36"/>
  <c r="AE18" i="36"/>
  <c r="AN18" i="36"/>
  <c r="AE19" i="36"/>
  <c r="AY21" i="36"/>
  <c r="BH21" i="36"/>
  <c r="AY22" i="36"/>
  <c r="BH22" i="36"/>
  <c r="AY25" i="36"/>
  <c r="BH25" i="36"/>
  <c r="AY26" i="36"/>
  <c r="BH26" i="36"/>
  <c r="AY27" i="36"/>
  <c r="BH27" i="36"/>
  <c r="AY28" i="36"/>
  <c r="BH28" i="36"/>
  <c r="AY29" i="36"/>
  <c r="BH29" i="36"/>
  <c r="BQ23" i="36"/>
  <c r="F70" i="36"/>
  <c r="F20" i="36"/>
  <c r="F23" i="36" s="1"/>
  <c r="I30" i="36"/>
  <c r="X23" i="36"/>
  <c r="AG23" i="36"/>
  <c r="G70" i="36"/>
  <c r="CE88" i="53"/>
  <c r="BS20" i="36"/>
  <c r="BS17" i="36"/>
  <c r="CB17" i="36"/>
  <c r="BK23" i="36"/>
  <c r="BT23" i="36"/>
  <c r="BK30" i="36"/>
  <c r="BS30" i="36" s="1"/>
  <c r="BT30" i="36"/>
  <c r="CB30" i="36" s="1"/>
  <c r="BF23" i="36"/>
  <c r="AQ23" i="36"/>
  <c r="BH20" i="36"/>
  <c r="AY17" i="36"/>
  <c r="BH19" i="36"/>
  <c r="AQ30" i="36"/>
  <c r="AZ30" i="36"/>
  <c r="AE17" i="36"/>
  <c r="AN17" i="36"/>
  <c r="W23" i="36"/>
  <c r="AF23" i="36"/>
  <c r="W30" i="36"/>
  <c r="AE30" i="36" s="1"/>
  <c r="AF30" i="36"/>
  <c r="AN14" i="54"/>
  <c r="AO14" i="54" s="1"/>
  <c r="AE14" i="54"/>
  <c r="AE14" i="53"/>
  <c r="AN14" i="53"/>
  <c r="AO14" i="53" s="1"/>
  <c r="CR14" i="54"/>
  <c r="CM14" i="53"/>
  <c r="CE14" i="54"/>
  <c r="CJ14" i="54"/>
  <c r="CM14" i="54"/>
  <c r="CK14" i="53"/>
  <c r="CF14" i="54"/>
  <c r="CR14" i="53"/>
  <c r="CP14" i="54"/>
  <c r="CQ14" i="54"/>
  <c r="K14" i="53"/>
  <c r="CJ14" i="53"/>
  <c r="AY14" i="53"/>
  <c r="BH14" i="53"/>
  <c r="BI14" i="53" s="1"/>
  <c r="BS14" i="53"/>
  <c r="CB14" i="53"/>
  <c r="CC14" i="53" s="1"/>
  <c r="CE14" i="53"/>
  <c r="CP14" i="53"/>
  <c r="AY14" i="54"/>
  <c r="BH14" i="54"/>
  <c r="BI14" i="54" s="1"/>
  <c r="BS14" i="54"/>
  <c r="CB14" i="54"/>
  <c r="CC14" i="54" s="1"/>
  <c r="CQ14" i="53"/>
  <c r="CL14" i="53"/>
  <c r="CH14" i="54"/>
  <c r="AA96" i="54"/>
  <c r="H96" i="54"/>
  <c r="H95" i="54"/>
  <c r="H97" i="54"/>
  <c r="BV96" i="54"/>
  <c r="BV97" i="54"/>
  <c r="BV94" i="54"/>
  <c r="BV95" i="54"/>
  <c r="AI95" i="54"/>
  <c r="AI97" i="54"/>
  <c r="AI96" i="54"/>
  <c r="J95" i="54"/>
  <c r="J97" i="54"/>
  <c r="J96" i="54"/>
  <c r="BU96" i="54"/>
  <c r="BU95" i="54"/>
  <c r="BU97" i="54"/>
  <c r="BG95" i="54"/>
  <c r="BG96" i="54"/>
  <c r="BG97" i="54"/>
  <c r="P32" i="54"/>
  <c r="BD94" i="54"/>
  <c r="BD96" i="54"/>
  <c r="CP20" i="54"/>
  <c r="AH95" i="54"/>
  <c r="AH94" i="54"/>
  <c r="AH96" i="54"/>
  <c r="AH97" i="54"/>
  <c r="CL14" i="54"/>
  <c r="CO14" i="54"/>
  <c r="AK96" i="54"/>
  <c r="BN96" i="54"/>
  <c r="BN97" i="54"/>
  <c r="BN95" i="54"/>
  <c r="BW96" i="54"/>
  <c r="BW95" i="54"/>
  <c r="BW97" i="54"/>
  <c r="CQ20" i="54"/>
  <c r="CN28" i="54"/>
  <c r="AJ23" i="54"/>
  <c r="AJ32" i="54" s="1"/>
  <c r="CL20" i="54"/>
  <c r="BM96" i="54"/>
  <c r="BM95" i="54"/>
  <c r="BM97" i="54"/>
  <c r="CH23" i="54"/>
  <c r="CH32" i="54" s="1"/>
  <c r="I32" i="54"/>
  <c r="CN35" i="54"/>
  <c r="U35" i="54"/>
  <c r="CR20" i="54"/>
  <c r="CM20" i="54"/>
  <c r="AC97" i="54"/>
  <c r="AC95" i="54"/>
  <c r="AC96" i="54"/>
  <c r="AW96" i="54"/>
  <c r="AW97" i="54"/>
  <c r="AW95" i="54"/>
  <c r="BF96" i="54"/>
  <c r="BF95" i="54"/>
  <c r="BF97" i="54"/>
  <c r="BF94" i="54"/>
  <c r="BO32" i="54"/>
  <c r="U22" i="54"/>
  <c r="M97" i="54"/>
  <c r="BT97" i="54"/>
  <c r="BT94" i="54"/>
  <c r="BT96" i="54"/>
  <c r="BT95" i="54"/>
  <c r="AE30" i="54"/>
  <c r="CK14" i="54"/>
  <c r="AD97" i="54"/>
  <c r="AD96" i="54"/>
  <c r="AD95" i="54"/>
  <c r="CO20" i="54"/>
  <c r="C23" i="54"/>
  <c r="CE20" i="54"/>
  <c r="K20" i="54"/>
  <c r="S95" i="54"/>
  <c r="S97" i="54"/>
  <c r="S96" i="54"/>
  <c r="AM96" i="54"/>
  <c r="AM95" i="54"/>
  <c r="AM97" i="54"/>
  <c r="AQ95" i="54"/>
  <c r="BX95" i="54"/>
  <c r="BX94" i="54"/>
  <c r="BX96" i="54"/>
  <c r="BX97" i="54"/>
  <c r="BS30" i="54"/>
  <c r="O97" i="54"/>
  <c r="CI19" i="54"/>
  <c r="D96" i="54"/>
  <c r="W32" i="54"/>
  <c r="AE23" i="54"/>
  <c r="AN23" i="54"/>
  <c r="AF32" i="54"/>
  <c r="BH23" i="54"/>
  <c r="AZ32" i="54"/>
  <c r="BH20" i="54"/>
  <c r="BI20" i="54" s="1"/>
  <c r="BQ95" i="54"/>
  <c r="BQ97" i="54"/>
  <c r="BQ96" i="54"/>
  <c r="BZ97" i="54"/>
  <c r="R23" i="54"/>
  <c r="CR23" i="54" s="1"/>
  <c r="AT95" i="54"/>
  <c r="AT96" i="54"/>
  <c r="CF23" i="54"/>
  <c r="CI17" i="54"/>
  <c r="X96" i="54"/>
  <c r="AG95" i="54"/>
  <c r="BR95" i="54"/>
  <c r="BR97" i="54"/>
  <c r="BR96" i="54"/>
  <c r="CA97" i="54"/>
  <c r="CA92" i="54"/>
  <c r="CA94" i="54" s="1"/>
  <c r="CA95" i="54"/>
  <c r="CA96" i="54"/>
  <c r="Z95" i="54"/>
  <c r="Z96" i="54"/>
  <c r="Z97" i="54"/>
  <c r="AY23" i="54"/>
  <c r="F32" i="54"/>
  <c r="CP23" i="54"/>
  <c r="N32" i="54"/>
  <c r="CK23" i="54"/>
  <c r="CK32" i="54" s="1"/>
  <c r="Y96" i="54"/>
  <c r="Y95" i="54"/>
  <c r="Y97" i="54"/>
  <c r="AS95" i="54"/>
  <c r="AS97" i="54"/>
  <c r="AS96" i="54"/>
  <c r="BB97" i="54"/>
  <c r="BB94" i="54"/>
  <c r="BB95" i="54"/>
  <c r="BB96" i="54"/>
  <c r="BS20" i="54"/>
  <c r="CB20" i="54"/>
  <c r="CH20" i="54"/>
  <c r="BC97" i="54"/>
  <c r="BC96" i="54"/>
  <c r="BC95" i="54"/>
  <c r="CI25" i="54"/>
  <c r="CG30" i="54"/>
  <c r="CQ30" i="54"/>
  <c r="CN43" i="54"/>
  <c r="AO43" i="54"/>
  <c r="K14" i="54"/>
  <c r="AL97" i="54"/>
  <c r="AL94" i="54"/>
  <c r="AL96" i="54"/>
  <c r="AL95" i="54"/>
  <c r="CN45" i="54"/>
  <c r="U45" i="54"/>
  <c r="CN81" i="54"/>
  <c r="U81" i="54"/>
  <c r="T14" i="54"/>
  <c r="CI18" i="54"/>
  <c r="CK20" i="54"/>
  <c r="L23" i="54"/>
  <c r="BK23" i="54"/>
  <c r="U29" i="54"/>
  <c r="CJ30" i="54"/>
  <c r="AO38" i="54"/>
  <c r="CI39" i="54"/>
  <c r="BI40" i="54"/>
  <c r="CI44" i="54"/>
  <c r="CC44" i="54"/>
  <c r="CM66" i="54"/>
  <c r="CN47" i="54"/>
  <c r="U47" i="54"/>
  <c r="CC49" i="54"/>
  <c r="CI53" i="54"/>
  <c r="CI60" i="54"/>
  <c r="CC60" i="54"/>
  <c r="CN63" i="54"/>
  <c r="U63" i="54"/>
  <c r="H90" i="54"/>
  <c r="H92" i="54" s="1"/>
  <c r="H94" i="54" s="1"/>
  <c r="BW90" i="54"/>
  <c r="BW92" i="54" s="1"/>
  <c r="BW94" i="54" s="1"/>
  <c r="BI69" i="54"/>
  <c r="K70" i="54"/>
  <c r="CJ70" i="54"/>
  <c r="CJ73" i="54" s="1"/>
  <c r="AE70" i="54"/>
  <c r="AN70" i="54"/>
  <c r="T20" i="54"/>
  <c r="AY30" i="54"/>
  <c r="BI30" i="54" s="1"/>
  <c r="AE20" i="54"/>
  <c r="CI21" i="54"/>
  <c r="CB23" i="54"/>
  <c r="CO30" i="54"/>
  <c r="K30" i="54"/>
  <c r="CI37" i="54"/>
  <c r="T66" i="54"/>
  <c r="CN44" i="54"/>
  <c r="CE66" i="54"/>
  <c r="CO66" i="54"/>
  <c r="CN53" i="54"/>
  <c r="BD90" i="54"/>
  <c r="BD92" i="54" s="1"/>
  <c r="BO90" i="54"/>
  <c r="BS66" i="54"/>
  <c r="CN71" i="54"/>
  <c r="BI76" i="54"/>
  <c r="CI16" i="54"/>
  <c r="AN20" i="54"/>
  <c r="CN37" i="54"/>
  <c r="U37" i="54"/>
  <c r="U44" i="54"/>
  <c r="CF66" i="54"/>
  <c r="CP66" i="54"/>
  <c r="CI46" i="54"/>
  <c r="CI52" i="54"/>
  <c r="CC52" i="54"/>
  <c r="CN55" i="54"/>
  <c r="U55" i="54"/>
  <c r="U60" i="54"/>
  <c r="CI62" i="54"/>
  <c r="AV90" i="54"/>
  <c r="U69" i="54"/>
  <c r="CK70" i="54"/>
  <c r="CK73" i="54" s="1"/>
  <c r="AY70" i="54"/>
  <c r="AY73" i="54" s="1"/>
  <c r="BH70" i="54"/>
  <c r="BS70" i="54"/>
  <c r="BS73" i="54" s="1"/>
  <c r="CB70" i="54"/>
  <c r="CB73" i="54" s="1"/>
  <c r="CE70" i="54"/>
  <c r="CE73" i="54" s="1"/>
  <c r="BI37" i="54"/>
  <c r="AO54" i="54"/>
  <c r="G23" i="54"/>
  <c r="E32" i="54"/>
  <c r="CI36" i="54"/>
  <c r="CC36" i="54"/>
  <c r="CN39" i="54"/>
  <c r="U39" i="54"/>
  <c r="CN42" i="54"/>
  <c r="CG66" i="54"/>
  <c r="CQ66" i="54"/>
  <c r="BI45" i="54"/>
  <c r="CI50" i="54"/>
  <c r="CN52" i="54"/>
  <c r="BI61" i="54"/>
  <c r="BF90" i="54"/>
  <c r="BF92" i="54" s="1"/>
  <c r="CN69" i="54"/>
  <c r="O73" i="54"/>
  <c r="O95" i="54" s="1"/>
  <c r="CP70" i="54"/>
  <c r="CP73" i="54" s="1"/>
  <c r="CF70" i="54"/>
  <c r="CF73" i="54" s="1"/>
  <c r="CE30" i="54"/>
  <c r="CN36" i="54"/>
  <c r="AO44" i="54"/>
  <c r="AN66" i="54"/>
  <c r="CH66" i="54"/>
  <c r="CR66" i="54"/>
  <c r="CI48" i="54"/>
  <c r="CI54" i="54"/>
  <c r="AM90" i="54"/>
  <c r="AM92" i="54" s="1"/>
  <c r="AM94" i="54" s="1"/>
  <c r="AE73" i="54"/>
  <c r="G73" i="54"/>
  <c r="G90" i="54" s="1"/>
  <c r="CQ70" i="54"/>
  <c r="CQ73" i="54" s="1"/>
  <c r="CG70" i="54"/>
  <c r="CG73" i="54" s="1"/>
  <c r="P73" i="54"/>
  <c r="P90" i="54" s="1"/>
  <c r="CL70" i="54"/>
  <c r="CL73" i="54" s="1"/>
  <c r="K88" i="54"/>
  <c r="S90" i="54"/>
  <c r="S92" i="54" s="1"/>
  <c r="S94" i="54" s="1"/>
  <c r="AD90" i="54"/>
  <c r="AD92" i="54" s="1"/>
  <c r="AD94" i="54" s="1"/>
  <c r="BG90" i="54"/>
  <c r="BG92" i="54" s="1"/>
  <c r="BG94" i="54" s="1"/>
  <c r="BQ90" i="54"/>
  <c r="BQ92" i="54" s="1"/>
  <c r="BQ94" i="54" s="1"/>
  <c r="BZ90" i="54"/>
  <c r="BZ92" i="54" s="1"/>
  <c r="CS64" i="54"/>
  <c r="CB66" i="54"/>
  <c r="CN83" i="54"/>
  <c r="AO83" i="54"/>
  <c r="CS83" i="54" s="1"/>
  <c r="CN38" i="54"/>
  <c r="CN46" i="54"/>
  <c r="CN54" i="54"/>
  <c r="CN62" i="54"/>
  <c r="X90" i="54"/>
  <c r="AF90" i="54"/>
  <c r="AW90" i="54"/>
  <c r="AW92" i="54" s="1"/>
  <c r="AW94" i="54" s="1"/>
  <c r="BE90" i="54"/>
  <c r="BN90" i="54"/>
  <c r="BN92" i="54" s="1"/>
  <c r="BN94" i="54" s="1"/>
  <c r="BV90" i="54"/>
  <c r="BV92" i="54" s="1"/>
  <c r="CO70" i="54"/>
  <c r="CO73" i="54" s="1"/>
  <c r="C73" i="54"/>
  <c r="C90" i="54" s="1"/>
  <c r="T88" i="54"/>
  <c r="BS88" i="54"/>
  <c r="CR88" i="54"/>
  <c r="E90" i="54"/>
  <c r="M90" i="54"/>
  <c r="M92" i="54" s="1"/>
  <c r="M94" i="54" s="1"/>
  <c r="AR90" i="54"/>
  <c r="BA90" i="54"/>
  <c r="CI56" i="54"/>
  <c r="CI64" i="54"/>
  <c r="L73" i="54"/>
  <c r="L90" i="54" s="1"/>
  <c r="BK73" i="54"/>
  <c r="BK90" i="54" s="1"/>
  <c r="BT73" i="54"/>
  <c r="BT90" i="54" s="1"/>
  <c r="BT92" i="54" s="1"/>
  <c r="CB88" i="54"/>
  <c r="CI85" i="54"/>
  <c r="AH90" i="54"/>
  <c r="AH92" i="54" s="1"/>
  <c r="AS90" i="54"/>
  <c r="AS92" i="54" s="1"/>
  <c r="AS94" i="54" s="1"/>
  <c r="BL90" i="54"/>
  <c r="U53" i="54"/>
  <c r="U61" i="54"/>
  <c r="AE88" i="54"/>
  <c r="CC76" i="54"/>
  <c r="CL88" i="54"/>
  <c r="CI77" i="54"/>
  <c r="CI78" i="54"/>
  <c r="U79" i="54"/>
  <c r="CS79" i="54" s="1"/>
  <c r="Z90" i="54"/>
  <c r="Z92" i="54" s="1"/>
  <c r="Z94" i="54" s="1"/>
  <c r="AI90" i="54"/>
  <c r="AI92" i="54" s="1"/>
  <c r="AI94" i="54" s="1"/>
  <c r="BC90" i="54"/>
  <c r="BC92" i="54" s="1"/>
  <c r="BC94" i="54" s="1"/>
  <c r="BH66" i="54"/>
  <c r="T70" i="54"/>
  <c r="N73" i="54"/>
  <c r="N90" i="54" s="1"/>
  <c r="W73" i="54"/>
  <c r="W90" i="54" s="1"/>
  <c r="AN88" i="54"/>
  <c r="CE88" i="54"/>
  <c r="CM88" i="54"/>
  <c r="CN78" i="54"/>
  <c r="BI82" i="54"/>
  <c r="CS82" i="54" s="1"/>
  <c r="CN82" i="54"/>
  <c r="CI83" i="54"/>
  <c r="CN84" i="54"/>
  <c r="U84" i="54"/>
  <c r="CC84" i="54"/>
  <c r="AA90" i="54"/>
  <c r="AA92" i="54" s="1"/>
  <c r="AA94" i="54" s="1"/>
  <c r="AJ90" i="54"/>
  <c r="AU90" i="54"/>
  <c r="K66" i="54"/>
  <c r="AO69" i="54"/>
  <c r="AO76" i="54"/>
  <c r="CN76" i="54"/>
  <c r="Q90" i="54"/>
  <c r="AB90" i="54"/>
  <c r="BX90" i="54"/>
  <c r="BX92" i="54" s="1"/>
  <c r="D90" i="54"/>
  <c r="AC90" i="54"/>
  <c r="AC92" i="54" s="1"/>
  <c r="AC94" i="54" s="1"/>
  <c r="AK90" i="54"/>
  <c r="AT90" i="54"/>
  <c r="AT92" i="54" s="1"/>
  <c r="AT94" i="54" s="1"/>
  <c r="BB90" i="54"/>
  <c r="BB92" i="54" s="1"/>
  <c r="AY88" i="54"/>
  <c r="CG88" i="54"/>
  <c r="CO88" i="54"/>
  <c r="CI82" i="54"/>
  <c r="J90" i="54"/>
  <c r="J92" i="54" s="1"/>
  <c r="J94" i="54" s="1"/>
  <c r="AL90" i="54"/>
  <c r="AL92" i="54" s="1"/>
  <c r="BP90" i="54"/>
  <c r="BY90" i="54"/>
  <c r="CN79" i="54"/>
  <c r="BM97" i="53"/>
  <c r="AI95" i="53"/>
  <c r="AI97" i="53"/>
  <c r="AI96" i="53"/>
  <c r="AT97" i="53"/>
  <c r="AT96" i="53"/>
  <c r="AT95" i="53"/>
  <c r="AD96" i="53"/>
  <c r="AA95" i="53"/>
  <c r="AA97" i="53"/>
  <c r="AA96" i="53"/>
  <c r="AJ94" i="53"/>
  <c r="BD94" i="53"/>
  <c r="BD96" i="53"/>
  <c r="BD95" i="53"/>
  <c r="BD97" i="53"/>
  <c r="BO96" i="53"/>
  <c r="BO95" i="53"/>
  <c r="BO97" i="53"/>
  <c r="H95" i="53"/>
  <c r="AB95" i="53"/>
  <c r="AB97" i="53"/>
  <c r="AB96" i="53"/>
  <c r="BL97" i="53"/>
  <c r="BL96" i="53"/>
  <c r="BL92" i="53"/>
  <c r="BL94" i="53" s="1"/>
  <c r="BL95" i="53"/>
  <c r="CS26" i="53"/>
  <c r="BF96" i="53"/>
  <c r="BF95" i="53"/>
  <c r="BF97" i="53"/>
  <c r="BF94" i="53"/>
  <c r="BQ95" i="53"/>
  <c r="BQ97" i="53"/>
  <c r="AL97" i="53"/>
  <c r="AL94" i="53"/>
  <c r="AL96" i="53"/>
  <c r="AL95" i="53"/>
  <c r="CS17" i="53"/>
  <c r="S95" i="53"/>
  <c r="S97" i="53"/>
  <c r="S96" i="53"/>
  <c r="AM96" i="53"/>
  <c r="AM95" i="53"/>
  <c r="AM97" i="53"/>
  <c r="AX96" i="53"/>
  <c r="AX95" i="53"/>
  <c r="AX97" i="53"/>
  <c r="CA95" i="53"/>
  <c r="L32" i="53"/>
  <c r="W32" i="53"/>
  <c r="AZ32" i="53"/>
  <c r="BH23" i="53"/>
  <c r="BH32" i="53" s="1"/>
  <c r="BK32" i="53"/>
  <c r="BS23" i="53"/>
  <c r="AU97" i="53"/>
  <c r="AU96" i="53"/>
  <c r="AU92" i="53"/>
  <c r="AU94" i="53" s="1"/>
  <c r="AU95" i="53"/>
  <c r="CB23" i="53"/>
  <c r="N32" i="53"/>
  <c r="CK23" i="53"/>
  <c r="AC97" i="53"/>
  <c r="AC96" i="53"/>
  <c r="AC95" i="53"/>
  <c r="CS19" i="53"/>
  <c r="D97" i="53"/>
  <c r="AG95" i="53"/>
  <c r="AG97" i="53"/>
  <c r="AR95" i="53"/>
  <c r="BA96" i="53"/>
  <c r="O96" i="53"/>
  <c r="O95" i="53"/>
  <c r="O97" i="53"/>
  <c r="BC97" i="53"/>
  <c r="BC96" i="53"/>
  <c r="BC92" i="53"/>
  <c r="BC94" i="53" s="1"/>
  <c r="BC95" i="53"/>
  <c r="CN61" i="53"/>
  <c r="U61" i="53"/>
  <c r="CF14" i="53"/>
  <c r="U16" i="53"/>
  <c r="CS16" i="53" s="1"/>
  <c r="CG20" i="53"/>
  <c r="CO20" i="53"/>
  <c r="CI22" i="53"/>
  <c r="P23" i="53"/>
  <c r="Y23" i="53"/>
  <c r="Y32" i="53" s="1"/>
  <c r="U25" i="53"/>
  <c r="U28" i="53"/>
  <c r="CS28" i="53" s="1"/>
  <c r="CR30" i="53"/>
  <c r="CK30" i="53"/>
  <c r="BS66" i="53"/>
  <c r="CL66" i="53"/>
  <c r="AD90" i="53"/>
  <c r="AD92" i="53" s="1"/>
  <c r="AD94" i="53" s="1"/>
  <c r="R73" i="53"/>
  <c r="R90" i="53" s="1"/>
  <c r="CM70" i="53"/>
  <c r="CM73" i="53" s="1"/>
  <c r="BE96" i="53"/>
  <c r="BE95" i="53"/>
  <c r="BE97" i="53"/>
  <c r="CN37" i="53"/>
  <c r="U37" i="53"/>
  <c r="BH20" i="53"/>
  <c r="CH20" i="53"/>
  <c r="CP20" i="53"/>
  <c r="I95" i="53"/>
  <c r="I97" i="53"/>
  <c r="I96" i="53"/>
  <c r="Q95" i="53"/>
  <c r="Q97" i="53"/>
  <c r="Q96" i="53"/>
  <c r="Z95" i="53"/>
  <c r="Z97" i="53"/>
  <c r="Z96" i="53"/>
  <c r="AH95" i="53"/>
  <c r="AH97" i="53"/>
  <c r="AH94" i="53"/>
  <c r="AH96" i="53"/>
  <c r="AY23" i="53"/>
  <c r="BG95" i="53"/>
  <c r="BG97" i="53"/>
  <c r="BP95" i="53"/>
  <c r="BP97" i="53"/>
  <c r="BP96" i="53"/>
  <c r="BX97" i="53"/>
  <c r="CI26" i="53"/>
  <c r="CN27" i="53"/>
  <c r="E32" i="53"/>
  <c r="BT32" i="53"/>
  <c r="CS36" i="53"/>
  <c r="CM66" i="53"/>
  <c r="AW97" i="53"/>
  <c r="CN45" i="53"/>
  <c r="U45" i="53"/>
  <c r="CG14" i="53"/>
  <c r="CI17" i="53"/>
  <c r="CH14" i="53"/>
  <c r="K20" i="53"/>
  <c r="R23" i="53"/>
  <c r="CR23" i="53" s="1"/>
  <c r="CH23" i="53"/>
  <c r="CE30" i="53"/>
  <c r="CO30" i="53"/>
  <c r="K30" i="53"/>
  <c r="CE66" i="53"/>
  <c r="CO66" i="53"/>
  <c r="CC53" i="53"/>
  <c r="AE70" i="53"/>
  <c r="AE73" i="53" s="1"/>
  <c r="AN70" i="53"/>
  <c r="AN73" i="53" s="1"/>
  <c r="AY70" i="53"/>
  <c r="AY73" i="53" s="1"/>
  <c r="BH70" i="53"/>
  <c r="BN95" i="53"/>
  <c r="BN97" i="53"/>
  <c r="CO14" i="53"/>
  <c r="T20" i="53"/>
  <c r="BS20" i="53"/>
  <c r="CJ20" i="53"/>
  <c r="C23" i="53"/>
  <c r="CJ30" i="53"/>
  <c r="CP66" i="53"/>
  <c r="CN51" i="53"/>
  <c r="CI53" i="53"/>
  <c r="CI55" i="53"/>
  <c r="BS70" i="53"/>
  <c r="BS73" i="53" s="1"/>
  <c r="CB70" i="53"/>
  <c r="CB73" i="53" s="1"/>
  <c r="CH70" i="53"/>
  <c r="CH73" i="53" s="1"/>
  <c r="T14" i="53"/>
  <c r="CI18" i="53"/>
  <c r="CK20" i="53"/>
  <c r="CP30" i="53"/>
  <c r="AE30" i="53"/>
  <c r="AN30" i="53"/>
  <c r="CI40" i="53"/>
  <c r="AE66" i="53"/>
  <c r="CG66" i="53"/>
  <c r="CQ66" i="53"/>
  <c r="CN53" i="53"/>
  <c r="U53" i="53"/>
  <c r="BI54" i="53"/>
  <c r="CC69" i="53"/>
  <c r="CK70" i="53"/>
  <c r="CK73" i="53" s="1"/>
  <c r="CP70" i="53"/>
  <c r="CP73" i="53" s="1"/>
  <c r="X96" i="53"/>
  <c r="X95" i="53"/>
  <c r="X97" i="53"/>
  <c r="AE20" i="53"/>
  <c r="AO20" i="53" s="1"/>
  <c r="AY30" i="53"/>
  <c r="AN66" i="53"/>
  <c r="AO44" i="53"/>
  <c r="CH66" i="53"/>
  <c r="CR66" i="53"/>
  <c r="BQ90" i="53"/>
  <c r="BQ92" i="53" s="1"/>
  <c r="BQ94" i="53" s="1"/>
  <c r="BZ90" i="53"/>
  <c r="BG96" i="53"/>
  <c r="BV96" i="53"/>
  <c r="CG30" i="53"/>
  <c r="BS30" i="53"/>
  <c r="AY66" i="53"/>
  <c r="CJ66" i="53"/>
  <c r="AO55" i="53"/>
  <c r="CS63" i="53"/>
  <c r="CN71" i="53"/>
  <c r="J90" i="53"/>
  <c r="S90" i="53"/>
  <c r="S92" i="53" s="1"/>
  <c r="S94" i="53" s="1"/>
  <c r="AM90" i="53"/>
  <c r="AM92" i="53" s="1"/>
  <c r="AM94" i="53" s="1"/>
  <c r="CN36" i="53"/>
  <c r="CN44" i="53"/>
  <c r="CN52" i="53"/>
  <c r="CN60" i="53"/>
  <c r="K70" i="53"/>
  <c r="K73" i="53" s="1"/>
  <c r="CQ70" i="53"/>
  <c r="CQ73" i="53" s="1"/>
  <c r="E73" i="53"/>
  <c r="E90" i="53" s="1"/>
  <c r="BT73" i="53"/>
  <c r="BT90" i="53" s="1"/>
  <c r="BI76" i="53"/>
  <c r="AY88" i="53"/>
  <c r="CS77" i="53"/>
  <c r="CI83" i="53"/>
  <c r="C90" i="53"/>
  <c r="AX90" i="53"/>
  <c r="AX92" i="53" s="1"/>
  <c r="AX94" i="53" s="1"/>
  <c r="BG90" i="53"/>
  <c r="BG92" i="53" s="1"/>
  <c r="BG94" i="53" s="1"/>
  <c r="BR90" i="53"/>
  <c r="CA90" i="53"/>
  <c r="CH30" i="53"/>
  <c r="CN39" i="53"/>
  <c r="CN47" i="53"/>
  <c r="CN55" i="53"/>
  <c r="U56" i="53"/>
  <c r="CS56" i="53" s="1"/>
  <c r="CN63" i="53"/>
  <c r="U64" i="53"/>
  <c r="CS64" i="53" s="1"/>
  <c r="BH66" i="53"/>
  <c r="T70" i="53"/>
  <c r="CR70" i="53"/>
  <c r="CR73" i="53" s="1"/>
  <c r="N73" i="53"/>
  <c r="N90" i="53" s="1"/>
  <c r="W73" i="53"/>
  <c r="W90" i="53" s="1"/>
  <c r="CK88" i="53"/>
  <c r="CN83" i="53"/>
  <c r="U83" i="53"/>
  <c r="D90" i="53"/>
  <c r="X90" i="53"/>
  <c r="X92" i="53" s="1"/>
  <c r="X94" i="53" s="1"/>
  <c r="AG90" i="53"/>
  <c r="AZ90" i="53"/>
  <c r="BK90" i="53"/>
  <c r="CN42" i="53"/>
  <c r="CI49" i="53"/>
  <c r="CN50" i="53"/>
  <c r="CI57" i="53"/>
  <c r="K66" i="53"/>
  <c r="AO69" i="53"/>
  <c r="CN69" i="53"/>
  <c r="G73" i="53"/>
  <c r="G95" i="53" s="1"/>
  <c r="AF73" i="53"/>
  <c r="AF90" i="53" s="1"/>
  <c r="BS88" i="53"/>
  <c r="CL88" i="53"/>
  <c r="CI78" i="53"/>
  <c r="CN80" i="53"/>
  <c r="Y90" i="53"/>
  <c r="AH90" i="53"/>
  <c r="AH92" i="53" s="1"/>
  <c r="AR90" i="53"/>
  <c r="BA90" i="53"/>
  <c r="BU90" i="53"/>
  <c r="T30" i="53"/>
  <c r="U38" i="53"/>
  <c r="U46" i="53"/>
  <c r="U54" i="53"/>
  <c r="U62" i="53"/>
  <c r="CS62" i="53" s="1"/>
  <c r="T66" i="53"/>
  <c r="CL70" i="53"/>
  <c r="CL73" i="53" s="1"/>
  <c r="K88" i="53"/>
  <c r="CI76" i="53"/>
  <c r="CB88" i="53"/>
  <c r="CC76" i="53"/>
  <c r="CS82" i="53"/>
  <c r="F90" i="53"/>
  <c r="O90" i="53"/>
  <c r="O92" i="53" s="1"/>
  <c r="O94" i="53" s="1"/>
  <c r="Z90" i="53"/>
  <c r="Z92" i="53" s="1"/>
  <c r="Z94" i="53" s="1"/>
  <c r="AI90" i="53"/>
  <c r="AI92" i="53" s="1"/>
  <c r="AI94" i="53" s="1"/>
  <c r="AS90" i="53"/>
  <c r="BB90" i="53"/>
  <c r="BM90" i="53"/>
  <c r="BV90" i="53"/>
  <c r="BV92" i="53" s="1"/>
  <c r="CB66" i="53"/>
  <c r="CE70" i="53"/>
  <c r="CE73" i="53" s="1"/>
  <c r="AQ73" i="53"/>
  <c r="AQ90" i="53" s="1"/>
  <c r="CO88" i="53"/>
  <c r="P90" i="53"/>
  <c r="AA90" i="53"/>
  <c r="AA92" i="53" s="1"/>
  <c r="AA94" i="53" s="1"/>
  <c r="AJ90" i="53"/>
  <c r="AT90" i="53"/>
  <c r="AT92" i="53" s="1"/>
  <c r="AT94" i="53" s="1"/>
  <c r="BN90" i="53"/>
  <c r="BN92" i="53" s="1"/>
  <c r="BN94" i="53" s="1"/>
  <c r="BW90" i="53"/>
  <c r="CI69" i="53"/>
  <c r="U76" i="53"/>
  <c r="CI84" i="53"/>
  <c r="H90" i="53"/>
  <c r="Q90" i="53"/>
  <c r="Q92" i="53" s="1"/>
  <c r="Q94" i="53" s="1"/>
  <c r="AB90" i="53"/>
  <c r="AB92" i="53" s="1"/>
  <c r="AB94" i="53" s="1"/>
  <c r="AK90" i="53"/>
  <c r="BD90" i="53"/>
  <c r="BD92" i="53" s="1"/>
  <c r="BO90" i="53"/>
  <c r="BO92" i="53" s="1"/>
  <c r="BO94" i="53" s="1"/>
  <c r="BX90" i="53"/>
  <c r="CO70" i="53"/>
  <c r="CO73" i="53" s="1"/>
  <c r="AE88" i="53"/>
  <c r="CG88" i="53"/>
  <c r="CQ88" i="53"/>
  <c r="I90" i="53"/>
  <c r="I92" i="53" s="1"/>
  <c r="I94" i="53" s="1"/>
  <c r="AC90" i="53"/>
  <c r="AC92" i="53" s="1"/>
  <c r="AC94" i="53" s="1"/>
  <c r="AV90" i="53"/>
  <c r="BE90" i="53"/>
  <c r="BE92" i="53" s="1"/>
  <c r="BE94" i="53" s="1"/>
  <c r="BP90" i="53"/>
  <c r="BP92" i="53" s="1"/>
  <c r="BP94" i="53" s="1"/>
  <c r="BY90" i="53"/>
  <c r="CN82" i="53"/>
  <c r="CN77" i="53"/>
  <c r="U81" i="53"/>
  <c r="CS81" i="53" s="1"/>
  <c r="T88" i="53"/>
  <c r="CI85" i="53"/>
  <c r="AO76" i="53"/>
  <c r="Z25" i="28"/>
  <c r="Y25" i="28"/>
  <c r="X25" i="28"/>
  <c r="W25" i="28"/>
  <c r="V25" i="28"/>
  <c r="AI24" i="28"/>
  <c r="AH24" i="28"/>
  <c r="AG24" i="28"/>
  <c r="AF24" i="28"/>
  <c r="Z24" i="28"/>
  <c r="Y24" i="28"/>
  <c r="X24" i="28"/>
  <c r="W24" i="28"/>
  <c r="V24" i="28"/>
  <c r="Z23" i="28"/>
  <c r="Y23" i="28"/>
  <c r="X23" i="28"/>
  <c r="W23" i="28"/>
  <c r="V23" i="28"/>
  <c r="Z22" i="28"/>
  <c r="Y22" i="28"/>
  <c r="X22" i="28"/>
  <c r="W22" i="28"/>
  <c r="V22" i="28"/>
  <c r="Z21" i="28"/>
  <c r="Y21" i="28"/>
  <c r="X21" i="28"/>
  <c r="W21" i="28"/>
  <c r="V21" i="28"/>
  <c r="K25" i="28"/>
  <c r="K24" i="28"/>
  <c r="AJ24" i="28" s="1"/>
  <c r="K23" i="28"/>
  <c r="K22" i="28"/>
  <c r="K21" i="28"/>
  <c r="AO70" i="54" l="1"/>
  <c r="CS53" i="54"/>
  <c r="BY95" i="53"/>
  <c r="BX92" i="53"/>
  <c r="BW97" i="53"/>
  <c r="BX94" i="53"/>
  <c r="BW95" i="53"/>
  <c r="BL96" i="54"/>
  <c r="CS26" i="54"/>
  <c r="BR96" i="53"/>
  <c r="BV94" i="53"/>
  <c r="BZ95" i="54"/>
  <c r="BY96" i="54"/>
  <c r="BZ96" i="54"/>
  <c r="BY97" i="54"/>
  <c r="BV97" i="53"/>
  <c r="BY92" i="54"/>
  <c r="BY94" i="54" s="1"/>
  <c r="BZ94" i="53"/>
  <c r="BZ92" i="53"/>
  <c r="CC20" i="54"/>
  <c r="CC20" i="53"/>
  <c r="BM95" i="53"/>
  <c r="BM92" i="53"/>
  <c r="BM94" i="53" s="1"/>
  <c r="CS86" i="54"/>
  <c r="CS59" i="54"/>
  <c r="CS41" i="53"/>
  <c r="BB95" i="53"/>
  <c r="BB96" i="53"/>
  <c r="BB94" i="53"/>
  <c r="BB92" i="53"/>
  <c r="AU92" i="54"/>
  <c r="AU94" i="54" s="1"/>
  <c r="AU97" i="54"/>
  <c r="AX97" i="54"/>
  <c r="AS95" i="53"/>
  <c r="AS92" i="53"/>
  <c r="AS94" i="53" s="1"/>
  <c r="AW95" i="53"/>
  <c r="AS96" i="53"/>
  <c r="AV95" i="53"/>
  <c r="AQ97" i="54"/>
  <c r="AX92" i="54"/>
  <c r="AX94" i="54" s="1"/>
  <c r="AU95" i="54"/>
  <c r="AV96" i="54"/>
  <c r="AQ92" i="54"/>
  <c r="AQ94" i="54" s="1"/>
  <c r="BI20" i="53"/>
  <c r="AX95" i="54"/>
  <c r="AV92" i="53"/>
  <c r="AV94" i="53" s="1"/>
  <c r="AW92" i="53"/>
  <c r="AW94" i="53" s="1"/>
  <c r="CS71" i="54"/>
  <c r="AD97" i="53"/>
  <c r="AA97" i="54"/>
  <c r="M95" i="54"/>
  <c r="CP32" i="54"/>
  <c r="CP97" i="54" s="1"/>
  <c r="CS80" i="53"/>
  <c r="BU95" i="53"/>
  <c r="BZ97" i="53"/>
  <c r="CC30" i="54"/>
  <c r="BZ95" i="53"/>
  <c r="CB32" i="54"/>
  <c r="CB95" i="54" s="1"/>
  <c r="CS79" i="53"/>
  <c r="CS37" i="53"/>
  <c r="BP92" i="54"/>
  <c r="BP94" i="54" s="1"/>
  <c r="CS21" i="53"/>
  <c r="BF92" i="53"/>
  <c r="CS42" i="54"/>
  <c r="CS22" i="53"/>
  <c r="CS52" i="53"/>
  <c r="CS86" i="53"/>
  <c r="CS43" i="53"/>
  <c r="CF23" i="53"/>
  <c r="CF32" i="53" s="1"/>
  <c r="CF95" i="53" s="1"/>
  <c r="U66" i="53"/>
  <c r="T23" i="53"/>
  <c r="T32" i="53" s="1"/>
  <c r="U88" i="53"/>
  <c r="CS84" i="54"/>
  <c r="CS56" i="54"/>
  <c r="CS57" i="53"/>
  <c r="CS27" i="54"/>
  <c r="F97" i="53"/>
  <c r="F92" i="53"/>
  <c r="F94" i="53" s="1"/>
  <c r="CS43" i="54"/>
  <c r="CJ90" i="54"/>
  <c r="CS40" i="54"/>
  <c r="CS46" i="54"/>
  <c r="CS51" i="54"/>
  <c r="BP95" i="54"/>
  <c r="BP97" i="54"/>
  <c r="CS25" i="54"/>
  <c r="BZ23" i="36"/>
  <c r="CS18" i="54"/>
  <c r="BL97" i="54"/>
  <c r="BP96" i="54"/>
  <c r="BL92" i="54"/>
  <c r="BL94" i="54" s="1"/>
  <c r="CS85" i="54"/>
  <c r="CS35" i="54"/>
  <c r="CN30" i="54"/>
  <c r="BH32" i="54"/>
  <c r="BH97" i="54" s="1"/>
  <c r="BD97" i="54"/>
  <c r="BA97" i="54"/>
  <c r="BH30" i="36"/>
  <c r="AV97" i="54"/>
  <c r="AV92" i="54"/>
  <c r="AV94" i="54" s="1"/>
  <c r="CS29" i="54"/>
  <c r="BA92" i="54"/>
  <c r="BA94" i="54" s="1"/>
  <c r="BA96" i="54"/>
  <c r="BE95" i="54"/>
  <c r="BE92" i="54"/>
  <c r="BE94" i="54" s="1"/>
  <c r="AR92" i="54"/>
  <c r="AR94" i="54" s="1"/>
  <c r="AR96" i="54"/>
  <c r="AR97" i="54"/>
  <c r="CS16" i="54"/>
  <c r="CK90" i="54"/>
  <c r="CK92" i="54" s="1"/>
  <c r="CK94" i="54" s="1"/>
  <c r="CS77" i="54"/>
  <c r="CS80" i="54"/>
  <c r="AN73" i="54"/>
  <c r="AN90" i="54" s="1"/>
  <c r="AO73" i="54"/>
  <c r="CN66" i="54"/>
  <c r="CS48" i="54"/>
  <c r="CS55" i="54"/>
  <c r="CS36" i="54"/>
  <c r="CS47" i="54"/>
  <c r="AE90" i="54"/>
  <c r="CF90" i="54"/>
  <c r="CS62" i="54"/>
  <c r="CS28" i="54"/>
  <c r="X97" i="54"/>
  <c r="CR32" i="54"/>
  <c r="CR96" i="54" s="1"/>
  <c r="AG92" i="54"/>
  <c r="AG94" i="54" s="1"/>
  <c r="AG96" i="54"/>
  <c r="CS21" i="54"/>
  <c r="AB96" i="54"/>
  <c r="X92" i="54"/>
  <c r="X94" i="54" s="1"/>
  <c r="AB97" i="54"/>
  <c r="AE23" i="36"/>
  <c r="AE20" i="36"/>
  <c r="AB92" i="54"/>
  <c r="AB94" i="54" s="1"/>
  <c r="CM90" i="54"/>
  <c r="CP90" i="54"/>
  <c r="CP92" i="54" s="1"/>
  <c r="CP94" i="54" s="1"/>
  <c r="CS45" i="54"/>
  <c r="O96" i="54"/>
  <c r="O90" i="54"/>
  <c r="O92" i="54" s="1"/>
  <c r="O94" i="54" s="1"/>
  <c r="CS37" i="54"/>
  <c r="CS61" i="54"/>
  <c r="CS49" i="54"/>
  <c r="CS54" i="54"/>
  <c r="D95" i="54"/>
  <c r="D92" i="54"/>
  <c r="D94" i="54" s="1"/>
  <c r="CF32" i="54"/>
  <c r="CF96" i="54" s="1"/>
  <c r="Q92" i="54"/>
  <c r="Q94" i="54" s="1"/>
  <c r="CS17" i="54"/>
  <c r="CS83" i="53"/>
  <c r="CC66" i="53"/>
  <c r="CS51" i="53"/>
  <c r="CN30" i="53"/>
  <c r="CA92" i="53"/>
  <c r="CA94" i="53" s="1"/>
  <c r="BU96" i="53"/>
  <c r="CA96" i="53"/>
  <c r="BU92" i="53"/>
  <c r="BU94" i="53" s="1"/>
  <c r="CC30" i="53"/>
  <c r="BX95" i="53"/>
  <c r="CB32" i="53"/>
  <c r="BW92" i="53"/>
  <c r="BW94" i="53" s="1"/>
  <c r="BR97" i="53"/>
  <c r="BR92" i="53"/>
  <c r="BR94" i="53" s="1"/>
  <c r="BY96" i="53"/>
  <c r="AR92" i="53"/>
  <c r="AR94" i="53" s="1"/>
  <c r="CS60" i="53"/>
  <c r="BI70" i="53"/>
  <c r="BI73" i="53" s="1"/>
  <c r="AQ95" i="53"/>
  <c r="CS47" i="53"/>
  <c r="BA92" i="53"/>
  <c r="BA94" i="53" s="1"/>
  <c r="BA97" i="53"/>
  <c r="BI30" i="53"/>
  <c r="AQ96" i="53"/>
  <c r="AV96" i="53"/>
  <c r="AQ97" i="53"/>
  <c r="AQ92" i="53"/>
  <c r="AQ94" i="53" s="1"/>
  <c r="CS25" i="53"/>
  <c r="BI17" i="36"/>
  <c r="AR97" i="53"/>
  <c r="CS78" i="53"/>
  <c r="CG90" i="53"/>
  <c r="AO88" i="53"/>
  <c r="CS45" i="53"/>
  <c r="CM90" i="53"/>
  <c r="CS59" i="53"/>
  <c r="CS49" i="53"/>
  <c r="CS54" i="53"/>
  <c r="CF90" i="53"/>
  <c r="CS48" i="53"/>
  <c r="AF94" i="53"/>
  <c r="AJ97" i="53"/>
  <c r="AJ92" i="53"/>
  <c r="AF92" i="53"/>
  <c r="AF96" i="53"/>
  <c r="AJ95" i="53"/>
  <c r="AN30" i="36"/>
  <c r="AG92" i="53"/>
  <c r="AG94" i="53" s="1"/>
  <c r="AK92" i="53"/>
  <c r="AK94" i="53" s="1"/>
  <c r="AK96" i="53"/>
  <c r="AK97" i="53"/>
  <c r="CJ90" i="53"/>
  <c r="G90" i="53"/>
  <c r="G92" i="53" s="1"/>
  <c r="G94" i="53" s="1"/>
  <c r="CS55" i="53"/>
  <c r="CP90" i="53"/>
  <c r="CS61" i="53"/>
  <c r="M95" i="53"/>
  <c r="J96" i="53"/>
  <c r="CR32" i="53"/>
  <c r="CR96" i="53" s="1"/>
  <c r="J97" i="53"/>
  <c r="F95" i="53"/>
  <c r="J92" i="53"/>
  <c r="J94" i="53" s="1"/>
  <c r="M92" i="53"/>
  <c r="M94" i="53" s="1"/>
  <c r="H92" i="53"/>
  <c r="H94" i="53" s="1"/>
  <c r="D92" i="53"/>
  <c r="D94" i="53" s="1"/>
  <c r="D96" i="53"/>
  <c r="H96" i="53"/>
  <c r="AY30" i="36"/>
  <c r="BI30" i="36" s="1"/>
  <c r="AO28" i="36"/>
  <c r="AO26" i="36"/>
  <c r="AO19" i="36"/>
  <c r="CH90" i="54"/>
  <c r="CH92" i="54" s="1"/>
  <c r="CH94" i="54" s="1"/>
  <c r="BY92" i="53"/>
  <c r="BY94" i="53" s="1"/>
  <c r="CI88" i="53"/>
  <c r="CN66" i="53"/>
  <c r="CS38" i="53"/>
  <c r="G96" i="53"/>
  <c r="BI66" i="53"/>
  <c r="AF97" i="53"/>
  <c r="CQ23" i="53"/>
  <c r="CQ32" i="53" s="1"/>
  <c r="CQ97" i="53" s="1"/>
  <c r="CN20" i="53"/>
  <c r="CS46" i="53"/>
  <c r="AN23" i="53"/>
  <c r="AR96" i="53"/>
  <c r="M96" i="53"/>
  <c r="CQ90" i="54"/>
  <c r="CI66" i="54"/>
  <c r="CS63" i="54"/>
  <c r="BI66" i="54"/>
  <c r="AO30" i="54"/>
  <c r="AK95" i="54"/>
  <c r="Q95" i="54"/>
  <c r="BI28" i="36"/>
  <c r="BI22" i="36"/>
  <c r="AO16" i="36"/>
  <c r="CC18" i="36"/>
  <c r="AO29" i="36"/>
  <c r="AO27" i="36"/>
  <c r="AO25" i="36"/>
  <c r="CS19" i="54"/>
  <c r="AN90" i="53"/>
  <c r="K90" i="53"/>
  <c r="BI88" i="53"/>
  <c r="CH90" i="53"/>
  <c r="AO30" i="53"/>
  <c r="CG23" i="53"/>
  <c r="CG32" i="53" s="1"/>
  <c r="CJ23" i="53"/>
  <c r="CJ32" i="53" s="1"/>
  <c r="AK92" i="54"/>
  <c r="AK94" i="54" s="1"/>
  <c r="CS52" i="54"/>
  <c r="AO20" i="54"/>
  <c r="BE97" i="54"/>
  <c r="Q97" i="54"/>
  <c r="AY20" i="36"/>
  <c r="BI20" i="36" s="1"/>
  <c r="BI18" i="36"/>
  <c r="CS71" i="53"/>
  <c r="CN88" i="53"/>
  <c r="CL90" i="53"/>
  <c r="AY90" i="54"/>
  <c r="AO88" i="54"/>
  <c r="CS39" i="54"/>
  <c r="BI70" i="54"/>
  <c r="BI73" i="54" s="1"/>
  <c r="CS38" i="54"/>
  <c r="CS81" i="54"/>
  <c r="AN32" i="54"/>
  <c r="AN95" i="54" s="1"/>
  <c r="CS22" i="54"/>
  <c r="AN23" i="36"/>
  <c r="AO23" i="36" s="1"/>
  <c r="BI19" i="36"/>
  <c r="BI27" i="36"/>
  <c r="CS50" i="54"/>
  <c r="CS41" i="54"/>
  <c r="CS42" i="53"/>
  <c r="CS29" i="53"/>
  <c r="CS50" i="53"/>
  <c r="CI14" i="53"/>
  <c r="CI14" i="54"/>
  <c r="BH23" i="36"/>
  <c r="AO18" i="36"/>
  <c r="BI26" i="36"/>
  <c r="CB23" i="36"/>
  <c r="BI29" i="36"/>
  <c r="BI25" i="36"/>
  <c r="CC19" i="36"/>
  <c r="BS23" i="36"/>
  <c r="AO21" i="36"/>
  <c r="AO30" i="36"/>
  <c r="BI16" i="36"/>
  <c r="AN20" i="36"/>
  <c r="AO20" i="36" s="1"/>
  <c r="AY23" i="36"/>
  <c r="BI21" i="36"/>
  <c r="CC16" i="36"/>
  <c r="CI88" i="54"/>
  <c r="CC30" i="36"/>
  <c r="CC17" i="36"/>
  <c r="CC20" i="36"/>
  <c r="AO17" i="36"/>
  <c r="CG90" i="54"/>
  <c r="U70" i="54"/>
  <c r="U73" i="54" s="1"/>
  <c r="CN70" i="54"/>
  <c r="T73" i="54"/>
  <c r="CN14" i="54"/>
  <c r="U14" i="54"/>
  <c r="CS14" i="54" s="1"/>
  <c r="N94" i="54"/>
  <c r="N96" i="54"/>
  <c r="N92" i="54"/>
  <c r="N95" i="54"/>
  <c r="N97" i="54"/>
  <c r="AF96" i="54"/>
  <c r="AF92" i="54"/>
  <c r="AF97" i="54"/>
  <c r="AF94" i="54"/>
  <c r="AF95" i="54"/>
  <c r="U20" i="54"/>
  <c r="CI20" i="54"/>
  <c r="CK97" i="54"/>
  <c r="CK96" i="54"/>
  <c r="CK95" i="54"/>
  <c r="CN20" i="54"/>
  <c r="AN97" i="54"/>
  <c r="CC88" i="54"/>
  <c r="CS76" i="54"/>
  <c r="CR90" i="54"/>
  <c r="F96" i="54"/>
  <c r="F92" i="54"/>
  <c r="F94" i="54" s="1"/>
  <c r="F95" i="54"/>
  <c r="F97" i="54"/>
  <c r="CM23" i="54"/>
  <c r="CM32" i="54" s="1"/>
  <c r="R32" i="54"/>
  <c r="AE32" i="54"/>
  <c r="AO23" i="54"/>
  <c r="CE23" i="54"/>
  <c r="CE32" i="54" s="1"/>
  <c r="K23" i="54"/>
  <c r="C32" i="54"/>
  <c r="CO23" i="54"/>
  <c r="CO32" i="54" s="1"/>
  <c r="I92" i="54"/>
  <c r="I94" i="54" s="1"/>
  <c r="I95" i="54"/>
  <c r="I96" i="54"/>
  <c r="I97" i="54"/>
  <c r="AJ95" i="54"/>
  <c r="AJ97" i="54"/>
  <c r="AJ94" i="54"/>
  <c r="AJ96" i="54"/>
  <c r="AJ92" i="54"/>
  <c r="CL23" i="54"/>
  <c r="CL32" i="54" s="1"/>
  <c r="CI70" i="54"/>
  <c r="CL90" i="54"/>
  <c r="U88" i="54"/>
  <c r="BI88" i="54"/>
  <c r="W96" i="54"/>
  <c r="W92" i="54"/>
  <c r="W94" i="54" s="1"/>
  <c r="W95" i="54"/>
  <c r="W97" i="54"/>
  <c r="CH95" i="54"/>
  <c r="CH97" i="54"/>
  <c r="CH96" i="54"/>
  <c r="P96" i="54"/>
  <c r="P92" i="54"/>
  <c r="P95" i="54"/>
  <c r="P97" i="54"/>
  <c r="P94" i="54"/>
  <c r="AO66" i="54"/>
  <c r="CP95" i="54"/>
  <c r="CS69" i="54"/>
  <c r="CE90" i="54"/>
  <c r="BS90" i="54"/>
  <c r="E97" i="54"/>
  <c r="E96" i="54"/>
  <c r="E95" i="54"/>
  <c r="E92" i="54"/>
  <c r="E94" i="54" s="1"/>
  <c r="U66" i="54"/>
  <c r="BK32" i="54"/>
  <c r="BS23" i="54"/>
  <c r="AY32" i="54"/>
  <c r="BI23" i="54"/>
  <c r="BI32" i="54" s="1"/>
  <c r="CO90" i="54"/>
  <c r="U30" i="54"/>
  <c r="CI30" i="54"/>
  <c r="CN88" i="54"/>
  <c r="CB90" i="54"/>
  <c r="G32" i="54"/>
  <c r="CQ23" i="54"/>
  <c r="CQ32" i="54" s="1"/>
  <c r="CG23" i="54"/>
  <c r="CG32" i="54" s="1"/>
  <c r="CC70" i="54"/>
  <c r="K73" i="54"/>
  <c r="CI73" i="54" s="1"/>
  <c r="CB96" i="54"/>
  <c r="CS60" i="54"/>
  <c r="CC66" i="54"/>
  <c r="CS44" i="54"/>
  <c r="L32" i="54"/>
  <c r="CJ23" i="54"/>
  <c r="CJ32" i="54" s="1"/>
  <c r="T23" i="54"/>
  <c r="BO96" i="54"/>
  <c r="BO92" i="54"/>
  <c r="BO94" i="54" s="1"/>
  <c r="BO95" i="54"/>
  <c r="BO97" i="54"/>
  <c r="AZ95" i="54"/>
  <c r="AZ97" i="54"/>
  <c r="AZ96" i="54"/>
  <c r="AZ92" i="54"/>
  <c r="AZ94" i="54"/>
  <c r="BH73" i="54"/>
  <c r="BH90" i="54" s="1"/>
  <c r="CE90" i="53"/>
  <c r="CR90" i="53"/>
  <c r="U14" i="53"/>
  <c r="CS14" i="53" s="1"/>
  <c r="CN14" i="53"/>
  <c r="CQ90" i="53"/>
  <c r="C32" i="53"/>
  <c r="CE23" i="53"/>
  <c r="CE32" i="53" s="1"/>
  <c r="K23" i="53"/>
  <c r="CO23" i="53"/>
  <c r="CO32" i="53" s="1"/>
  <c r="BH73" i="53"/>
  <c r="BH90" i="53" s="1"/>
  <c r="CI30" i="53"/>
  <c r="U30" i="53"/>
  <c r="BT97" i="53"/>
  <c r="BT94" i="53"/>
  <c r="BT96" i="53"/>
  <c r="BT92" i="53"/>
  <c r="BT95" i="53"/>
  <c r="AE23" i="53"/>
  <c r="E97" i="53"/>
  <c r="E96" i="53"/>
  <c r="E92" i="53"/>
  <c r="E94" i="53" s="1"/>
  <c r="E95" i="53"/>
  <c r="W96" i="53"/>
  <c r="W92" i="53"/>
  <c r="W94" i="53" s="1"/>
  <c r="W95" i="53"/>
  <c r="W97" i="53"/>
  <c r="CN70" i="53"/>
  <c r="U70" i="53"/>
  <c r="U73" i="53" s="1"/>
  <c r="U90" i="53" s="1"/>
  <c r="T73" i="53"/>
  <c r="T90" i="53" s="1"/>
  <c r="AO66" i="53"/>
  <c r="AE90" i="53"/>
  <c r="CO90" i="53"/>
  <c r="BS90" i="53"/>
  <c r="CI70" i="53"/>
  <c r="CS53" i="53"/>
  <c r="CH32" i="53"/>
  <c r="CK32" i="53"/>
  <c r="BS32" i="53"/>
  <c r="CC23" i="53"/>
  <c r="CP23" i="53"/>
  <c r="CP32" i="53" s="1"/>
  <c r="CK90" i="53"/>
  <c r="R32" i="53"/>
  <c r="CM23" i="53"/>
  <c r="CM32" i="53" s="1"/>
  <c r="AY32" i="53"/>
  <c r="BI23" i="53"/>
  <c r="Y96" i="53"/>
  <c r="Y92" i="53"/>
  <c r="Y94" i="53" s="1"/>
  <c r="Y95" i="53"/>
  <c r="Y97" i="53"/>
  <c r="N94" i="53"/>
  <c r="N96" i="53"/>
  <c r="N92" i="53"/>
  <c r="N95" i="53"/>
  <c r="N97" i="53"/>
  <c r="BK97" i="53"/>
  <c r="BK96" i="53"/>
  <c r="BK92" i="53"/>
  <c r="BK95" i="53"/>
  <c r="L97" i="53"/>
  <c r="L94" i="53"/>
  <c r="L96" i="53"/>
  <c r="L92" i="53"/>
  <c r="L95" i="53"/>
  <c r="CI73" i="53"/>
  <c r="AZ95" i="53"/>
  <c r="AZ97" i="53"/>
  <c r="AZ94" i="53"/>
  <c r="AZ96" i="53"/>
  <c r="AZ92" i="53"/>
  <c r="CC88" i="53"/>
  <c r="CS76" i="53"/>
  <c r="CB90" i="53"/>
  <c r="AY90" i="53"/>
  <c r="CS69" i="53"/>
  <c r="CC70" i="53"/>
  <c r="AO70" i="53"/>
  <c r="AO73" i="53" s="1"/>
  <c r="U20" i="53"/>
  <c r="CI20" i="53"/>
  <c r="CS44" i="53"/>
  <c r="CI66" i="53"/>
  <c r="P32" i="53"/>
  <c r="CL23" i="53"/>
  <c r="CL32" i="53" s="1"/>
  <c r="CB97" i="53"/>
  <c r="CB96" i="53"/>
  <c r="CB95" i="53"/>
  <c r="BH97" i="53"/>
  <c r="BH96" i="53"/>
  <c r="CR86" i="37"/>
  <c r="CQ86" i="37"/>
  <c r="CP86" i="37"/>
  <c r="CO86" i="37"/>
  <c r="CM86" i="37"/>
  <c r="CL86" i="37"/>
  <c r="CK86" i="37"/>
  <c r="CJ86" i="37"/>
  <c r="CH86" i="37"/>
  <c r="CG86" i="37"/>
  <c r="CF86" i="37"/>
  <c r="CE86" i="37"/>
  <c r="CR85" i="37"/>
  <c r="CQ85" i="37"/>
  <c r="CP85" i="37"/>
  <c r="CO85" i="37"/>
  <c r="CM85" i="37"/>
  <c r="CL85" i="37"/>
  <c r="CK85" i="37"/>
  <c r="CJ85" i="37"/>
  <c r="CH85" i="37"/>
  <c r="CG85" i="37"/>
  <c r="CF85" i="37"/>
  <c r="CE85" i="37"/>
  <c r="CR84" i="37"/>
  <c r="CQ84" i="37"/>
  <c r="CP84" i="37"/>
  <c r="CO84" i="37"/>
  <c r="CM84" i="37"/>
  <c r="CL84" i="37"/>
  <c r="CK84" i="37"/>
  <c r="CJ84" i="37"/>
  <c r="CH84" i="37"/>
  <c r="CG84" i="37"/>
  <c r="CF84" i="37"/>
  <c r="CE84" i="37"/>
  <c r="CR83" i="37"/>
  <c r="CQ83" i="37"/>
  <c r="CP83" i="37"/>
  <c r="CO83" i="37"/>
  <c r="CM83" i="37"/>
  <c r="CL83" i="37"/>
  <c r="CK83" i="37"/>
  <c r="CJ83" i="37"/>
  <c r="CH83" i="37"/>
  <c r="CG83" i="37"/>
  <c r="CF83" i="37"/>
  <c r="CE83" i="37"/>
  <c r="CR82" i="37"/>
  <c r="CQ82" i="37"/>
  <c r="CP82" i="37"/>
  <c r="CO82" i="37"/>
  <c r="CM82" i="37"/>
  <c r="CL82" i="37"/>
  <c r="CK82" i="37"/>
  <c r="CJ82" i="37"/>
  <c r="CH82" i="37"/>
  <c r="CG82" i="37"/>
  <c r="CF82" i="37"/>
  <c r="CE82" i="37"/>
  <c r="CR81" i="37"/>
  <c r="CQ81" i="37"/>
  <c r="CP81" i="37"/>
  <c r="CO81" i="37"/>
  <c r="CM81" i="37"/>
  <c r="CL81" i="37"/>
  <c r="CK81" i="37"/>
  <c r="CJ81" i="37"/>
  <c r="CH81" i="37"/>
  <c r="CG81" i="37"/>
  <c r="CF81" i="37"/>
  <c r="CE81" i="37"/>
  <c r="CR80" i="37"/>
  <c r="CQ80" i="37"/>
  <c r="CP80" i="37"/>
  <c r="CO80" i="37"/>
  <c r="CM80" i="37"/>
  <c r="CL80" i="37"/>
  <c r="CK80" i="37"/>
  <c r="CJ80" i="37"/>
  <c r="CH80" i="37"/>
  <c r="CG80" i="37"/>
  <c r="CF80" i="37"/>
  <c r="CE80" i="37"/>
  <c r="CR79" i="37"/>
  <c r="CQ79" i="37"/>
  <c r="CP79" i="37"/>
  <c r="CO79" i="37"/>
  <c r="CM79" i="37"/>
  <c r="CL79" i="37"/>
  <c r="CK79" i="37"/>
  <c r="CJ79" i="37"/>
  <c r="CH79" i="37"/>
  <c r="CG79" i="37"/>
  <c r="CF79" i="37"/>
  <c r="CE79" i="37"/>
  <c r="CR78" i="37"/>
  <c r="CQ78" i="37"/>
  <c r="CP78" i="37"/>
  <c r="CO78" i="37"/>
  <c r="CM78" i="37"/>
  <c r="CL78" i="37"/>
  <c r="CK78" i="37"/>
  <c r="CJ78" i="37"/>
  <c r="CH78" i="37"/>
  <c r="CG78" i="37"/>
  <c r="CF78" i="37"/>
  <c r="CE78" i="37"/>
  <c r="CR77" i="37"/>
  <c r="CQ77" i="37"/>
  <c r="CP77" i="37"/>
  <c r="CO77" i="37"/>
  <c r="CM77" i="37"/>
  <c r="CL77" i="37"/>
  <c r="CK77" i="37"/>
  <c r="CJ77" i="37"/>
  <c r="CH77" i="37"/>
  <c r="CG77" i="37"/>
  <c r="CF77" i="37"/>
  <c r="CE77" i="37"/>
  <c r="CR76" i="37"/>
  <c r="CQ76" i="37"/>
  <c r="CP76" i="37"/>
  <c r="CO76" i="37"/>
  <c r="CM76" i="37"/>
  <c r="CL76" i="37"/>
  <c r="CK76" i="37"/>
  <c r="CJ76" i="37"/>
  <c r="CH76" i="37"/>
  <c r="CG76" i="37"/>
  <c r="CF76" i="37"/>
  <c r="CE76" i="37"/>
  <c r="CR71" i="37"/>
  <c r="CQ71" i="37"/>
  <c r="CP71" i="37"/>
  <c r="CO71" i="37"/>
  <c r="CM71" i="37"/>
  <c r="CL71" i="37"/>
  <c r="CK71" i="37"/>
  <c r="CJ71" i="37"/>
  <c r="CH71" i="37"/>
  <c r="CG71" i="37"/>
  <c r="CF71" i="37"/>
  <c r="CE71" i="37"/>
  <c r="CR69" i="37"/>
  <c r="CQ69" i="37"/>
  <c r="CP69" i="37"/>
  <c r="CO69" i="37"/>
  <c r="CM69" i="37"/>
  <c r="CL69" i="37"/>
  <c r="CK69" i="37"/>
  <c r="CJ69" i="37"/>
  <c r="CH69" i="37"/>
  <c r="CG69" i="37"/>
  <c r="CF69" i="37"/>
  <c r="CE69" i="37"/>
  <c r="CR64" i="37"/>
  <c r="CQ64" i="37"/>
  <c r="CP64" i="37"/>
  <c r="CO64" i="37"/>
  <c r="CM64" i="37"/>
  <c r="CL64" i="37"/>
  <c r="CK64" i="37"/>
  <c r="CJ64" i="37"/>
  <c r="CH64" i="37"/>
  <c r="CG64" i="37"/>
  <c r="CF64" i="37"/>
  <c r="CE64" i="37"/>
  <c r="CR63" i="37"/>
  <c r="CQ63" i="37"/>
  <c r="CP63" i="37"/>
  <c r="CO63" i="37"/>
  <c r="CM63" i="37"/>
  <c r="CL63" i="37"/>
  <c r="CK63" i="37"/>
  <c r="CJ63" i="37"/>
  <c r="CH63" i="37"/>
  <c r="CG63" i="37"/>
  <c r="CF63" i="37"/>
  <c r="CE63" i="37"/>
  <c r="CR62" i="37"/>
  <c r="CQ62" i="37"/>
  <c r="CP62" i="37"/>
  <c r="CO62" i="37"/>
  <c r="CM62" i="37"/>
  <c r="CL62" i="37"/>
  <c r="CK62" i="37"/>
  <c r="CJ62" i="37"/>
  <c r="CH62" i="37"/>
  <c r="CG62" i="37"/>
  <c r="CF62" i="37"/>
  <c r="CE62" i="37"/>
  <c r="CR61" i="37"/>
  <c r="CQ61" i="37"/>
  <c r="CP61" i="37"/>
  <c r="CO61" i="37"/>
  <c r="CM61" i="37"/>
  <c r="CL61" i="37"/>
  <c r="CK61" i="37"/>
  <c r="CJ61" i="37"/>
  <c r="CH61" i="37"/>
  <c r="CG61" i="37"/>
  <c r="CF61" i="37"/>
  <c r="CE61" i="37"/>
  <c r="CR60" i="37"/>
  <c r="CQ60" i="37"/>
  <c r="CP60" i="37"/>
  <c r="CO60" i="37"/>
  <c r="CM60" i="37"/>
  <c r="CL60" i="37"/>
  <c r="CK60" i="37"/>
  <c r="CJ60" i="37"/>
  <c r="CH60" i="37"/>
  <c r="CG60" i="37"/>
  <c r="CF60" i="37"/>
  <c r="CE60" i="37"/>
  <c r="CR59" i="37"/>
  <c r="CQ59" i="37"/>
  <c r="CP59" i="37"/>
  <c r="CO59" i="37"/>
  <c r="CM59" i="37"/>
  <c r="CL59" i="37"/>
  <c r="CK59" i="37"/>
  <c r="CJ59" i="37"/>
  <c r="CH59" i="37"/>
  <c r="CG59" i="37"/>
  <c r="CF59" i="37"/>
  <c r="CE59" i="37"/>
  <c r="CR58" i="37"/>
  <c r="CQ58" i="37"/>
  <c r="CP58" i="37"/>
  <c r="CO58" i="37"/>
  <c r="CM58" i="37"/>
  <c r="CL58" i="37"/>
  <c r="CK58" i="37"/>
  <c r="CJ58" i="37"/>
  <c r="CH58" i="37"/>
  <c r="CG58" i="37"/>
  <c r="CF58" i="37"/>
  <c r="CE58" i="37"/>
  <c r="CR57" i="37"/>
  <c r="CQ57" i="37"/>
  <c r="CP57" i="37"/>
  <c r="CO57" i="37"/>
  <c r="CM57" i="37"/>
  <c r="CL57" i="37"/>
  <c r="CK57" i="37"/>
  <c r="CJ57" i="37"/>
  <c r="CH57" i="37"/>
  <c r="CG57" i="37"/>
  <c r="CF57" i="37"/>
  <c r="CE57" i="37"/>
  <c r="CR56" i="37"/>
  <c r="CQ56" i="37"/>
  <c r="CP56" i="37"/>
  <c r="CO56" i="37"/>
  <c r="CM56" i="37"/>
  <c r="CL56" i="37"/>
  <c r="CK56" i="37"/>
  <c r="CJ56" i="37"/>
  <c r="CH56" i="37"/>
  <c r="CG56" i="37"/>
  <c r="CF56" i="37"/>
  <c r="CE56" i="37"/>
  <c r="CR55" i="37"/>
  <c r="CQ55" i="37"/>
  <c r="CP55" i="37"/>
  <c r="CO55" i="37"/>
  <c r="CM55" i="37"/>
  <c r="CL55" i="37"/>
  <c r="CK55" i="37"/>
  <c r="CJ55" i="37"/>
  <c r="CH55" i="37"/>
  <c r="CG55" i="37"/>
  <c r="CF55" i="37"/>
  <c r="CE55" i="37"/>
  <c r="CR54" i="37"/>
  <c r="CQ54" i="37"/>
  <c r="CP54" i="37"/>
  <c r="CO54" i="37"/>
  <c r="CM54" i="37"/>
  <c r="CL54" i="37"/>
  <c r="CK54" i="37"/>
  <c r="CJ54" i="37"/>
  <c r="CH54" i="37"/>
  <c r="CG54" i="37"/>
  <c r="CF54" i="37"/>
  <c r="CE54" i="37"/>
  <c r="CR53" i="37"/>
  <c r="CQ53" i="37"/>
  <c r="CP53" i="37"/>
  <c r="CO53" i="37"/>
  <c r="CM53" i="37"/>
  <c r="CL53" i="37"/>
  <c r="CK53" i="37"/>
  <c r="CJ53" i="37"/>
  <c r="CH53" i="37"/>
  <c r="CG53" i="37"/>
  <c r="CF53" i="37"/>
  <c r="CE53" i="37"/>
  <c r="CR52" i="37"/>
  <c r="CQ52" i="37"/>
  <c r="CP52" i="37"/>
  <c r="CO52" i="37"/>
  <c r="CM52" i="37"/>
  <c r="CL52" i="37"/>
  <c r="CK52" i="37"/>
  <c r="CJ52" i="37"/>
  <c r="CH52" i="37"/>
  <c r="CG52" i="37"/>
  <c r="CF52" i="37"/>
  <c r="CE52" i="37"/>
  <c r="CR51" i="37"/>
  <c r="CQ51" i="37"/>
  <c r="CP51" i="37"/>
  <c r="CO51" i="37"/>
  <c r="CM51" i="37"/>
  <c r="CL51" i="37"/>
  <c r="CK51" i="37"/>
  <c r="CJ51" i="37"/>
  <c r="CH51" i="37"/>
  <c r="CG51" i="37"/>
  <c r="CF51" i="37"/>
  <c r="CE51" i="37"/>
  <c r="CR50" i="37"/>
  <c r="CQ50" i="37"/>
  <c r="CP50" i="37"/>
  <c r="CO50" i="37"/>
  <c r="CM50" i="37"/>
  <c r="CL50" i="37"/>
  <c r="CK50" i="37"/>
  <c r="CJ50" i="37"/>
  <c r="CH50" i="37"/>
  <c r="CG50" i="37"/>
  <c r="CF50" i="37"/>
  <c r="CE50" i="37"/>
  <c r="CR49" i="37"/>
  <c r="CQ49" i="37"/>
  <c r="CP49" i="37"/>
  <c r="CO49" i="37"/>
  <c r="CM49" i="37"/>
  <c r="CL49" i="37"/>
  <c r="CK49" i="37"/>
  <c r="CJ49" i="37"/>
  <c r="CH49" i="37"/>
  <c r="CG49" i="37"/>
  <c r="CF49" i="37"/>
  <c r="CE49" i="37"/>
  <c r="CR48" i="37"/>
  <c r="CQ48" i="37"/>
  <c r="CP48" i="37"/>
  <c r="CO48" i="37"/>
  <c r="CM48" i="37"/>
  <c r="CL48" i="37"/>
  <c r="CK48" i="37"/>
  <c r="CJ48" i="37"/>
  <c r="CH48" i="37"/>
  <c r="CG48" i="37"/>
  <c r="CF48" i="37"/>
  <c r="CE48" i="37"/>
  <c r="CR47" i="37"/>
  <c r="CQ47" i="37"/>
  <c r="CP47" i="37"/>
  <c r="CO47" i="37"/>
  <c r="CM47" i="37"/>
  <c r="CL47" i="37"/>
  <c r="CK47" i="37"/>
  <c r="CJ47" i="37"/>
  <c r="CH47" i="37"/>
  <c r="CG47" i="37"/>
  <c r="CF47" i="37"/>
  <c r="CE47" i="37"/>
  <c r="CR46" i="37"/>
  <c r="CQ46" i="37"/>
  <c r="CP46" i="37"/>
  <c r="CO46" i="37"/>
  <c r="CM46" i="37"/>
  <c r="CL46" i="37"/>
  <c r="CK46" i="37"/>
  <c r="CJ46" i="37"/>
  <c r="CH46" i="37"/>
  <c r="CG46" i="37"/>
  <c r="CF46" i="37"/>
  <c r="CE46" i="37"/>
  <c r="CR45" i="37"/>
  <c r="CQ45" i="37"/>
  <c r="CP45" i="37"/>
  <c r="CO45" i="37"/>
  <c r="CM45" i="37"/>
  <c r="CL45" i="37"/>
  <c r="CK45" i="37"/>
  <c r="CJ45" i="37"/>
  <c r="CH45" i="37"/>
  <c r="CG45" i="37"/>
  <c r="CF45" i="37"/>
  <c r="CE45" i="37"/>
  <c r="CR44" i="37"/>
  <c r="CQ44" i="37"/>
  <c r="CP44" i="37"/>
  <c r="CO44" i="37"/>
  <c r="CM44" i="37"/>
  <c r="CL44" i="37"/>
  <c r="CK44" i="37"/>
  <c r="CJ44" i="37"/>
  <c r="CH44" i="37"/>
  <c r="CG44" i="37"/>
  <c r="CF44" i="37"/>
  <c r="CE44" i="37"/>
  <c r="CR43" i="37"/>
  <c r="CQ43" i="37"/>
  <c r="CP43" i="37"/>
  <c r="CO43" i="37"/>
  <c r="CM43" i="37"/>
  <c r="CL43" i="37"/>
  <c r="CK43" i="37"/>
  <c r="CJ43" i="37"/>
  <c r="CH43" i="37"/>
  <c r="CG43" i="37"/>
  <c r="CF43" i="37"/>
  <c r="CE43" i="37"/>
  <c r="CR42" i="37"/>
  <c r="CQ42" i="37"/>
  <c r="CP42" i="37"/>
  <c r="CO42" i="37"/>
  <c r="CM42" i="37"/>
  <c r="CL42" i="37"/>
  <c r="CK42" i="37"/>
  <c r="CJ42" i="37"/>
  <c r="CH42" i="37"/>
  <c r="CG42" i="37"/>
  <c r="CF42" i="37"/>
  <c r="CE42" i="37"/>
  <c r="CR41" i="37"/>
  <c r="CQ41" i="37"/>
  <c r="CP41" i="37"/>
  <c r="CO41" i="37"/>
  <c r="CM41" i="37"/>
  <c r="CL41" i="37"/>
  <c r="CK41" i="37"/>
  <c r="CJ41" i="37"/>
  <c r="CH41" i="37"/>
  <c r="CG41" i="37"/>
  <c r="CF41" i="37"/>
  <c r="CE41" i="37"/>
  <c r="CR40" i="37"/>
  <c r="CQ40" i="37"/>
  <c r="CP40" i="37"/>
  <c r="CO40" i="37"/>
  <c r="CM40" i="37"/>
  <c r="CL40" i="37"/>
  <c r="CK40" i="37"/>
  <c r="CJ40" i="37"/>
  <c r="CH40" i="37"/>
  <c r="CG40" i="37"/>
  <c r="CF40" i="37"/>
  <c r="CE40" i="37"/>
  <c r="CR39" i="37"/>
  <c r="CQ39" i="37"/>
  <c r="CP39" i="37"/>
  <c r="CO39" i="37"/>
  <c r="CM39" i="37"/>
  <c r="CL39" i="37"/>
  <c r="CK39" i="37"/>
  <c r="CJ39" i="37"/>
  <c r="CH39" i="37"/>
  <c r="CG39" i="37"/>
  <c r="CF39" i="37"/>
  <c r="CE39" i="37"/>
  <c r="CR38" i="37"/>
  <c r="CQ38" i="37"/>
  <c r="CP38" i="37"/>
  <c r="CO38" i="37"/>
  <c r="CM38" i="37"/>
  <c r="CL38" i="37"/>
  <c r="CK38" i="37"/>
  <c r="CJ38" i="37"/>
  <c r="CH38" i="37"/>
  <c r="CG38" i="37"/>
  <c r="CF38" i="37"/>
  <c r="CE38" i="37"/>
  <c r="CR37" i="37"/>
  <c r="CQ37" i="37"/>
  <c r="CP37" i="37"/>
  <c r="CO37" i="37"/>
  <c r="CM37" i="37"/>
  <c r="CL37" i="37"/>
  <c r="CK37" i="37"/>
  <c r="CJ37" i="37"/>
  <c r="CH37" i="37"/>
  <c r="CG37" i="37"/>
  <c r="CF37" i="37"/>
  <c r="CE37" i="37"/>
  <c r="CR36" i="37"/>
  <c r="CQ36" i="37"/>
  <c r="CP36" i="37"/>
  <c r="CO36" i="37"/>
  <c r="CM36" i="37"/>
  <c r="CL36" i="37"/>
  <c r="CK36" i="37"/>
  <c r="CJ36" i="37"/>
  <c r="CH36" i="37"/>
  <c r="CG36" i="37"/>
  <c r="CF36" i="37"/>
  <c r="CE36" i="37"/>
  <c r="CR35" i="37"/>
  <c r="CQ35" i="37"/>
  <c r="CP35" i="37"/>
  <c r="CO35" i="37"/>
  <c r="CM35" i="37"/>
  <c r="CL35" i="37"/>
  <c r="CK35" i="37"/>
  <c r="CJ35" i="37"/>
  <c r="CH35" i="37"/>
  <c r="CG35" i="37"/>
  <c r="CF35" i="37"/>
  <c r="CE35" i="37"/>
  <c r="CR29" i="37"/>
  <c r="CQ29" i="37"/>
  <c r="CP29" i="37"/>
  <c r="CO29" i="37"/>
  <c r="CM29" i="37"/>
  <c r="CL29" i="37"/>
  <c r="CK29" i="37"/>
  <c r="CJ29" i="37"/>
  <c r="CH29" i="37"/>
  <c r="CG29" i="37"/>
  <c r="CF29" i="37"/>
  <c r="CE29" i="37"/>
  <c r="CR28" i="37"/>
  <c r="CQ28" i="37"/>
  <c r="CP28" i="37"/>
  <c r="CO28" i="37"/>
  <c r="CM28" i="37"/>
  <c r="CL28" i="37"/>
  <c r="CK28" i="37"/>
  <c r="CJ28" i="37"/>
  <c r="CH28" i="37"/>
  <c r="CG28" i="37"/>
  <c r="CF28" i="37"/>
  <c r="CE28" i="37"/>
  <c r="CR27" i="37"/>
  <c r="CQ27" i="37"/>
  <c r="CP27" i="37"/>
  <c r="CO27" i="37"/>
  <c r="CM27" i="37"/>
  <c r="CL27" i="37"/>
  <c r="CK27" i="37"/>
  <c r="CJ27" i="37"/>
  <c r="CH27" i="37"/>
  <c r="CG27" i="37"/>
  <c r="CF27" i="37"/>
  <c r="CE27" i="37"/>
  <c r="CR26" i="37"/>
  <c r="CQ26" i="37"/>
  <c r="CP26" i="37"/>
  <c r="CO26" i="37"/>
  <c r="CM26" i="37"/>
  <c r="CL26" i="37"/>
  <c r="CK26" i="37"/>
  <c r="CJ26" i="37"/>
  <c r="CH26" i="37"/>
  <c r="CG26" i="37"/>
  <c r="CF26" i="37"/>
  <c r="CE26" i="37"/>
  <c r="CR25" i="37"/>
  <c r="CQ25" i="37"/>
  <c r="CP25" i="37"/>
  <c r="CO25" i="37"/>
  <c r="CM25" i="37"/>
  <c r="CL25" i="37"/>
  <c r="CK25" i="37"/>
  <c r="CJ25" i="37"/>
  <c r="CH25" i="37"/>
  <c r="CG25" i="37"/>
  <c r="CF25" i="37"/>
  <c r="CE25" i="37"/>
  <c r="CR22" i="37"/>
  <c r="CQ22" i="37"/>
  <c r="CP22" i="37"/>
  <c r="CO22" i="37"/>
  <c r="CM22" i="37"/>
  <c r="CL22" i="37"/>
  <c r="CK22" i="37"/>
  <c r="CJ22" i="37"/>
  <c r="CH22" i="37"/>
  <c r="CG22" i="37"/>
  <c r="CF22" i="37"/>
  <c r="CE22" i="37"/>
  <c r="CR21" i="37"/>
  <c r="CQ21" i="37"/>
  <c r="CP21" i="37"/>
  <c r="CO21" i="37"/>
  <c r="CM21" i="37"/>
  <c r="CL21" i="37"/>
  <c r="CK21" i="37"/>
  <c r="CJ21" i="37"/>
  <c r="CH21" i="37"/>
  <c r="CG21" i="37"/>
  <c r="CF21" i="37"/>
  <c r="CE21" i="37"/>
  <c r="CR19" i="37"/>
  <c r="CQ19" i="37"/>
  <c r="CP19" i="37"/>
  <c r="CO19" i="37"/>
  <c r="CM19" i="37"/>
  <c r="CL19" i="37"/>
  <c r="CK19" i="37"/>
  <c r="CJ19" i="37"/>
  <c r="CH19" i="37"/>
  <c r="CG19" i="37"/>
  <c r="CF19" i="37"/>
  <c r="CE19" i="37"/>
  <c r="CR18" i="37"/>
  <c r="CQ18" i="37"/>
  <c r="CP18" i="37"/>
  <c r="CO18" i="37"/>
  <c r="CM18" i="37"/>
  <c r="CL18" i="37"/>
  <c r="CK18" i="37"/>
  <c r="CJ18" i="37"/>
  <c r="CH18" i="37"/>
  <c r="CG18" i="37"/>
  <c r="CF18" i="37"/>
  <c r="CE18" i="37"/>
  <c r="CR17" i="37"/>
  <c r="CQ17" i="37"/>
  <c r="CP17" i="37"/>
  <c r="CO17" i="37"/>
  <c r="CM17" i="37"/>
  <c r="CL17" i="37"/>
  <c r="CK17" i="37"/>
  <c r="CJ17" i="37"/>
  <c r="CH17" i="37"/>
  <c r="CG17" i="37"/>
  <c r="CF17" i="37"/>
  <c r="CE17" i="37"/>
  <c r="CH16" i="37"/>
  <c r="CG16" i="37"/>
  <c r="CF16" i="37"/>
  <c r="CE16" i="37"/>
  <c r="CM16" i="37"/>
  <c r="CL16" i="37"/>
  <c r="CK16" i="37"/>
  <c r="CJ16" i="37"/>
  <c r="CA14" i="36"/>
  <c r="BZ14" i="36"/>
  <c r="BY14" i="36"/>
  <c r="BX14" i="36"/>
  <c r="BW14" i="36"/>
  <c r="BV14" i="36"/>
  <c r="BU14" i="36"/>
  <c r="BT14" i="36"/>
  <c r="BR14" i="36"/>
  <c r="BQ14" i="36"/>
  <c r="BP14" i="36"/>
  <c r="BO14" i="36"/>
  <c r="BN14" i="36"/>
  <c r="BM14" i="36"/>
  <c r="BL14" i="36"/>
  <c r="BK14" i="36"/>
  <c r="BG14" i="36"/>
  <c r="BF14" i="36"/>
  <c r="BE14" i="36"/>
  <c r="BD14" i="36"/>
  <c r="BC14" i="36"/>
  <c r="BB14" i="36"/>
  <c r="BA14" i="36"/>
  <c r="AZ14" i="36"/>
  <c r="AX14" i="36"/>
  <c r="AW14" i="36"/>
  <c r="AV14" i="36"/>
  <c r="AU14" i="36"/>
  <c r="AT14" i="36"/>
  <c r="AS14" i="36"/>
  <c r="AR14" i="36"/>
  <c r="AQ14" i="36"/>
  <c r="AM14" i="36"/>
  <c r="AL14" i="36"/>
  <c r="AK14" i="36"/>
  <c r="AJ14" i="36"/>
  <c r="AI14" i="36"/>
  <c r="AH14" i="36"/>
  <c r="AG14" i="36"/>
  <c r="AF14" i="36"/>
  <c r="AD14" i="36"/>
  <c r="AC14" i="36"/>
  <c r="AB14" i="36"/>
  <c r="AA14" i="36"/>
  <c r="Z14" i="36"/>
  <c r="Y14" i="36"/>
  <c r="X14" i="36"/>
  <c r="W14" i="36"/>
  <c r="S14" i="36"/>
  <c r="R14" i="36"/>
  <c r="Q14" i="36"/>
  <c r="P14" i="36"/>
  <c r="O14" i="36"/>
  <c r="N14" i="36"/>
  <c r="M14" i="36"/>
  <c r="L14" i="36"/>
  <c r="J14" i="36"/>
  <c r="I14" i="36"/>
  <c r="H14" i="36"/>
  <c r="G14" i="36"/>
  <c r="F14" i="36"/>
  <c r="E14" i="36"/>
  <c r="D14" i="36"/>
  <c r="C14" i="36"/>
  <c r="BW44" i="40"/>
  <c r="BV44" i="40"/>
  <c r="BU44" i="40"/>
  <c r="BT44" i="40"/>
  <c r="BS44" i="40"/>
  <c r="BP44" i="40"/>
  <c r="BO44" i="40"/>
  <c r="BM44" i="40"/>
  <c r="BL44" i="40"/>
  <c r="BW43" i="40"/>
  <c r="BV43" i="40"/>
  <c r="BU43" i="40"/>
  <c r="BT43" i="40"/>
  <c r="BS43" i="40"/>
  <c r="BP43" i="40"/>
  <c r="BO43" i="40"/>
  <c r="BM43" i="40"/>
  <c r="BL43" i="40"/>
  <c r="BW42" i="40"/>
  <c r="BV42" i="40"/>
  <c r="BU42" i="40"/>
  <c r="BT42" i="40"/>
  <c r="BS42" i="40"/>
  <c r="BP42" i="40"/>
  <c r="BO42" i="40"/>
  <c r="BM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S30" i="40"/>
  <c r="BP30" i="40"/>
  <c r="BO30" i="40"/>
  <c r="BM30" i="40"/>
  <c r="BL30" i="40"/>
  <c r="BW29" i="40"/>
  <c r="BV29" i="40"/>
  <c r="BU29" i="40"/>
  <c r="BT29" i="40"/>
  <c r="BS29" i="40"/>
  <c r="BP29" i="40"/>
  <c r="BO29" i="40"/>
  <c r="BM29" i="40"/>
  <c r="BL29" i="40"/>
  <c r="BW28" i="40"/>
  <c r="BV28" i="40"/>
  <c r="BU28" i="40"/>
  <c r="BT28" i="40"/>
  <c r="BS28" i="40"/>
  <c r="BP28" i="40"/>
  <c r="BO28" i="40"/>
  <c r="BM28" i="40"/>
  <c r="BL28" i="40"/>
  <c r="BW27" i="40"/>
  <c r="BV27" i="40"/>
  <c r="BU27" i="40"/>
  <c r="BT27" i="40"/>
  <c r="BS27" i="40"/>
  <c r="BP27" i="40"/>
  <c r="BO27" i="40"/>
  <c r="BM27" i="40"/>
  <c r="BL27" i="40"/>
  <c r="BW26" i="40"/>
  <c r="BV26" i="40"/>
  <c r="BU26" i="40"/>
  <c r="BT26" i="40"/>
  <c r="BS26" i="40"/>
  <c r="BP26" i="40"/>
  <c r="BO26" i="40"/>
  <c r="BM26" i="40"/>
  <c r="BL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CB92" i="54" l="1"/>
  <c r="CB94" i="54" s="1"/>
  <c r="CB97" i="54"/>
  <c r="CS20" i="53"/>
  <c r="CP96" i="54"/>
  <c r="CN23" i="53"/>
  <c r="BH92" i="53"/>
  <c r="BH94" i="53" s="1"/>
  <c r="BI90" i="53"/>
  <c r="CS88" i="54"/>
  <c r="BH95" i="54"/>
  <c r="BH96" i="54"/>
  <c r="AY92" i="54"/>
  <c r="AY94" i="54" s="1"/>
  <c r="BH92" i="54"/>
  <c r="BH94" i="54" s="1"/>
  <c r="CR97" i="54"/>
  <c r="CR92" i="54"/>
  <c r="CR94" i="54" s="1"/>
  <c r="CR95" i="54"/>
  <c r="CS30" i="54"/>
  <c r="AO32" i="54"/>
  <c r="AO97" i="54" s="1"/>
  <c r="CF97" i="54"/>
  <c r="CS20" i="54"/>
  <c r="AN96" i="54"/>
  <c r="CF95" i="54"/>
  <c r="CF92" i="54"/>
  <c r="CF94" i="54" s="1"/>
  <c r="AE92" i="54"/>
  <c r="AE94" i="54" s="1"/>
  <c r="CS88" i="53"/>
  <c r="BS92" i="53"/>
  <c r="BS94" i="53" s="1"/>
  <c r="CS30" i="53"/>
  <c r="CB92" i="53"/>
  <c r="CB94" i="53" s="1"/>
  <c r="BK94" i="53"/>
  <c r="BH95" i="53"/>
  <c r="BI32" i="53"/>
  <c r="BI96" i="53" s="1"/>
  <c r="AY92" i="53"/>
  <c r="AY94" i="53" s="1"/>
  <c r="AN92" i="53"/>
  <c r="CS70" i="53"/>
  <c r="CR97" i="53"/>
  <c r="CF92" i="53"/>
  <c r="CF94" i="53" s="1"/>
  <c r="CF96" i="53"/>
  <c r="CR92" i="53"/>
  <c r="CR94" i="53" s="1"/>
  <c r="CF97" i="53"/>
  <c r="CI90" i="53"/>
  <c r="CR95" i="53"/>
  <c r="CQ92" i="53"/>
  <c r="CQ94" i="53" s="1"/>
  <c r="CQ95" i="53"/>
  <c r="CQ96" i="53"/>
  <c r="CC23" i="36"/>
  <c r="CM88" i="37"/>
  <c r="BI23" i="36"/>
  <c r="CN73" i="54"/>
  <c r="CN90" i="54" s="1"/>
  <c r="CK66" i="37"/>
  <c r="AN32" i="53"/>
  <c r="CN32" i="53" s="1"/>
  <c r="CN73" i="53"/>
  <c r="CN90" i="53" s="1"/>
  <c r="CI90" i="54"/>
  <c r="AO90" i="54"/>
  <c r="AO92" i="54" s="1"/>
  <c r="AO94" i="54" s="1"/>
  <c r="T90" i="54"/>
  <c r="BI90" i="54"/>
  <c r="BI92" i="54" s="1"/>
  <c r="BI94" i="54" s="1"/>
  <c r="CG66" i="37"/>
  <c r="CH66" i="37"/>
  <c r="CN23" i="54"/>
  <c r="T32" i="54"/>
  <c r="CN32" i="54" s="1"/>
  <c r="BI95" i="54"/>
  <c r="BI97" i="54"/>
  <c r="BI96" i="54"/>
  <c r="K90" i="54"/>
  <c r="CE96" i="54"/>
  <c r="CE92" i="54"/>
  <c r="CE94" i="54" s="1"/>
  <c r="CE97" i="54"/>
  <c r="CE95" i="54"/>
  <c r="CJ97" i="54"/>
  <c r="CJ92" i="54"/>
  <c r="CJ94" i="54" s="1"/>
  <c r="CJ95" i="54"/>
  <c r="CJ96" i="54"/>
  <c r="AY95" i="54"/>
  <c r="AY96" i="54"/>
  <c r="AY97" i="54"/>
  <c r="AO96" i="54"/>
  <c r="AO95" i="54"/>
  <c r="CS70" i="54"/>
  <c r="CC73" i="54"/>
  <c r="CS73" i="54" s="1"/>
  <c r="BK97" i="54"/>
  <c r="BK92" i="54"/>
  <c r="BS92" i="54" s="1"/>
  <c r="BK95" i="54"/>
  <c r="BK96" i="54"/>
  <c r="R95" i="54"/>
  <c r="R97" i="54"/>
  <c r="R96" i="54"/>
  <c r="R92" i="54"/>
  <c r="R94" i="54"/>
  <c r="AN92" i="54"/>
  <c r="AN94" i="54" s="1"/>
  <c r="L97" i="54"/>
  <c r="L94" i="54"/>
  <c r="L92" i="54"/>
  <c r="L95" i="54"/>
  <c r="L96" i="54"/>
  <c r="BS32" i="54"/>
  <c r="CC23" i="54"/>
  <c r="CL96" i="54"/>
  <c r="CL92" i="54"/>
  <c r="CL94" i="54" s="1"/>
  <c r="CL95" i="54"/>
  <c r="CL97" i="54"/>
  <c r="CS66" i="54"/>
  <c r="CG92" i="54"/>
  <c r="CG94" i="54" s="1"/>
  <c r="CG95" i="54"/>
  <c r="CG96" i="54"/>
  <c r="CG97" i="54"/>
  <c r="CM96" i="54"/>
  <c r="CM92" i="54"/>
  <c r="CM94" i="54" s="1"/>
  <c r="CM97" i="54"/>
  <c r="CM95" i="54"/>
  <c r="AE96" i="54"/>
  <c r="AE95" i="54"/>
  <c r="AE97" i="54"/>
  <c r="CQ95" i="54"/>
  <c r="CQ97" i="54"/>
  <c r="CQ96" i="54"/>
  <c r="CQ92" i="54"/>
  <c r="CQ94" i="54" s="1"/>
  <c r="U90" i="54"/>
  <c r="CO92" i="54"/>
  <c r="CO94" i="54" s="1"/>
  <c r="CO95" i="54"/>
  <c r="CO96" i="54"/>
  <c r="CO97" i="54"/>
  <c r="G96" i="54"/>
  <c r="G92" i="54"/>
  <c r="G94" i="54" s="1"/>
  <c r="G97" i="54"/>
  <c r="G95" i="54"/>
  <c r="C95" i="54"/>
  <c r="C97" i="54"/>
  <c r="C96" i="54"/>
  <c r="C92" i="54"/>
  <c r="U23" i="54"/>
  <c r="U32" i="54" s="1"/>
  <c r="K32" i="54"/>
  <c r="CI23" i="54"/>
  <c r="AO90" i="53"/>
  <c r="CJ97" i="53"/>
  <c r="CJ96" i="53"/>
  <c r="CJ92" i="53"/>
  <c r="CJ94" i="53" s="1"/>
  <c r="CJ95" i="53"/>
  <c r="CO92" i="53"/>
  <c r="CO94" i="53" s="1"/>
  <c r="CO95" i="53"/>
  <c r="CO97" i="53"/>
  <c r="CO96" i="53"/>
  <c r="CL96" i="53"/>
  <c r="CL92" i="53"/>
  <c r="CL94" i="53" s="1"/>
  <c r="CL95" i="53"/>
  <c r="CL97" i="53"/>
  <c r="CC32" i="53"/>
  <c r="CH95" i="53"/>
  <c r="CH97" i="53"/>
  <c r="CH96" i="53"/>
  <c r="CH92" i="53"/>
  <c r="CH94" i="53" s="1"/>
  <c r="K32" i="53"/>
  <c r="U23" i="53"/>
  <c r="U32" i="53" s="1"/>
  <c r="CI23" i="53"/>
  <c r="P96" i="53"/>
  <c r="P92" i="53"/>
  <c r="P95" i="53"/>
  <c r="P97" i="53"/>
  <c r="P94" i="53"/>
  <c r="CC73" i="53"/>
  <c r="CS73" i="53" s="1"/>
  <c r="BI95" i="53"/>
  <c r="BS97" i="53"/>
  <c r="BS96" i="53"/>
  <c r="BS95" i="53"/>
  <c r="CE96" i="53"/>
  <c r="CE92" i="53"/>
  <c r="CE94" i="53" s="1"/>
  <c r="CE95" i="53"/>
  <c r="CE97" i="53"/>
  <c r="AY95" i="53"/>
  <c r="AY97" i="53"/>
  <c r="AY96" i="53"/>
  <c r="CK97" i="53"/>
  <c r="CK96" i="53"/>
  <c r="CK92" i="53"/>
  <c r="CK94" i="53" s="1"/>
  <c r="CK95" i="53"/>
  <c r="C95" i="53"/>
  <c r="C97" i="53"/>
  <c r="C96" i="53"/>
  <c r="C92" i="53"/>
  <c r="K92" i="53" s="1"/>
  <c r="AN96" i="53"/>
  <c r="CG92" i="53"/>
  <c r="CG94" i="53" s="1"/>
  <c r="CG95" i="53"/>
  <c r="CG97" i="53"/>
  <c r="CG96" i="53"/>
  <c r="CM96" i="53"/>
  <c r="CM92" i="53"/>
  <c r="CM94" i="53" s="1"/>
  <c r="CM95" i="53"/>
  <c r="CM97" i="53"/>
  <c r="R95" i="53"/>
  <c r="R97" i="53"/>
  <c r="R94" i="53"/>
  <c r="R96" i="53"/>
  <c r="R92" i="53"/>
  <c r="CS66" i="53"/>
  <c r="T97" i="53"/>
  <c r="T96" i="53"/>
  <c r="T92" i="53"/>
  <c r="T94" i="53" s="1"/>
  <c r="T95" i="53"/>
  <c r="CP95" i="53"/>
  <c r="CP97" i="53"/>
  <c r="CP96" i="53"/>
  <c r="CP92" i="53"/>
  <c r="CP94" i="53" s="1"/>
  <c r="AE92" i="53"/>
  <c r="AE32" i="53"/>
  <c r="AO23" i="53"/>
  <c r="AO32" i="53" s="1"/>
  <c r="CJ66" i="37"/>
  <c r="CF66" i="37"/>
  <c r="CJ88" i="37"/>
  <c r="CK88" i="37"/>
  <c r="CL88" i="37"/>
  <c r="CL66" i="37"/>
  <c r="CE66" i="37"/>
  <c r="CM66" i="37"/>
  <c r="CE88" i="37"/>
  <c r="CF88" i="37"/>
  <c r="CG88" i="37"/>
  <c r="CH88" i="37"/>
  <c r="CF14" i="37"/>
  <c r="AY14" i="37"/>
  <c r="AY14" i="36" s="1"/>
  <c r="BH14" i="37"/>
  <c r="BH14" i="36" s="1"/>
  <c r="CG14" i="37"/>
  <c r="CH14" i="37"/>
  <c r="CP14" i="37"/>
  <c r="CJ14" i="37"/>
  <c r="CK14" i="37"/>
  <c r="CL14" i="37"/>
  <c r="CE14" i="37"/>
  <c r="CM14" i="37"/>
  <c r="BS14" i="37"/>
  <c r="BS14" i="36" s="1"/>
  <c r="CB14" i="37"/>
  <c r="CB14" i="36" s="1"/>
  <c r="T14" i="37"/>
  <c r="T14" i="36" s="1"/>
  <c r="AE14" i="37"/>
  <c r="AE14" i="36" s="1"/>
  <c r="CR14" i="37"/>
  <c r="AN14" i="37"/>
  <c r="AN14" i="36" s="1"/>
  <c r="CO14" i="37"/>
  <c r="CQ14" i="37"/>
  <c r="K14" i="37"/>
  <c r="K14" i="36" s="1"/>
  <c r="D42" i="39"/>
  <c r="BB37" i="40"/>
  <c r="AY37" i="40"/>
  <c r="BB36" i="40"/>
  <c r="AY36" i="40"/>
  <c r="BB35" i="40"/>
  <c r="AY35" i="40"/>
  <c r="BC35" i="40" s="1"/>
  <c r="BI35" i="40" s="1"/>
  <c r="BB34" i="40"/>
  <c r="AY34" i="40"/>
  <c r="AM37" i="40"/>
  <c r="AJ37" i="40"/>
  <c r="AM36" i="40"/>
  <c r="AJ36" i="40"/>
  <c r="AM35" i="40"/>
  <c r="AJ35" i="40"/>
  <c r="AM34" i="40"/>
  <c r="AJ34" i="40"/>
  <c r="X37" i="40"/>
  <c r="U37" i="40"/>
  <c r="X36" i="40"/>
  <c r="U36" i="40"/>
  <c r="X35" i="40"/>
  <c r="U35" i="40"/>
  <c r="X34" i="40"/>
  <c r="U34" i="40"/>
  <c r="I37" i="40"/>
  <c r="BQ37" i="40" s="1"/>
  <c r="F37" i="40"/>
  <c r="I36" i="40"/>
  <c r="F36" i="40"/>
  <c r="I35" i="40"/>
  <c r="F35" i="40"/>
  <c r="I34" i="40"/>
  <c r="F34" i="40"/>
  <c r="CM54" i="36"/>
  <c r="CM53" i="36"/>
  <c r="CM52" i="36"/>
  <c r="CM51" i="36"/>
  <c r="CB54" i="37"/>
  <c r="BS54" i="37"/>
  <c r="CB53" i="37"/>
  <c r="BS53" i="37"/>
  <c r="CC53" i="37" s="1"/>
  <c r="CB52" i="37"/>
  <c r="BS52" i="37"/>
  <c r="CB51" i="37"/>
  <c r="BS51" i="37"/>
  <c r="BH54" i="37"/>
  <c r="AY54" i="37"/>
  <c r="BH53" i="37"/>
  <c r="AY53" i="37"/>
  <c r="BH52" i="37"/>
  <c r="AY52" i="37"/>
  <c r="BH51" i="37"/>
  <c r="AY51" i="37"/>
  <c r="AN54" i="37"/>
  <c r="AO54" i="37" s="1"/>
  <c r="AE54" i="37"/>
  <c r="AN53" i="37"/>
  <c r="AE53" i="37"/>
  <c r="AN52" i="37"/>
  <c r="AE52" i="37"/>
  <c r="AN51" i="37"/>
  <c r="AE51" i="37"/>
  <c r="T54" i="37"/>
  <c r="K54" i="37"/>
  <c r="T53" i="37"/>
  <c r="K53" i="37"/>
  <c r="CI53" i="37" s="1"/>
  <c r="T52" i="37"/>
  <c r="CN52" i="37" s="1"/>
  <c r="K52" i="37"/>
  <c r="CI52" i="37" s="1"/>
  <c r="T51" i="37"/>
  <c r="K51" i="37"/>
  <c r="U38" i="40"/>
  <c r="X38" i="40"/>
  <c r="Y38" i="40" s="1"/>
  <c r="AE38" i="40" s="1"/>
  <c r="BI51" i="37" l="1"/>
  <c r="BI53" i="37"/>
  <c r="BC34" i="40"/>
  <c r="BI34" i="40" s="1"/>
  <c r="BQ36" i="40"/>
  <c r="Y37" i="40"/>
  <c r="AE37" i="40" s="1"/>
  <c r="CI51" i="37"/>
  <c r="BI97" i="53"/>
  <c r="BI92" i="53"/>
  <c r="BI94" i="53" s="1"/>
  <c r="BC37" i="40"/>
  <c r="BI37" i="40" s="1"/>
  <c r="BQ34" i="40"/>
  <c r="AN36" i="40"/>
  <c r="AT36" i="40" s="1"/>
  <c r="BN36" i="40"/>
  <c r="Y35" i="40"/>
  <c r="AE35" i="40" s="1"/>
  <c r="BQ35" i="40"/>
  <c r="Y36" i="40"/>
  <c r="AE36" i="40" s="1"/>
  <c r="BK94" i="54"/>
  <c r="CS90" i="54"/>
  <c r="K92" i="54"/>
  <c r="K94" i="54" s="1"/>
  <c r="C94" i="54"/>
  <c r="CC90" i="53"/>
  <c r="CS90" i="53"/>
  <c r="AN94" i="53"/>
  <c r="AN97" i="53"/>
  <c r="AN95" i="53"/>
  <c r="C94" i="53"/>
  <c r="CC54" i="37"/>
  <c r="CC51" i="37"/>
  <c r="BI52" i="37"/>
  <c r="CI54" i="37"/>
  <c r="CN51" i="37"/>
  <c r="AO53" i="37"/>
  <c r="U51" i="37"/>
  <c r="BI54" i="37"/>
  <c r="CC52" i="37"/>
  <c r="J35" i="40"/>
  <c r="BN35" i="40"/>
  <c r="J36" i="40"/>
  <c r="U52" i="37"/>
  <c r="U54" i="37"/>
  <c r="CN54" i="37"/>
  <c r="AO52" i="37"/>
  <c r="Y34" i="40"/>
  <c r="AE34" i="40" s="1"/>
  <c r="AN35" i="40"/>
  <c r="AT35" i="40" s="1"/>
  <c r="CN96" i="54"/>
  <c r="CN95" i="54"/>
  <c r="CN97" i="54"/>
  <c r="J34" i="40"/>
  <c r="BN34" i="40"/>
  <c r="J37" i="40"/>
  <c r="BN37" i="40"/>
  <c r="CN92" i="54"/>
  <c r="CN94" i="54" s="1"/>
  <c r="U53" i="37"/>
  <c r="CN53" i="37"/>
  <c r="AO51" i="37"/>
  <c r="AN34" i="40"/>
  <c r="AT34" i="40" s="1"/>
  <c r="AN37" i="40"/>
  <c r="AT37" i="40" s="1"/>
  <c r="BC36" i="40"/>
  <c r="BI36" i="40" s="1"/>
  <c r="CC90" i="54"/>
  <c r="K95" i="54"/>
  <c r="K97" i="54"/>
  <c r="K96" i="54"/>
  <c r="U97" i="54"/>
  <c r="U96" i="54"/>
  <c r="U95" i="54"/>
  <c r="U92" i="54"/>
  <c r="U94" i="54" s="1"/>
  <c r="BS97" i="54"/>
  <c r="BS94" i="54"/>
  <c r="BS95" i="54"/>
  <c r="BS96" i="54"/>
  <c r="CI32" i="54"/>
  <c r="T97" i="54"/>
  <c r="T92" i="54"/>
  <c r="T94" i="54" s="1"/>
  <c r="T95" i="54"/>
  <c r="T96" i="54"/>
  <c r="CC32" i="54"/>
  <c r="CS23" i="54"/>
  <c r="CN96" i="53"/>
  <c r="CN92" i="53"/>
  <c r="CN94" i="53" s="1"/>
  <c r="CN95" i="53"/>
  <c r="CN97" i="53"/>
  <c r="K95" i="53"/>
  <c r="K97" i="53"/>
  <c r="K94" i="53"/>
  <c r="K96" i="53"/>
  <c r="AE94" i="53"/>
  <c r="AE96" i="53"/>
  <c r="AE95" i="53"/>
  <c r="AE97" i="53"/>
  <c r="CI32" i="53"/>
  <c r="CS23" i="53"/>
  <c r="AO96" i="53"/>
  <c r="AO92" i="53"/>
  <c r="AO94" i="53" s="1"/>
  <c r="AO95" i="53"/>
  <c r="AO97" i="53"/>
  <c r="U97" i="53"/>
  <c r="U96" i="53"/>
  <c r="U92" i="53"/>
  <c r="U94" i="53" s="1"/>
  <c r="U95" i="53"/>
  <c r="CC96" i="53"/>
  <c r="CC92" i="53"/>
  <c r="CC94" i="53" s="1"/>
  <c r="CC95" i="53"/>
  <c r="CC97" i="53"/>
  <c r="CS32" i="53"/>
  <c r="CG51" i="36"/>
  <c r="CQ51" i="36"/>
  <c r="N21" i="28" s="1"/>
  <c r="AH21" i="28" s="1"/>
  <c r="CL51" i="36"/>
  <c r="CG52" i="36"/>
  <c r="CQ52" i="36"/>
  <c r="N22" i="28" s="1"/>
  <c r="AH22" i="28" s="1"/>
  <c r="CL52" i="36"/>
  <c r="CQ53" i="36"/>
  <c r="N23" i="28" s="1"/>
  <c r="AH23" i="28" s="1"/>
  <c r="CG53" i="36"/>
  <c r="CL53" i="36"/>
  <c r="CQ54" i="36"/>
  <c r="N24" i="28" s="1"/>
  <c r="CG54" i="36"/>
  <c r="CL54" i="36"/>
  <c r="CH53" i="36"/>
  <c r="CR53" i="36"/>
  <c r="O23" i="28" s="1"/>
  <c r="AI23" i="28" s="1"/>
  <c r="CR54" i="36"/>
  <c r="O24" i="28" s="1"/>
  <c r="CH54" i="36"/>
  <c r="CH52" i="36"/>
  <c r="CR52" i="36"/>
  <c r="O22" i="28" s="1"/>
  <c r="AI22" i="28" s="1"/>
  <c r="CO51" i="36"/>
  <c r="L21" i="28" s="1"/>
  <c r="AF21" i="28" s="1"/>
  <c r="CE51" i="36"/>
  <c r="CJ51" i="36"/>
  <c r="CO52" i="36"/>
  <c r="L22" i="28" s="1"/>
  <c r="AF22" i="28" s="1"/>
  <c r="CE52" i="36"/>
  <c r="CJ52" i="36"/>
  <c r="CO53" i="36"/>
  <c r="L23" i="28" s="1"/>
  <c r="AF23" i="28" s="1"/>
  <c r="CE53" i="36"/>
  <c r="CJ53" i="36"/>
  <c r="CE54" i="36"/>
  <c r="CO54" i="36"/>
  <c r="L24" i="28" s="1"/>
  <c r="CJ54" i="36"/>
  <c r="CR51" i="36"/>
  <c r="CH51" i="36"/>
  <c r="CF51" i="36"/>
  <c r="CP51" i="36"/>
  <c r="M21" i="28" s="1"/>
  <c r="AG21" i="28" s="1"/>
  <c r="CK51" i="36"/>
  <c r="CP52" i="36"/>
  <c r="CF52" i="36"/>
  <c r="CK52" i="36"/>
  <c r="CP53" i="36"/>
  <c r="CF53" i="36"/>
  <c r="CK53" i="36"/>
  <c r="CP54" i="36"/>
  <c r="M24" i="28" s="1"/>
  <c r="CF54" i="36"/>
  <c r="CK54" i="36"/>
  <c r="CI14" i="37"/>
  <c r="BI14" i="37"/>
  <c r="BI14" i="36" s="1"/>
  <c r="CN14" i="37"/>
  <c r="AO14" i="37"/>
  <c r="AO14" i="36" s="1"/>
  <c r="U14" i="37"/>
  <c r="U14" i="36" s="1"/>
  <c r="CC14" i="37"/>
  <c r="CC14" i="36" s="1"/>
  <c r="T51" i="36"/>
  <c r="K52" i="36"/>
  <c r="T52" i="36"/>
  <c r="K53" i="36"/>
  <c r="T53" i="36"/>
  <c r="T54" i="36"/>
  <c r="AE51" i="36"/>
  <c r="AN51" i="36"/>
  <c r="AE52" i="36"/>
  <c r="AN52" i="36"/>
  <c r="AN53" i="36"/>
  <c r="AO53" i="36" s="1"/>
  <c r="AE54" i="36"/>
  <c r="AN54" i="36"/>
  <c r="AY51" i="36"/>
  <c r="BH51" i="36"/>
  <c r="AY52" i="36"/>
  <c r="BH52" i="36"/>
  <c r="AY53" i="36"/>
  <c r="BH53" i="36"/>
  <c r="AY54" i="36"/>
  <c r="BH54" i="36"/>
  <c r="BS51" i="36"/>
  <c r="CB51" i="36"/>
  <c r="BS52" i="36"/>
  <c r="CB52" i="36"/>
  <c r="BS53" i="36"/>
  <c r="CB53" i="36"/>
  <c r="BS54" i="36"/>
  <c r="CB54" i="36"/>
  <c r="AE53" i="36"/>
  <c r="K54" i="36"/>
  <c r="K51" i="36"/>
  <c r="BH52" i="40"/>
  <c r="BH51" i="40"/>
  <c r="BH50" i="40"/>
  <c r="BH49" i="40"/>
  <c r="BH48" i="40"/>
  <c r="BH47" i="40"/>
  <c r="BH45" i="40"/>
  <c r="AS52" i="40"/>
  <c r="AS51" i="40"/>
  <c r="AS50" i="40"/>
  <c r="AS49" i="40"/>
  <c r="AS48" i="40"/>
  <c r="AS47" i="40"/>
  <c r="AS45" i="40"/>
  <c r="AD52" i="40"/>
  <c r="AD51" i="40"/>
  <c r="AD50" i="40"/>
  <c r="AD49" i="40"/>
  <c r="AD48" i="40"/>
  <c r="AD47" i="40"/>
  <c r="AD45" i="40"/>
  <c r="O52" i="40"/>
  <c r="BW52" i="40" s="1"/>
  <c r="O51" i="40"/>
  <c r="O50" i="40"/>
  <c r="O49" i="40"/>
  <c r="O48" i="40"/>
  <c r="O47" i="40"/>
  <c r="O45" i="40"/>
  <c r="BW45" i="40" s="1"/>
  <c r="CS51" i="37" l="1"/>
  <c r="CS54" i="37"/>
  <c r="CS53" i="37"/>
  <c r="AU34" i="40"/>
  <c r="AU37" i="40"/>
  <c r="P37" i="40"/>
  <c r="BR37" i="40"/>
  <c r="CC53" i="36"/>
  <c r="P35" i="40"/>
  <c r="BX35" i="40" s="1"/>
  <c r="BR35" i="40"/>
  <c r="P34" i="40"/>
  <c r="BX34" i="40" s="1"/>
  <c r="BR34" i="40"/>
  <c r="CS52" i="37"/>
  <c r="BR36" i="40"/>
  <c r="P36" i="40"/>
  <c r="BX36" i="40" s="1"/>
  <c r="CC96" i="54"/>
  <c r="CC92" i="54"/>
  <c r="CC94" i="54" s="1"/>
  <c r="CC95" i="54"/>
  <c r="CC97" i="54"/>
  <c r="CS32" i="54"/>
  <c r="CI95" i="54"/>
  <c r="CI97" i="54"/>
  <c r="CI96" i="54"/>
  <c r="CI92" i="54"/>
  <c r="CI94" i="54" s="1"/>
  <c r="CS97" i="53"/>
  <c r="CS96" i="53"/>
  <c r="CS92" i="53"/>
  <c r="CS94" i="53" s="1"/>
  <c r="CS95" i="53"/>
  <c r="CI95" i="53"/>
  <c r="CI97" i="53"/>
  <c r="CI96" i="53"/>
  <c r="CI92" i="53"/>
  <c r="CI94" i="53" s="1"/>
  <c r="AF34" i="40"/>
  <c r="BJ36" i="40"/>
  <c r="BI52" i="36"/>
  <c r="AO52" i="36"/>
  <c r="AF35" i="40"/>
  <c r="M22" i="28"/>
  <c r="BJ34" i="40"/>
  <c r="O21" i="28"/>
  <c r="P24" i="28"/>
  <c r="AU36" i="40"/>
  <c r="AF36" i="40"/>
  <c r="M23" i="28"/>
  <c r="CC52" i="36"/>
  <c r="AU35" i="40"/>
  <c r="BJ37" i="40"/>
  <c r="AF37" i="40"/>
  <c r="BJ35" i="40"/>
  <c r="BW49" i="40"/>
  <c r="BW47" i="40"/>
  <c r="BW48" i="40"/>
  <c r="BW51" i="40"/>
  <c r="BW50" i="40"/>
  <c r="CC51" i="36"/>
  <c r="BI51" i="36"/>
  <c r="AO51" i="36"/>
  <c r="U51" i="36"/>
  <c r="CI51" i="36"/>
  <c r="CI53" i="36"/>
  <c r="CN54" i="36"/>
  <c r="CI54" i="36"/>
  <c r="BI53" i="36"/>
  <c r="U52" i="36"/>
  <c r="CN52" i="36"/>
  <c r="CI52" i="36"/>
  <c r="U53" i="36"/>
  <c r="CN53" i="36"/>
  <c r="CN51" i="36"/>
  <c r="CS14" i="37"/>
  <c r="CC54" i="36"/>
  <c r="BI54" i="36"/>
  <c r="AO54" i="36"/>
  <c r="D40" i="39"/>
  <c r="F42" i="39"/>
  <c r="E42" i="39"/>
  <c r="U54" i="36"/>
  <c r="P22" i="28" l="1"/>
  <c r="AJ22" i="28" s="1"/>
  <c r="AG22" i="28"/>
  <c r="P23" i="28"/>
  <c r="AJ23" i="28" s="1"/>
  <c r="AG23" i="28"/>
  <c r="P21" i="28"/>
  <c r="AJ21" i="28" s="1"/>
  <c r="AI21" i="28"/>
  <c r="Q34" i="40"/>
  <c r="BY34" i="40" s="1"/>
  <c r="Q35" i="40"/>
  <c r="BY35" i="40" s="1"/>
  <c r="Q36" i="40"/>
  <c r="BY36" i="40" s="1"/>
  <c r="BX37" i="40"/>
  <c r="Q37" i="40"/>
  <c r="BY37" i="40" s="1"/>
  <c r="CS97" i="54"/>
  <c r="CS96" i="54"/>
  <c r="CS95" i="54"/>
  <c r="CS92" i="54"/>
  <c r="CS94" i="54" s="1"/>
  <c r="CS52" i="36"/>
  <c r="CS53" i="36"/>
  <c r="CS54" i="36"/>
  <c r="CS51" i="36"/>
  <c r="F40" i="39"/>
  <c r="G42" i="39"/>
  <c r="E40" i="39"/>
  <c r="CQ88" i="37"/>
  <c r="CA88" i="37"/>
  <c r="BZ88" i="37"/>
  <c r="BY88" i="37"/>
  <c r="BX88" i="37"/>
  <c r="BW88" i="37"/>
  <c r="BV88" i="37"/>
  <c r="BU88" i="37"/>
  <c r="BT88" i="37"/>
  <c r="BR88" i="37"/>
  <c r="BQ88" i="37"/>
  <c r="BP88" i="37"/>
  <c r="BO88" i="37"/>
  <c r="BN88" i="37"/>
  <c r="BM88" i="37"/>
  <c r="BL88" i="37"/>
  <c r="BK88" i="37"/>
  <c r="BG88" i="37"/>
  <c r="BF88" i="37"/>
  <c r="BE88" i="37"/>
  <c r="BD88" i="37"/>
  <c r="BC88" i="37"/>
  <c r="BB88" i="37"/>
  <c r="BA88" i="37"/>
  <c r="AZ88" i="37"/>
  <c r="AX88" i="37"/>
  <c r="AW88" i="37"/>
  <c r="AV88" i="37"/>
  <c r="AU88" i="37"/>
  <c r="AT88" i="37"/>
  <c r="AS88" i="37"/>
  <c r="AR88" i="37"/>
  <c r="AQ88" i="37"/>
  <c r="AM88" i="37"/>
  <c r="AL88" i="37"/>
  <c r="AK88" i="37"/>
  <c r="AJ88" i="37"/>
  <c r="AI88" i="37"/>
  <c r="AH88" i="37"/>
  <c r="AG88" i="37"/>
  <c r="AF88" i="37"/>
  <c r="AD88" i="37"/>
  <c r="AC88" i="37"/>
  <c r="AB88" i="37"/>
  <c r="AA88" i="37"/>
  <c r="Z88" i="37"/>
  <c r="Y88" i="37"/>
  <c r="X88" i="37"/>
  <c r="W88" i="37"/>
  <c r="S88" i="37"/>
  <c r="R88" i="37"/>
  <c r="Q88" i="37"/>
  <c r="P88" i="37"/>
  <c r="O88" i="37"/>
  <c r="N88" i="37"/>
  <c r="M88" i="37"/>
  <c r="L88" i="37"/>
  <c r="J88" i="37"/>
  <c r="I88" i="37"/>
  <c r="H88" i="37"/>
  <c r="G88" i="37"/>
  <c r="F88" i="37"/>
  <c r="E88" i="37"/>
  <c r="D88" i="37"/>
  <c r="C88" i="37"/>
  <c r="CB86" i="37"/>
  <c r="BS86" i="37"/>
  <c r="BH86" i="37"/>
  <c r="AY86" i="37"/>
  <c r="AN86" i="37"/>
  <c r="AE86" i="37"/>
  <c r="T86" i="37"/>
  <c r="K86" i="37"/>
  <c r="CB85" i="37"/>
  <c r="BS85" i="37"/>
  <c r="BH85" i="37"/>
  <c r="AY85" i="37"/>
  <c r="AN85" i="37"/>
  <c r="AE85" i="37"/>
  <c r="T85" i="37"/>
  <c r="K85" i="37"/>
  <c r="CB84" i="37"/>
  <c r="BS84" i="37"/>
  <c r="BH84" i="37"/>
  <c r="AY84" i="37"/>
  <c r="AN84" i="37"/>
  <c r="AE84" i="37"/>
  <c r="AO84" i="37" s="1"/>
  <c r="T84" i="37"/>
  <c r="K84" i="37"/>
  <c r="CB83" i="37"/>
  <c r="CC83" i="37" s="1"/>
  <c r="BS83" i="37"/>
  <c r="BH83" i="37"/>
  <c r="AY83" i="37"/>
  <c r="AN83" i="37"/>
  <c r="AE83" i="37"/>
  <c r="T83" i="37"/>
  <c r="U83" i="37" s="1"/>
  <c r="K83" i="37"/>
  <c r="CI83" i="37" s="1"/>
  <c r="CB82" i="37"/>
  <c r="CC82" i="37" s="1"/>
  <c r="BS82" i="37"/>
  <c r="BH82" i="37"/>
  <c r="AY82" i="37"/>
  <c r="AN82" i="37"/>
  <c r="AE82" i="37"/>
  <c r="T82" i="37"/>
  <c r="K82" i="37"/>
  <c r="CB81" i="37"/>
  <c r="CC81" i="37" s="1"/>
  <c r="BS81" i="37"/>
  <c r="BH81" i="37"/>
  <c r="AY81" i="37"/>
  <c r="BI81" i="37" s="1"/>
  <c r="AN81" i="37"/>
  <c r="AE81" i="37"/>
  <c r="T81" i="37"/>
  <c r="K81" i="37"/>
  <c r="CI81" i="37" s="1"/>
  <c r="CB80" i="37"/>
  <c r="BS80" i="37"/>
  <c r="BH80" i="37"/>
  <c r="AY80" i="37"/>
  <c r="BI80" i="37" s="1"/>
  <c r="AN80" i="37"/>
  <c r="AE80" i="37"/>
  <c r="T80" i="37"/>
  <c r="K80" i="37"/>
  <c r="CB79" i="37"/>
  <c r="CC79" i="37" s="1"/>
  <c r="BS79" i="37"/>
  <c r="BH79" i="37"/>
  <c r="AY79" i="37"/>
  <c r="AN79" i="37"/>
  <c r="AE79" i="37"/>
  <c r="T79" i="37"/>
  <c r="K79" i="37"/>
  <c r="CR88" i="37"/>
  <c r="CB78" i="37"/>
  <c r="BS78" i="37"/>
  <c r="BH78" i="37"/>
  <c r="AY78" i="37"/>
  <c r="AN78" i="37"/>
  <c r="AE78" i="37"/>
  <c r="T78" i="37"/>
  <c r="K78" i="37"/>
  <c r="CB77" i="37"/>
  <c r="BS77" i="37"/>
  <c r="BH77" i="37"/>
  <c r="AY77" i="37"/>
  <c r="AN77" i="37"/>
  <c r="AE77" i="37"/>
  <c r="T77" i="37"/>
  <c r="K77" i="37"/>
  <c r="CP88" i="37"/>
  <c r="CB76" i="37"/>
  <c r="BS76" i="37"/>
  <c r="BH76" i="37"/>
  <c r="AY76" i="37"/>
  <c r="AN76" i="37"/>
  <c r="AE76" i="37"/>
  <c r="T76" i="37"/>
  <c r="K76" i="37"/>
  <c r="CB71" i="37"/>
  <c r="BS71" i="37"/>
  <c r="BH71" i="37"/>
  <c r="AY71" i="37"/>
  <c r="AN71" i="37"/>
  <c r="AE71" i="37"/>
  <c r="T71" i="37"/>
  <c r="K71" i="37"/>
  <c r="CA70" i="37"/>
  <c r="CA73" i="37" s="1"/>
  <c r="BZ70" i="37"/>
  <c r="BZ73" i="37" s="1"/>
  <c r="BY70" i="37"/>
  <c r="BY73" i="37" s="1"/>
  <c r="BX70" i="37"/>
  <c r="BW70" i="37"/>
  <c r="BW73" i="37" s="1"/>
  <c r="BV70" i="37"/>
  <c r="BV73" i="37" s="1"/>
  <c r="BU70" i="37"/>
  <c r="BU73" i="37" s="1"/>
  <c r="BT70" i="37"/>
  <c r="BT73" i="37" s="1"/>
  <c r="BR70" i="37"/>
  <c r="BR73" i="37" s="1"/>
  <c r="BQ70" i="37"/>
  <c r="BQ73" i="37" s="1"/>
  <c r="BP70" i="37"/>
  <c r="BP73" i="37" s="1"/>
  <c r="BO70" i="37"/>
  <c r="BO73" i="37" s="1"/>
  <c r="BN70" i="37"/>
  <c r="BN73" i="37" s="1"/>
  <c r="BM70" i="37"/>
  <c r="BM73" i="37" s="1"/>
  <c r="BL70" i="37"/>
  <c r="BL73" i="37" s="1"/>
  <c r="BK70" i="37"/>
  <c r="BK73" i="37" s="1"/>
  <c r="BG70" i="37"/>
  <c r="BG73" i="37" s="1"/>
  <c r="BF70" i="37"/>
  <c r="BF73" i="37" s="1"/>
  <c r="BE70" i="37"/>
  <c r="BE73" i="37" s="1"/>
  <c r="BD70" i="37"/>
  <c r="BD73" i="37" s="1"/>
  <c r="BC70" i="37"/>
  <c r="BC73" i="37" s="1"/>
  <c r="BB70" i="37"/>
  <c r="BB73" i="37" s="1"/>
  <c r="BA70" i="37"/>
  <c r="BA73" i="37" s="1"/>
  <c r="AZ70" i="37"/>
  <c r="AZ73" i="37" s="1"/>
  <c r="AX70" i="37"/>
  <c r="AX73" i="37" s="1"/>
  <c r="AW70" i="37"/>
  <c r="AW73" i="37" s="1"/>
  <c r="AV70" i="37"/>
  <c r="AV73" i="37" s="1"/>
  <c r="AU70" i="37"/>
  <c r="AU73" i="37" s="1"/>
  <c r="AT70" i="37"/>
  <c r="AT73" i="37" s="1"/>
  <c r="AS70" i="37"/>
  <c r="AS73" i="37" s="1"/>
  <c r="AR70" i="37"/>
  <c r="AR73" i="37" s="1"/>
  <c r="AQ70" i="37"/>
  <c r="AQ73" i="37" s="1"/>
  <c r="AM70" i="37"/>
  <c r="AM73" i="37" s="1"/>
  <c r="AL70" i="37"/>
  <c r="AL73" i="37" s="1"/>
  <c r="AK70" i="37"/>
  <c r="AK73" i="37" s="1"/>
  <c r="AJ70" i="37"/>
  <c r="AJ73" i="37" s="1"/>
  <c r="AI70" i="37"/>
  <c r="AI73" i="37" s="1"/>
  <c r="AH70" i="37"/>
  <c r="AH73" i="37" s="1"/>
  <c r="AG70" i="37"/>
  <c r="AG73" i="37" s="1"/>
  <c r="AF70" i="37"/>
  <c r="AD70" i="37"/>
  <c r="AD73" i="37" s="1"/>
  <c r="AC70" i="37"/>
  <c r="AC73" i="37" s="1"/>
  <c r="AB70" i="37"/>
  <c r="AB73" i="37" s="1"/>
  <c r="AA70" i="37"/>
  <c r="AA73" i="37" s="1"/>
  <c r="Z70" i="37"/>
  <c r="Z73" i="37" s="1"/>
  <c r="Y70" i="37"/>
  <c r="Y73" i="37" s="1"/>
  <c r="X70" i="37"/>
  <c r="X73" i="37" s="1"/>
  <c r="W70" i="37"/>
  <c r="S70" i="37"/>
  <c r="S73" i="37" s="1"/>
  <c r="R70" i="37"/>
  <c r="Q70" i="37"/>
  <c r="Q73" i="37" s="1"/>
  <c r="P70" i="37"/>
  <c r="O70" i="37"/>
  <c r="O73" i="37" s="1"/>
  <c r="N70" i="37"/>
  <c r="M70" i="37"/>
  <c r="M73" i="37" s="1"/>
  <c r="L70" i="37"/>
  <c r="J70" i="37"/>
  <c r="J73" i="37" s="1"/>
  <c r="I70" i="37"/>
  <c r="H70" i="37"/>
  <c r="G70" i="37"/>
  <c r="F70" i="37"/>
  <c r="E70" i="37"/>
  <c r="D70" i="37"/>
  <c r="C70" i="37"/>
  <c r="CB69" i="37"/>
  <c r="BS69" i="37"/>
  <c r="BH69" i="37"/>
  <c r="AY69" i="37"/>
  <c r="AN69" i="37"/>
  <c r="AE69" i="37"/>
  <c r="T69" i="37"/>
  <c r="K69" i="37"/>
  <c r="CA66" i="37"/>
  <c r="BZ66" i="37"/>
  <c r="BY66" i="37"/>
  <c r="BX66" i="37"/>
  <c r="BW66" i="37"/>
  <c r="BV66" i="37"/>
  <c r="BU66" i="37"/>
  <c r="BT66" i="37"/>
  <c r="BR66" i="37"/>
  <c r="BQ66" i="37"/>
  <c r="BP66" i="37"/>
  <c r="BO66" i="37"/>
  <c r="BN66" i="37"/>
  <c r="BM66" i="37"/>
  <c r="BL66" i="37"/>
  <c r="BK66" i="37"/>
  <c r="BG66" i="37"/>
  <c r="BF66" i="37"/>
  <c r="BE66" i="37"/>
  <c r="BD66" i="37"/>
  <c r="BC66" i="37"/>
  <c r="BB66" i="37"/>
  <c r="BA66" i="37"/>
  <c r="AZ66" i="37"/>
  <c r="AX66" i="37"/>
  <c r="AW66" i="37"/>
  <c r="AV66" i="37"/>
  <c r="AU66" i="37"/>
  <c r="AT66" i="37"/>
  <c r="AS66" i="37"/>
  <c r="AR66" i="37"/>
  <c r="AQ66" i="37"/>
  <c r="AM66" i="37"/>
  <c r="AL66" i="37"/>
  <c r="AK66" i="37"/>
  <c r="AJ66" i="37"/>
  <c r="AI66" i="37"/>
  <c r="AH66" i="37"/>
  <c r="AG66" i="37"/>
  <c r="AF66" i="37"/>
  <c r="AD66" i="37"/>
  <c r="AC66" i="37"/>
  <c r="AB66" i="37"/>
  <c r="AA66" i="37"/>
  <c r="Z66" i="37"/>
  <c r="Y66" i="37"/>
  <c r="X66" i="37"/>
  <c r="W66" i="37"/>
  <c r="S66" i="37"/>
  <c r="R66" i="37"/>
  <c r="Q66" i="37"/>
  <c r="P66" i="37"/>
  <c r="O66" i="37"/>
  <c r="N66" i="37"/>
  <c r="M66" i="37"/>
  <c r="L66" i="37"/>
  <c r="J66" i="37"/>
  <c r="I66" i="37"/>
  <c r="H66" i="37"/>
  <c r="G66" i="37"/>
  <c r="F66" i="37"/>
  <c r="E66" i="37"/>
  <c r="D66" i="37"/>
  <c r="C66" i="37"/>
  <c r="CB64" i="37"/>
  <c r="CC64" i="37" s="1"/>
  <c r="BS64" i="37"/>
  <c r="BH64" i="37"/>
  <c r="BI64" i="37" s="1"/>
  <c r="AY64" i="37"/>
  <c r="AN64" i="37"/>
  <c r="AO64" i="37" s="1"/>
  <c r="AE64" i="37"/>
  <c r="T64" i="37"/>
  <c r="K64" i="37"/>
  <c r="CB63" i="37"/>
  <c r="BS63" i="37"/>
  <c r="BH63" i="37"/>
  <c r="AY63" i="37"/>
  <c r="AN63" i="37"/>
  <c r="AE63" i="37"/>
  <c r="T63" i="37"/>
  <c r="K63" i="37"/>
  <c r="CB62" i="37"/>
  <c r="BS62" i="37"/>
  <c r="BH62" i="37"/>
  <c r="AY62" i="37"/>
  <c r="AN62" i="37"/>
  <c r="AE62" i="37"/>
  <c r="T62" i="37"/>
  <c r="K62" i="37"/>
  <c r="CB61" i="37"/>
  <c r="BS61" i="37"/>
  <c r="BH61" i="37"/>
  <c r="AY61" i="37"/>
  <c r="AN61" i="37"/>
  <c r="AE61" i="37"/>
  <c r="T61" i="37"/>
  <c r="K61" i="37"/>
  <c r="CB60" i="37"/>
  <c r="CC60" i="37" s="1"/>
  <c r="BS60" i="37"/>
  <c r="BH60" i="37"/>
  <c r="AY60" i="37"/>
  <c r="AN60" i="37"/>
  <c r="AE60" i="37"/>
  <c r="T60" i="37"/>
  <c r="K60" i="37"/>
  <c r="CB59" i="37"/>
  <c r="BS59" i="37"/>
  <c r="BH59" i="37"/>
  <c r="AY59" i="37"/>
  <c r="AN59" i="37"/>
  <c r="AE59" i="37"/>
  <c r="T59" i="37"/>
  <c r="K59" i="37"/>
  <c r="CB58" i="37"/>
  <c r="BS58" i="37"/>
  <c r="BH58" i="37"/>
  <c r="AY58" i="37"/>
  <c r="AN58" i="37"/>
  <c r="AE58" i="37"/>
  <c r="T58" i="37"/>
  <c r="K58" i="37"/>
  <c r="CB57" i="37"/>
  <c r="BS57" i="37"/>
  <c r="BH57" i="37"/>
  <c r="AY57" i="37"/>
  <c r="AN57" i="37"/>
  <c r="AE57" i="37"/>
  <c r="T57" i="37"/>
  <c r="K57" i="37"/>
  <c r="CB56" i="37"/>
  <c r="BS56" i="37"/>
  <c r="BH56" i="37"/>
  <c r="AY56" i="37"/>
  <c r="AN56" i="37"/>
  <c r="AE56" i="37"/>
  <c r="T56" i="37"/>
  <c r="K56" i="37"/>
  <c r="CB55" i="37"/>
  <c r="BS55" i="37"/>
  <c r="BH55" i="37"/>
  <c r="AY55" i="37"/>
  <c r="AN55" i="37"/>
  <c r="AE55" i="37"/>
  <c r="T55" i="37"/>
  <c r="K55" i="37"/>
  <c r="CB50" i="37"/>
  <c r="BS50" i="37"/>
  <c r="BH50" i="37"/>
  <c r="AY50" i="37"/>
  <c r="AN50" i="37"/>
  <c r="AE50" i="37"/>
  <c r="T50" i="37"/>
  <c r="K50" i="37"/>
  <c r="CB49" i="37"/>
  <c r="BS49" i="37"/>
  <c r="BH49" i="37"/>
  <c r="AY49" i="37"/>
  <c r="AN49" i="37"/>
  <c r="AE49" i="37"/>
  <c r="T49" i="37"/>
  <c r="K49" i="37"/>
  <c r="CB48" i="37"/>
  <c r="BS48" i="37"/>
  <c r="BH48" i="37"/>
  <c r="AY48" i="37"/>
  <c r="AN48" i="37"/>
  <c r="AE48" i="37"/>
  <c r="T48" i="37"/>
  <c r="K48" i="37"/>
  <c r="CB47" i="37"/>
  <c r="BS47" i="37"/>
  <c r="BH47" i="37"/>
  <c r="AY47" i="37"/>
  <c r="AN47" i="37"/>
  <c r="AE47" i="37"/>
  <c r="T47" i="37"/>
  <c r="K47" i="37"/>
  <c r="CB46" i="37"/>
  <c r="BS46" i="37"/>
  <c r="BH46" i="37"/>
  <c r="AY46" i="37"/>
  <c r="AN46" i="37"/>
  <c r="AE46" i="37"/>
  <c r="T46" i="37"/>
  <c r="K46" i="37"/>
  <c r="CB45" i="37"/>
  <c r="BS45" i="37"/>
  <c r="BH45" i="37"/>
  <c r="AY45" i="37"/>
  <c r="AN45" i="37"/>
  <c r="AE45" i="37"/>
  <c r="T45" i="37"/>
  <c r="K45" i="37"/>
  <c r="CB44" i="37"/>
  <c r="BS44" i="37"/>
  <c r="BH44" i="37"/>
  <c r="AY44" i="37"/>
  <c r="AN44" i="37"/>
  <c r="AE44" i="37"/>
  <c r="T44" i="37"/>
  <c r="K44" i="37"/>
  <c r="CB43" i="37"/>
  <c r="BS43" i="37"/>
  <c r="BH43" i="37"/>
  <c r="AY43" i="37"/>
  <c r="AN43" i="37"/>
  <c r="AE43" i="37"/>
  <c r="T43" i="37"/>
  <c r="K43" i="37"/>
  <c r="CB42" i="37"/>
  <c r="BS42" i="37"/>
  <c r="BH42" i="37"/>
  <c r="AY42" i="37"/>
  <c r="AN42" i="37"/>
  <c r="AE42" i="37"/>
  <c r="T42" i="37"/>
  <c r="K42" i="37"/>
  <c r="CB41" i="37"/>
  <c r="BS41" i="37"/>
  <c r="BH41" i="37"/>
  <c r="AY41" i="37"/>
  <c r="AN41" i="37"/>
  <c r="AE41" i="37"/>
  <c r="T41" i="37"/>
  <c r="K41" i="37"/>
  <c r="CB40" i="37"/>
  <c r="BS40" i="37"/>
  <c r="BH40" i="37"/>
  <c r="AY40" i="37"/>
  <c r="AN40" i="37"/>
  <c r="AE40" i="37"/>
  <c r="T40" i="37"/>
  <c r="K40" i="37"/>
  <c r="CB39" i="37"/>
  <c r="BS39" i="37"/>
  <c r="BH39" i="37"/>
  <c r="AY39" i="37"/>
  <c r="AN39" i="37"/>
  <c r="AE39" i="37"/>
  <c r="T39" i="37"/>
  <c r="K39" i="37"/>
  <c r="CB38" i="37"/>
  <c r="BS38" i="37"/>
  <c r="BH38" i="37"/>
  <c r="AY38" i="37"/>
  <c r="AN38" i="37"/>
  <c r="AE38" i="37"/>
  <c r="T38" i="37"/>
  <c r="K38" i="37"/>
  <c r="CB37" i="37"/>
  <c r="BS37" i="37"/>
  <c r="BH37" i="37"/>
  <c r="AY37" i="37"/>
  <c r="AN37" i="37"/>
  <c r="AE37" i="37"/>
  <c r="T37" i="37"/>
  <c r="K37" i="37"/>
  <c r="CB36" i="37"/>
  <c r="BS36" i="37"/>
  <c r="BH36" i="37"/>
  <c r="AY36" i="37"/>
  <c r="AN36" i="37"/>
  <c r="AE36" i="37"/>
  <c r="T36" i="37"/>
  <c r="K36" i="37"/>
  <c r="CB35" i="37"/>
  <c r="BS35" i="37"/>
  <c r="BH35" i="37"/>
  <c r="AY35" i="37"/>
  <c r="AN35" i="37"/>
  <c r="AE35" i="37"/>
  <c r="T35" i="37"/>
  <c r="K35" i="37"/>
  <c r="CA30" i="37"/>
  <c r="BZ30" i="37"/>
  <c r="BY30" i="37"/>
  <c r="BX30" i="37"/>
  <c r="BW30" i="37"/>
  <c r="BV30" i="37"/>
  <c r="BU30" i="37"/>
  <c r="BT30" i="37"/>
  <c r="BR30" i="37"/>
  <c r="BQ30" i="37"/>
  <c r="BP30" i="37"/>
  <c r="BO30" i="37"/>
  <c r="BN30" i="37"/>
  <c r="BM30" i="37"/>
  <c r="BL30" i="37"/>
  <c r="BK30" i="37"/>
  <c r="BG30" i="37"/>
  <c r="BF30" i="37"/>
  <c r="BE30" i="37"/>
  <c r="BD30" i="37"/>
  <c r="BC30" i="37"/>
  <c r="BB30" i="37"/>
  <c r="BA30" i="37"/>
  <c r="AZ30" i="37"/>
  <c r="AX30" i="37"/>
  <c r="AW30" i="37"/>
  <c r="AV30" i="37"/>
  <c r="AU30" i="37"/>
  <c r="AT30" i="37"/>
  <c r="AS30" i="37"/>
  <c r="AR30" i="37"/>
  <c r="AQ30" i="37"/>
  <c r="AM30" i="37"/>
  <c r="AL30" i="37"/>
  <c r="AK30" i="37"/>
  <c r="AJ30" i="37"/>
  <c r="AI30" i="37"/>
  <c r="AH30" i="37"/>
  <c r="AG30" i="37"/>
  <c r="AF30" i="37"/>
  <c r="AD30" i="37"/>
  <c r="AC30" i="37"/>
  <c r="AB30" i="37"/>
  <c r="AA30" i="37"/>
  <c r="Z30" i="37"/>
  <c r="Y30" i="37"/>
  <c r="X30" i="37"/>
  <c r="W30" i="37"/>
  <c r="S30" i="37"/>
  <c r="R30" i="37"/>
  <c r="Q30" i="37"/>
  <c r="P30" i="37"/>
  <c r="O30" i="37"/>
  <c r="N30" i="37"/>
  <c r="M30" i="37"/>
  <c r="L30" i="37"/>
  <c r="J30" i="37"/>
  <c r="I30" i="37"/>
  <c r="H30" i="37"/>
  <c r="G30" i="37"/>
  <c r="F30" i="37"/>
  <c r="E30" i="37"/>
  <c r="D30" i="37"/>
  <c r="C30" i="37"/>
  <c r="CB29" i="37"/>
  <c r="BS29" i="37"/>
  <c r="BH29" i="37"/>
  <c r="AY29" i="37"/>
  <c r="BI29" i="37" s="1"/>
  <c r="AN29" i="37"/>
  <c r="AE29" i="37"/>
  <c r="T29" i="37"/>
  <c r="K29" i="37"/>
  <c r="CB28" i="37"/>
  <c r="BS28" i="37"/>
  <c r="BH28" i="37"/>
  <c r="AY28" i="37"/>
  <c r="AN28" i="37"/>
  <c r="AE28" i="37"/>
  <c r="T28" i="37"/>
  <c r="K28" i="37"/>
  <c r="CB27" i="37"/>
  <c r="BS27" i="37"/>
  <c r="BH27" i="37"/>
  <c r="AY27" i="37"/>
  <c r="BI27" i="37" s="1"/>
  <c r="AN27" i="37"/>
  <c r="AE27" i="37"/>
  <c r="T27" i="37"/>
  <c r="K27" i="37"/>
  <c r="CB26" i="37"/>
  <c r="BS26" i="37"/>
  <c r="BH26" i="37"/>
  <c r="AY26" i="37"/>
  <c r="BI26" i="37" s="1"/>
  <c r="AN26" i="37"/>
  <c r="AE26" i="37"/>
  <c r="T26" i="37"/>
  <c r="K26" i="37"/>
  <c r="CB25" i="37"/>
  <c r="BS25" i="37"/>
  <c r="BH25" i="37"/>
  <c r="AY25" i="37"/>
  <c r="AN25" i="37"/>
  <c r="AE25" i="37"/>
  <c r="T25" i="37"/>
  <c r="K25" i="37"/>
  <c r="CB22" i="37"/>
  <c r="BS22" i="37"/>
  <c r="BH22" i="37"/>
  <c r="AY22" i="37"/>
  <c r="AN22" i="37"/>
  <c r="AE22" i="37"/>
  <c r="T22" i="37"/>
  <c r="K22" i="37"/>
  <c r="CB21" i="37"/>
  <c r="BS21" i="37"/>
  <c r="BH21" i="37"/>
  <c r="AY21" i="37"/>
  <c r="AN21" i="37"/>
  <c r="AE21" i="37"/>
  <c r="T21" i="37"/>
  <c r="K21" i="37"/>
  <c r="CA20" i="37"/>
  <c r="CA23" i="37" s="1"/>
  <c r="BZ20" i="37"/>
  <c r="BZ23" i="37" s="1"/>
  <c r="BY20" i="37"/>
  <c r="BY23" i="37" s="1"/>
  <c r="BX20" i="37"/>
  <c r="BX23" i="37" s="1"/>
  <c r="BW20" i="37"/>
  <c r="BW23" i="37" s="1"/>
  <c r="BV20" i="37"/>
  <c r="BV23" i="37" s="1"/>
  <c r="BU20" i="37"/>
  <c r="BU23" i="37" s="1"/>
  <c r="BU32" i="37" s="1"/>
  <c r="BT20" i="37"/>
  <c r="BT23" i="37" s="1"/>
  <c r="BR20" i="37"/>
  <c r="BR23" i="37" s="1"/>
  <c r="BQ20" i="37"/>
  <c r="BQ23" i="37" s="1"/>
  <c r="BP20" i="37"/>
  <c r="BP23" i="37" s="1"/>
  <c r="BO20" i="37"/>
  <c r="BO23" i="37" s="1"/>
  <c r="BN20" i="37"/>
  <c r="BN23" i="37" s="1"/>
  <c r="BM20" i="37"/>
  <c r="BM23" i="37" s="1"/>
  <c r="BL20" i="37"/>
  <c r="BL23" i="37" s="1"/>
  <c r="BL32" i="37" s="1"/>
  <c r="BK20" i="37"/>
  <c r="BK23" i="37" s="1"/>
  <c r="BG20" i="37"/>
  <c r="BG23" i="37" s="1"/>
  <c r="BG32" i="37" s="1"/>
  <c r="BF20" i="37"/>
  <c r="BF23" i="37" s="1"/>
  <c r="BE20" i="37"/>
  <c r="BE23" i="37" s="1"/>
  <c r="BE32" i="37" s="1"/>
  <c r="BD20" i="37"/>
  <c r="BD23" i="37" s="1"/>
  <c r="BC20" i="37"/>
  <c r="BC23" i="37" s="1"/>
  <c r="BB20" i="37"/>
  <c r="BB23" i="37" s="1"/>
  <c r="BA20" i="37"/>
  <c r="BA23" i="37" s="1"/>
  <c r="BA32" i="37" s="1"/>
  <c r="AZ20" i="37"/>
  <c r="AZ23" i="37" s="1"/>
  <c r="AX20" i="37"/>
  <c r="AX23" i="37" s="1"/>
  <c r="AW20" i="37"/>
  <c r="AW23" i="37" s="1"/>
  <c r="AV20" i="37"/>
  <c r="AV23" i="37" s="1"/>
  <c r="AU20" i="37"/>
  <c r="AU23" i="37" s="1"/>
  <c r="AT20" i="37"/>
  <c r="AT23" i="37" s="1"/>
  <c r="AS20" i="37"/>
  <c r="AS23" i="37" s="1"/>
  <c r="AR20" i="37"/>
  <c r="AR23" i="37" s="1"/>
  <c r="AQ20" i="37"/>
  <c r="AQ23" i="37" s="1"/>
  <c r="AQ32" i="37" s="1"/>
  <c r="AM20" i="37"/>
  <c r="AM23" i="37" s="1"/>
  <c r="AL20" i="37"/>
  <c r="AL23" i="37" s="1"/>
  <c r="AK20" i="37"/>
  <c r="AK23" i="37" s="1"/>
  <c r="AJ20" i="37"/>
  <c r="AJ23" i="37" s="1"/>
  <c r="AI20" i="37"/>
  <c r="AI23" i="37" s="1"/>
  <c r="AH20" i="37"/>
  <c r="AH23" i="37" s="1"/>
  <c r="AG20" i="37"/>
  <c r="AG23" i="37" s="1"/>
  <c r="AG32" i="37" s="1"/>
  <c r="AF20" i="37"/>
  <c r="AF23" i="37" s="1"/>
  <c r="AD20" i="37"/>
  <c r="AD23" i="37" s="1"/>
  <c r="AC20" i="37"/>
  <c r="AC23" i="37" s="1"/>
  <c r="AB20" i="37"/>
  <c r="AB23" i="37" s="1"/>
  <c r="AA20" i="37"/>
  <c r="AA23" i="37" s="1"/>
  <c r="Z20" i="37"/>
  <c r="Z23" i="37" s="1"/>
  <c r="Y20" i="37"/>
  <c r="Y23" i="37" s="1"/>
  <c r="X20" i="37"/>
  <c r="X23" i="37" s="1"/>
  <c r="X32" i="37" s="1"/>
  <c r="W20" i="37"/>
  <c r="W23" i="37" s="1"/>
  <c r="S20" i="37"/>
  <c r="S23" i="37" s="1"/>
  <c r="S32" i="37" s="1"/>
  <c r="R20" i="37"/>
  <c r="Q20" i="37"/>
  <c r="Q23" i="37" s="1"/>
  <c r="P20" i="37"/>
  <c r="O20" i="37"/>
  <c r="O23" i="37" s="1"/>
  <c r="N20" i="37"/>
  <c r="M20" i="37"/>
  <c r="M23" i="37" s="1"/>
  <c r="M32" i="37" s="1"/>
  <c r="L20" i="37"/>
  <c r="J20" i="37"/>
  <c r="J23" i="37" s="1"/>
  <c r="I20" i="37"/>
  <c r="I23" i="37" s="1"/>
  <c r="H20" i="37"/>
  <c r="H23" i="37" s="1"/>
  <c r="G20" i="37"/>
  <c r="G23" i="37" s="1"/>
  <c r="F20" i="37"/>
  <c r="E20" i="37"/>
  <c r="D20" i="37"/>
  <c r="C20" i="37"/>
  <c r="CB19" i="37"/>
  <c r="BS19" i="37"/>
  <c r="BH19" i="37"/>
  <c r="AY19" i="37"/>
  <c r="AN19" i="37"/>
  <c r="AE19" i="37"/>
  <c r="T19" i="37"/>
  <c r="K19" i="37"/>
  <c r="CB18" i="37"/>
  <c r="BS18" i="37"/>
  <c r="BH18" i="37"/>
  <c r="AY18" i="37"/>
  <c r="AN18" i="37"/>
  <c r="AE18" i="37"/>
  <c r="T18" i="37"/>
  <c r="K18" i="37"/>
  <c r="CB17" i="37"/>
  <c r="BS17" i="37"/>
  <c r="BH17" i="37"/>
  <c r="AY17" i="37"/>
  <c r="AN17" i="37"/>
  <c r="AE17" i="37"/>
  <c r="T17" i="37"/>
  <c r="K17" i="37"/>
  <c r="CR16" i="37"/>
  <c r="CQ16" i="37"/>
  <c r="CP16" i="37"/>
  <c r="CO16" i="37"/>
  <c r="CB16" i="37"/>
  <c r="BS16" i="37"/>
  <c r="BH16" i="37"/>
  <c r="AY16" i="37"/>
  <c r="AN16" i="37"/>
  <c r="AE16" i="37"/>
  <c r="T16" i="37"/>
  <c r="K16" i="37"/>
  <c r="CC77" i="37" l="1"/>
  <c r="CC78" i="37"/>
  <c r="CC85" i="37"/>
  <c r="CC61" i="37"/>
  <c r="BI86" i="37"/>
  <c r="AO69" i="37"/>
  <c r="U79" i="37"/>
  <c r="CC26" i="37"/>
  <c r="CC27" i="37"/>
  <c r="CC59" i="37"/>
  <c r="AY88" i="37"/>
  <c r="AO86" i="37"/>
  <c r="AO35" i="37"/>
  <c r="AO40" i="37"/>
  <c r="AO46" i="37"/>
  <c r="AO49" i="37"/>
  <c r="AO85" i="37"/>
  <c r="AO77" i="37"/>
  <c r="U49" i="37"/>
  <c r="U50" i="37"/>
  <c r="CN84" i="37"/>
  <c r="CC80" i="37"/>
  <c r="CI84" i="37"/>
  <c r="CC86" i="37"/>
  <c r="CC71" i="37"/>
  <c r="CN35" i="37"/>
  <c r="CN39" i="37"/>
  <c r="CN55" i="37"/>
  <c r="CC35" i="37"/>
  <c r="CC37" i="37"/>
  <c r="CC38" i="37"/>
  <c r="CC41" i="37"/>
  <c r="CC44" i="37"/>
  <c r="CC46" i="37"/>
  <c r="CC48" i="37"/>
  <c r="CC56" i="37"/>
  <c r="CC25" i="37"/>
  <c r="CC17" i="37"/>
  <c r="BI85" i="37"/>
  <c r="BH88" i="37"/>
  <c r="BI82" i="37"/>
  <c r="BI77" i="37"/>
  <c r="BI84" i="37"/>
  <c r="BI71" i="37"/>
  <c r="BI41" i="37"/>
  <c r="BI56" i="37"/>
  <c r="BI59" i="37"/>
  <c r="BI38" i="37"/>
  <c r="BI40" i="37"/>
  <c r="BI50" i="37"/>
  <c r="BI55" i="37"/>
  <c r="BI61" i="37"/>
  <c r="BI62" i="37"/>
  <c r="BI63" i="37"/>
  <c r="CM30" i="37"/>
  <c r="AO78" i="37"/>
  <c r="AO76" i="37"/>
  <c r="CI79" i="37"/>
  <c r="AO79" i="37"/>
  <c r="AO80" i="37"/>
  <c r="AO39" i="37"/>
  <c r="AO44" i="37"/>
  <c r="CI38" i="37"/>
  <c r="CI40" i="37"/>
  <c r="CI41" i="37"/>
  <c r="CI42" i="37"/>
  <c r="CI43" i="37"/>
  <c r="CI44" i="37"/>
  <c r="CI45" i="37"/>
  <c r="CI46" i="37"/>
  <c r="AO50" i="37"/>
  <c r="AO57" i="37"/>
  <c r="AO60" i="37"/>
  <c r="AO42" i="37"/>
  <c r="AO45" i="37"/>
  <c r="CI55" i="37"/>
  <c r="CI56" i="37"/>
  <c r="CI57" i="37"/>
  <c r="CI58" i="37"/>
  <c r="CI59" i="37"/>
  <c r="CI60" i="37"/>
  <c r="AO62" i="37"/>
  <c r="CN26" i="37"/>
  <c r="CN27" i="37"/>
  <c r="CN29" i="37"/>
  <c r="AO25" i="37"/>
  <c r="CI22" i="37"/>
  <c r="CJ30" i="37"/>
  <c r="BG95" i="37"/>
  <c r="BG96" i="37"/>
  <c r="U40" i="37"/>
  <c r="CN40" i="37"/>
  <c r="T88" i="37"/>
  <c r="CN76" i="37"/>
  <c r="U80" i="37"/>
  <c r="CN80" i="37"/>
  <c r="U16" i="37"/>
  <c r="CI16" i="37"/>
  <c r="U17" i="37"/>
  <c r="CI17" i="37"/>
  <c r="BI17" i="37"/>
  <c r="U18" i="37"/>
  <c r="CI18" i="37"/>
  <c r="BI18" i="37"/>
  <c r="U19" i="37"/>
  <c r="CI19" i="37"/>
  <c r="BI19" i="37"/>
  <c r="AQ95" i="37"/>
  <c r="AQ96" i="37"/>
  <c r="U21" i="37"/>
  <c r="CI21" i="37"/>
  <c r="BI22" i="37"/>
  <c r="U25" i="37"/>
  <c r="CI25" i="37"/>
  <c r="BI25" i="37"/>
  <c r="CI26" i="37"/>
  <c r="CC29" i="37"/>
  <c r="AO36" i="37"/>
  <c r="CC36" i="37"/>
  <c r="AO37" i="37"/>
  <c r="AO38" i="37"/>
  <c r="CN41" i="37"/>
  <c r="U42" i="37"/>
  <c r="CN42" i="37"/>
  <c r="BI42" i="37"/>
  <c r="U43" i="37"/>
  <c r="CN43" i="37"/>
  <c r="U44" i="37"/>
  <c r="CN44" i="37"/>
  <c r="BH66" i="37"/>
  <c r="U45" i="37"/>
  <c r="CN45" i="37"/>
  <c r="CN46" i="37"/>
  <c r="CI47" i="37"/>
  <c r="CI48" i="37"/>
  <c r="CI49" i="37"/>
  <c r="CC49" i="37"/>
  <c r="CN56" i="37"/>
  <c r="U57" i="37"/>
  <c r="CN57" i="37"/>
  <c r="BI57" i="37"/>
  <c r="U58" i="37"/>
  <c r="CN58" i="37"/>
  <c r="CN59" i="37"/>
  <c r="U60" i="37"/>
  <c r="CN60" i="37"/>
  <c r="BI60" i="37"/>
  <c r="CI61" i="37"/>
  <c r="U62" i="37"/>
  <c r="CI62" i="37"/>
  <c r="CI63" i="37"/>
  <c r="U64" i="37"/>
  <c r="CI64" i="37"/>
  <c r="CI69" i="37"/>
  <c r="AE88" i="37"/>
  <c r="BI76" i="37"/>
  <c r="CI77" i="37"/>
  <c r="BI78" i="37"/>
  <c r="U81" i="37"/>
  <c r="CN81" i="37"/>
  <c r="CI82" i="37"/>
  <c r="AO83" i="37"/>
  <c r="U84" i="37"/>
  <c r="CI85" i="37"/>
  <c r="S95" i="37"/>
  <c r="S96" i="37"/>
  <c r="U38" i="37"/>
  <c r="CN38" i="37"/>
  <c r="CS64" i="37"/>
  <c r="CN16" i="37"/>
  <c r="CN17" i="37"/>
  <c r="CN18" i="37"/>
  <c r="CN19" i="37"/>
  <c r="M95" i="37"/>
  <c r="M96" i="37"/>
  <c r="X95" i="37"/>
  <c r="X96" i="37"/>
  <c r="AG95" i="37"/>
  <c r="AG96" i="37"/>
  <c r="BA95" i="37"/>
  <c r="BA96" i="37"/>
  <c r="BE95" i="37"/>
  <c r="BE96" i="37"/>
  <c r="BL95" i="37"/>
  <c r="BL96" i="37"/>
  <c r="BU95" i="37"/>
  <c r="BU96" i="37"/>
  <c r="CN21" i="37"/>
  <c r="CN22" i="37"/>
  <c r="CN25" i="37"/>
  <c r="U27" i="37"/>
  <c r="CI27" i="37"/>
  <c r="CI28" i="37"/>
  <c r="CI29" i="37"/>
  <c r="CI35" i="37"/>
  <c r="CI36" i="37"/>
  <c r="CI37" i="37"/>
  <c r="CC40" i="37"/>
  <c r="AO41" i="37"/>
  <c r="AO43" i="37"/>
  <c r="CC43" i="37"/>
  <c r="U47" i="37"/>
  <c r="CN47" i="37"/>
  <c r="BI47" i="37"/>
  <c r="U48" i="37"/>
  <c r="CN48" i="37"/>
  <c r="CN49" i="37"/>
  <c r="BI49" i="37"/>
  <c r="CI50" i="37"/>
  <c r="CC55" i="37"/>
  <c r="AO56" i="37"/>
  <c r="AO58" i="37"/>
  <c r="CC58" i="37"/>
  <c r="AO59" i="37"/>
  <c r="U61" i="37"/>
  <c r="CN61" i="37"/>
  <c r="CN62" i="37"/>
  <c r="U63" i="37"/>
  <c r="CN63" i="37"/>
  <c r="CN64" i="37"/>
  <c r="CN69" i="37"/>
  <c r="CI71" i="37"/>
  <c r="CN77" i="37"/>
  <c r="U78" i="37"/>
  <c r="CI78" i="37"/>
  <c r="U82" i="37"/>
  <c r="CN82" i="37"/>
  <c r="CN85" i="37"/>
  <c r="U86" i="37"/>
  <c r="CI86" i="37"/>
  <c r="AO16" i="37"/>
  <c r="CC16" i="37"/>
  <c r="AO17" i="37"/>
  <c r="AO18" i="37"/>
  <c r="CC18" i="37"/>
  <c r="AO19" i="37"/>
  <c r="CC19" i="37"/>
  <c r="AC32" i="37"/>
  <c r="AL32" i="37"/>
  <c r="AL97" i="37" s="1"/>
  <c r="AW32" i="37"/>
  <c r="BF32" i="37"/>
  <c r="BF94" i="37" s="1"/>
  <c r="BQ32" i="37"/>
  <c r="BQ97" i="37" s="1"/>
  <c r="BZ32" i="37"/>
  <c r="BZ94" i="37" s="1"/>
  <c r="AO21" i="37"/>
  <c r="AO22" i="37"/>
  <c r="CC22" i="37"/>
  <c r="U26" i="37"/>
  <c r="U28" i="37"/>
  <c r="CN28" i="37"/>
  <c r="BI28" i="37"/>
  <c r="U36" i="37"/>
  <c r="CN36" i="37"/>
  <c r="U37" i="37"/>
  <c r="CN37" i="37"/>
  <c r="U39" i="37"/>
  <c r="CI39" i="37"/>
  <c r="BI39" i="37"/>
  <c r="CC47" i="37"/>
  <c r="AO48" i="37"/>
  <c r="CN50" i="37"/>
  <c r="AO61" i="37"/>
  <c r="AO63" i="37"/>
  <c r="U71" i="37"/>
  <c r="CN71" i="37"/>
  <c r="CI76" i="37"/>
  <c r="CN78" i="37"/>
  <c r="CN79" i="37"/>
  <c r="CI80" i="37"/>
  <c r="AO81" i="37"/>
  <c r="CN83" i="37"/>
  <c r="BI83" i="37"/>
  <c r="CS83" i="37" s="1"/>
  <c r="CN86" i="37"/>
  <c r="U77" i="37"/>
  <c r="Y32" i="37"/>
  <c r="Y97" i="37" s="1"/>
  <c r="AH32" i="37"/>
  <c r="AH94" i="37" s="1"/>
  <c r="BB32" i="37"/>
  <c r="BB94" i="37" s="1"/>
  <c r="BM32" i="37"/>
  <c r="BM97" i="37" s="1"/>
  <c r="BV32" i="37"/>
  <c r="BW32" i="37"/>
  <c r="BW97" i="37" s="1"/>
  <c r="AJ32" i="37"/>
  <c r="BD32" i="37"/>
  <c r="BD97" i="37" s="1"/>
  <c r="AA32" i="37"/>
  <c r="AA97" i="37" s="1"/>
  <c r="AU32" i="37"/>
  <c r="BO32" i="37"/>
  <c r="BO97" i="37" s="1"/>
  <c r="CG64" i="36"/>
  <c r="CQ64" i="36"/>
  <c r="CL64" i="36"/>
  <c r="CR64" i="36"/>
  <c r="CH64" i="36"/>
  <c r="CM64" i="36"/>
  <c r="CO64" i="36"/>
  <c r="CE64" i="36"/>
  <c r="CJ64" i="36"/>
  <c r="CP64" i="36"/>
  <c r="CF64" i="36"/>
  <c r="CK64" i="36"/>
  <c r="CG23" i="37"/>
  <c r="N23" i="37"/>
  <c r="CK20" i="37"/>
  <c r="CH23" i="37"/>
  <c r="O32" i="37"/>
  <c r="O97" i="37" s="1"/>
  <c r="AI32" i="37"/>
  <c r="AT32" i="37"/>
  <c r="BC32" i="37"/>
  <c r="BN32" i="37"/>
  <c r="CG30" i="37"/>
  <c r="CQ30" i="37"/>
  <c r="CL30" i="37"/>
  <c r="Z90" i="37"/>
  <c r="E73" i="37"/>
  <c r="E90" i="37" s="1"/>
  <c r="CF70" i="37"/>
  <c r="CF73" i="37" s="1"/>
  <c r="CF90" i="37" s="1"/>
  <c r="CP70" i="37"/>
  <c r="CP73" i="37" s="1"/>
  <c r="CK70" i="37"/>
  <c r="CK73" i="37" s="1"/>
  <c r="Y90" i="37"/>
  <c r="Y92" i="37" s="1"/>
  <c r="N73" i="37"/>
  <c r="N90" i="37" s="1"/>
  <c r="E23" i="37"/>
  <c r="E32" i="37" s="1"/>
  <c r="CF20" i="37"/>
  <c r="CP20" i="37"/>
  <c r="AB32" i="37"/>
  <c r="AV32" i="37"/>
  <c r="BP32" i="37"/>
  <c r="BY32" i="37"/>
  <c r="CH30" i="37"/>
  <c r="CR30" i="37"/>
  <c r="Q90" i="37"/>
  <c r="CG70" i="37"/>
  <c r="CG73" i="37" s="1"/>
  <c r="CG90" i="37" s="1"/>
  <c r="CQ70" i="37"/>
  <c r="CQ73" i="37" s="1"/>
  <c r="P73" i="37"/>
  <c r="P90" i="37" s="1"/>
  <c r="CL70" i="37"/>
  <c r="BP90" i="37"/>
  <c r="BO90" i="37"/>
  <c r="Q32" i="37"/>
  <c r="AK32" i="37"/>
  <c r="AK97" i="37" s="1"/>
  <c r="CR20" i="37"/>
  <c r="CH20" i="37"/>
  <c r="R23" i="37"/>
  <c r="CR23" i="37" s="1"/>
  <c r="CM20" i="37"/>
  <c r="AX90" i="37"/>
  <c r="Z32" i="37"/>
  <c r="CO30" i="37"/>
  <c r="CE30" i="37"/>
  <c r="CH70" i="37"/>
  <c r="CH73" i="37" s="1"/>
  <c r="CR70" i="37"/>
  <c r="CR73" i="37" s="1"/>
  <c r="R73" i="37"/>
  <c r="R90" i="37" s="1"/>
  <c r="CM70" i="37"/>
  <c r="CM73" i="37" s="1"/>
  <c r="CM90" i="37" s="1"/>
  <c r="CE20" i="37"/>
  <c r="CO20" i="37"/>
  <c r="L23" i="37"/>
  <c r="CJ23" i="37" s="1"/>
  <c r="CJ20" i="37"/>
  <c r="CQ20" i="37"/>
  <c r="CG20" i="37"/>
  <c r="P23" i="37"/>
  <c r="CL20" i="37"/>
  <c r="CF30" i="37"/>
  <c r="CP30" i="37"/>
  <c r="CK30" i="37"/>
  <c r="CO70" i="37"/>
  <c r="CO73" i="37" s="1"/>
  <c r="CE70" i="37"/>
  <c r="CE73" i="37" s="1"/>
  <c r="CE90" i="37" s="1"/>
  <c r="L73" i="37"/>
  <c r="L90" i="37" s="1"/>
  <c r="CJ70" i="37"/>
  <c r="CJ73" i="37" s="1"/>
  <c r="CJ90" i="37" s="1"/>
  <c r="AX32" i="37"/>
  <c r="F23" i="37"/>
  <c r="D73" i="37"/>
  <c r="D90" i="37" s="1"/>
  <c r="BW90" i="37"/>
  <c r="AH90" i="37"/>
  <c r="AS90" i="37"/>
  <c r="G32" i="37"/>
  <c r="T30" i="37"/>
  <c r="CB30" i="37"/>
  <c r="AG90" i="37"/>
  <c r="AG92" i="37" s="1"/>
  <c r="AG94" i="37" s="1"/>
  <c r="BX73" i="37"/>
  <c r="D23" i="37"/>
  <c r="AY23" i="37"/>
  <c r="H32" i="37"/>
  <c r="AE70" i="37"/>
  <c r="AE73" i="37" s="1"/>
  <c r="AQ90" i="37"/>
  <c r="AQ92" i="37" s="1"/>
  <c r="AQ94" i="37" s="1"/>
  <c r="J32" i="37"/>
  <c r="AD32" i="37"/>
  <c r="AM32" i="37"/>
  <c r="BR32" i="37"/>
  <c r="CA32" i="37"/>
  <c r="H73" i="37"/>
  <c r="H90" i="37" s="1"/>
  <c r="BS30" i="37"/>
  <c r="CC30" i="37" s="1"/>
  <c r="C73" i="37"/>
  <c r="C90" i="37" s="1"/>
  <c r="CB70" i="37"/>
  <c r="CB73" i="37" s="1"/>
  <c r="BX32" i="37"/>
  <c r="BK32" i="37"/>
  <c r="W73" i="37"/>
  <c r="W90" i="37" s="1"/>
  <c r="C23" i="37"/>
  <c r="I73" i="37"/>
  <c r="I90" i="37" s="1"/>
  <c r="F73" i="37"/>
  <c r="F90" i="37" s="1"/>
  <c r="AE64" i="36"/>
  <c r="CO14" i="36"/>
  <c r="H42" i="39"/>
  <c r="BG90" i="37"/>
  <c r="BG92" i="37" s="1"/>
  <c r="BG94" i="37" s="1"/>
  <c r="CC28" i="37"/>
  <c r="AO29" i="37"/>
  <c r="U35" i="37"/>
  <c r="BI46" i="37"/>
  <c r="CC62" i="37"/>
  <c r="BT90" i="37"/>
  <c r="BA90" i="37"/>
  <c r="BA92" i="37" s="1"/>
  <c r="BI37" i="37"/>
  <c r="CS37" i="37" s="1"/>
  <c r="CC39" i="37"/>
  <c r="CC42" i="37"/>
  <c r="BI45" i="37"/>
  <c r="U46" i="37"/>
  <c r="CC50" i="37"/>
  <c r="AO55" i="37"/>
  <c r="CC57" i="37"/>
  <c r="BI21" i="37"/>
  <c r="U22" i="37"/>
  <c r="AO47" i="37"/>
  <c r="BF90" i="37"/>
  <c r="AO27" i="37"/>
  <c r="AY66" i="37"/>
  <c r="BI36" i="37"/>
  <c r="U41" i="37"/>
  <c r="BI43" i="37"/>
  <c r="BI44" i="37"/>
  <c r="CC45" i="37"/>
  <c r="U56" i="37"/>
  <c r="CS56" i="37" s="1"/>
  <c r="BI58" i="37"/>
  <c r="U59" i="37"/>
  <c r="CC63" i="37"/>
  <c r="AL90" i="37"/>
  <c r="T64" i="36"/>
  <c r="AN64" i="36"/>
  <c r="AY64" i="36"/>
  <c r="BH64" i="36"/>
  <c r="BS64" i="36"/>
  <c r="CB64" i="36"/>
  <c r="K64" i="36"/>
  <c r="J97" i="37"/>
  <c r="BA97" i="37"/>
  <c r="BA94" i="37"/>
  <c r="BL97" i="37"/>
  <c r="K20" i="37"/>
  <c r="AQ97" i="37"/>
  <c r="BG97" i="37"/>
  <c r="AJ94" i="37"/>
  <c r="AR32" i="37"/>
  <c r="CP66" i="37"/>
  <c r="S97" i="37"/>
  <c r="T20" i="37"/>
  <c r="I32" i="37"/>
  <c r="M97" i="37"/>
  <c r="AE23" i="37"/>
  <c r="W32" i="37"/>
  <c r="AE20" i="37"/>
  <c r="CC21" i="37"/>
  <c r="AW97" i="37"/>
  <c r="AO28" i="37"/>
  <c r="CQ66" i="37"/>
  <c r="BE97" i="37"/>
  <c r="X97" i="37"/>
  <c r="BI16" i="37"/>
  <c r="AN20" i="37"/>
  <c r="AY20" i="37"/>
  <c r="BH23" i="37"/>
  <c r="BH20" i="37"/>
  <c r="AN23" i="37"/>
  <c r="K30" i="37"/>
  <c r="AZ32" i="37"/>
  <c r="BI35" i="37"/>
  <c r="CR66" i="37"/>
  <c r="BU97" i="37"/>
  <c r="BF97" i="37"/>
  <c r="AS32" i="37"/>
  <c r="AG97" i="37"/>
  <c r="BP97" i="37"/>
  <c r="CB23" i="37"/>
  <c r="CB32" i="37" s="1"/>
  <c r="BT32" i="37"/>
  <c r="BV97" i="37"/>
  <c r="BV94" i="37"/>
  <c r="BS23" i="37"/>
  <c r="BS20" i="37"/>
  <c r="AO26" i="37"/>
  <c r="U29" i="37"/>
  <c r="AE30" i="37"/>
  <c r="AN30" i="37"/>
  <c r="AY30" i="37"/>
  <c r="BH30" i="37"/>
  <c r="AF73" i="37"/>
  <c r="AF90" i="37" s="1"/>
  <c r="AN70" i="37"/>
  <c r="AN73" i="37" s="1"/>
  <c r="BQ90" i="37"/>
  <c r="BZ90" i="37"/>
  <c r="CB20" i="37"/>
  <c r="AN88" i="37"/>
  <c r="M90" i="37"/>
  <c r="M92" i="37" s="1"/>
  <c r="M94" i="37" s="1"/>
  <c r="X90" i="37"/>
  <c r="X92" i="37" s="1"/>
  <c r="X94" i="37" s="1"/>
  <c r="AR90" i="37"/>
  <c r="AZ90" i="37"/>
  <c r="BR90" i="37"/>
  <c r="CA90" i="37"/>
  <c r="K66" i="37"/>
  <c r="U55" i="37"/>
  <c r="U85" i="37"/>
  <c r="O90" i="37"/>
  <c r="AI90" i="37"/>
  <c r="AT90" i="37"/>
  <c r="BB90" i="37"/>
  <c r="BB92" i="37" s="1"/>
  <c r="BL90" i="37"/>
  <c r="BL92" i="37" s="1"/>
  <c r="BL94" i="37" s="1"/>
  <c r="BU90" i="37"/>
  <c r="BU92" i="37" s="1"/>
  <c r="BU94" i="37" s="1"/>
  <c r="T66" i="37"/>
  <c r="BS66" i="37"/>
  <c r="BI48" i="37"/>
  <c r="G73" i="37"/>
  <c r="G90" i="37" s="1"/>
  <c r="AO82" i="37"/>
  <c r="CS82" i="37" s="1"/>
  <c r="AA90" i="37"/>
  <c r="AJ90" i="37"/>
  <c r="AU90" i="37"/>
  <c r="BC90" i="37"/>
  <c r="BM90" i="37"/>
  <c r="BV90" i="37"/>
  <c r="BV92" i="37" s="1"/>
  <c r="BK90" i="37"/>
  <c r="BK92" i="37" s="1"/>
  <c r="AF32" i="37"/>
  <c r="CB66" i="37"/>
  <c r="K88" i="37"/>
  <c r="BS88" i="37"/>
  <c r="CC84" i="37"/>
  <c r="AB90" i="37"/>
  <c r="AB92" i="37" s="1"/>
  <c r="AB94" i="37" s="1"/>
  <c r="AK90" i="37"/>
  <c r="AV90" i="37"/>
  <c r="BD90" i="37"/>
  <c r="BN90" i="37"/>
  <c r="AE66" i="37"/>
  <c r="CB88" i="37"/>
  <c r="CC76" i="37"/>
  <c r="AC90" i="37"/>
  <c r="AW90" i="37"/>
  <c r="AW92" i="37" s="1"/>
  <c r="AW94" i="37" s="1"/>
  <c r="BE90" i="37"/>
  <c r="BE92" i="37" s="1"/>
  <c r="BE94" i="37" s="1"/>
  <c r="AN66" i="37"/>
  <c r="CO66" i="37"/>
  <c r="AO71" i="37"/>
  <c r="U76" i="37"/>
  <c r="CO88" i="37"/>
  <c r="BI79" i="37"/>
  <c r="J90" i="37"/>
  <c r="J92" i="37" s="1"/>
  <c r="J94" i="37" s="1"/>
  <c r="S90" i="37"/>
  <c r="S92" i="37" s="1"/>
  <c r="S94" i="37" s="1"/>
  <c r="AD90" i="37"/>
  <c r="AM90" i="37"/>
  <c r="BY90" i="37"/>
  <c r="AY70" i="37"/>
  <c r="AY73" i="37" s="1"/>
  <c r="BI69" i="37"/>
  <c r="BH70" i="37"/>
  <c r="K70" i="37"/>
  <c r="U69" i="37"/>
  <c r="T70" i="37"/>
  <c r="BS70" i="37"/>
  <c r="CC69" i="37"/>
  <c r="BG52" i="40"/>
  <c r="BF52" i="40"/>
  <c r="BE52" i="40"/>
  <c r="BD52" i="40"/>
  <c r="BA52" i="40"/>
  <c r="AZ52" i="40"/>
  <c r="AX52" i="40"/>
  <c r="AW52" i="40"/>
  <c r="BG51" i="40"/>
  <c r="BF51" i="40"/>
  <c r="BE51" i="40"/>
  <c r="BD51" i="40"/>
  <c r="BA51" i="40"/>
  <c r="AZ51" i="40"/>
  <c r="AX51" i="40"/>
  <c r="AW51" i="40"/>
  <c r="BG50" i="40"/>
  <c r="BF50" i="40"/>
  <c r="BE50" i="40"/>
  <c r="BD50" i="40"/>
  <c r="BA50" i="40"/>
  <c r="AZ50" i="40"/>
  <c r="AX50" i="40"/>
  <c r="AW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BA45" i="40"/>
  <c r="AZ45" i="40"/>
  <c r="AX45" i="40"/>
  <c r="AW45" i="40"/>
  <c r="AY45" i="40" s="1"/>
  <c r="BB44" i="40"/>
  <c r="AY44" i="40"/>
  <c r="BB43" i="40"/>
  <c r="AY43" i="40"/>
  <c r="BB42" i="40"/>
  <c r="AY42" i="40"/>
  <c r="BB41" i="40"/>
  <c r="AY41" i="40"/>
  <c r="BC41" i="40" s="1"/>
  <c r="BI41" i="40" s="1"/>
  <c r="BB40" i="40"/>
  <c r="AY40" i="40"/>
  <c r="BB39" i="40"/>
  <c r="AY39" i="40"/>
  <c r="BC39" i="40" s="1"/>
  <c r="BI39" i="40" s="1"/>
  <c r="BB38" i="40"/>
  <c r="AY38" i="40"/>
  <c r="BB33" i="40"/>
  <c r="AY33" i="40"/>
  <c r="BC33" i="40" s="1"/>
  <c r="BI33" i="40" s="1"/>
  <c r="BB32" i="40"/>
  <c r="AY32" i="40"/>
  <c r="BB31" i="40"/>
  <c r="AY31" i="40"/>
  <c r="BB30" i="40"/>
  <c r="AY30" i="40"/>
  <c r="BB29" i="40"/>
  <c r="AY29" i="40"/>
  <c r="BB28" i="40"/>
  <c r="AY28" i="40"/>
  <c r="BB27" i="40"/>
  <c r="AY27" i="40"/>
  <c r="BB26" i="40"/>
  <c r="AY26" i="40"/>
  <c r="BB25" i="40"/>
  <c r="AY25" i="40"/>
  <c r="BC25" i="40" s="1"/>
  <c r="BI25" i="40" s="1"/>
  <c r="BB24" i="40"/>
  <c r="AY24" i="40"/>
  <c r="BB23" i="40"/>
  <c r="AY23" i="40"/>
  <c r="BB22" i="40"/>
  <c r="AY22" i="40"/>
  <c r="BB21" i="40"/>
  <c r="AY21" i="40"/>
  <c r="BC21" i="40" s="1"/>
  <c r="BI21" i="40" s="1"/>
  <c r="BB20" i="40"/>
  <c r="AY20" i="40"/>
  <c r="BB19" i="40"/>
  <c r="AY19" i="40"/>
  <c r="BC19" i="40" s="1"/>
  <c r="BI19" i="40" s="1"/>
  <c r="BB18" i="40"/>
  <c r="AY18" i="40"/>
  <c r="AR52" i="40"/>
  <c r="AQ52" i="40"/>
  <c r="AP52" i="40"/>
  <c r="AO52" i="40"/>
  <c r="AL52" i="40"/>
  <c r="AK52" i="40"/>
  <c r="AI52" i="40"/>
  <c r="AH52" i="40"/>
  <c r="AR51" i="40"/>
  <c r="AQ51" i="40"/>
  <c r="AP51" i="40"/>
  <c r="AO51" i="40"/>
  <c r="AL51" i="40"/>
  <c r="AK51" i="40"/>
  <c r="AI51" i="40"/>
  <c r="AH51" i="40"/>
  <c r="AR50" i="40"/>
  <c r="AQ50" i="40"/>
  <c r="AP50" i="40"/>
  <c r="AO50" i="40"/>
  <c r="AL50" i="40"/>
  <c r="AK50" i="40"/>
  <c r="AI50" i="40"/>
  <c r="AH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L45" i="40"/>
  <c r="AK45" i="40"/>
  <c r="AM45" i="40" s="1"/>
  <c r="AI45" i="40"/>
  <c r="AH45" i="40"/>
  <c r="AM44" i="40"/>
  <c r="AJ44" i="40"/>
  <c r="AM43" i="40"/>
  <c r="AJ43" i="40"/>
  <c r="AM42" i="40"/>
  <c r="AJ42" i="40"/>
  <c r="AM41" i="40"/>
  <c r="AJ41" i="40"/>
  <c r="AM40" i="40"/>
  <c r="AJ40" i="40"/>
  <c r="AM39" i="40"/>
  <c r="AJ39" i="40"/>
  <c r="AM38" i="40"/>
  <c r="AJ38" i="40"/>
  <c r="AM33" i="40"/>
  <c r="AJ33" i="40"/>
  <c r="AM32" i="40"/>
  <c r="AJ32" i="40"/>
  <c r="AM31" i="40"/>
  <c r="AJ31" i="40"/>
  <c r="AM30" i="40"/>
  <c r="AJ30" i="40"/>
  <c r="AM29" i="40"/>
  <c r="AJ29" i="40"/>
  <c r="AM28" i="40"/>
  <c r="AJ28" i="40"/>
  <c r="AM27" i="40"/>
  <c r="AJ27" i="40"/>
  <c r="AM26" i="40"/>
  <c r="AJ26" i="40"/>
  <c r="AM25" i="40"/>
  <c r="AJ25" i="40"/>
  <c r="AM24" i="40"/>
  <c r="AJ24" i="40"/>
  <c r="AM23" i="40"/>
  <c r="AJ23" i="40"/>
  <c r="AM22" i="40"/>
  <c r="AJ22" i="40"/>
  <c r="AM21" i="40"/>
  <c r="AJ21" i="40"/>
  <c r="AM20" i="40"/>
  <c r="AJ20" i="40"/>
  <c r="AM19" i="40"/>
  <c r="AJ19" i="40"/>
  <c r="AM18" i="40"/>
  <c r="AJ18" i="40"/>
  <c r="AC52" i="40"/>
  <c r="AB52" i="40"/>
  <c r="AA52" i="40"/>
  <c r="Z52" i="40"/>
  <c r="W52" i="40"/>
  <c r="V52" i="40"/>
  <c r="T52" i="40"/>
  <c r="S52" i="40"/>
  <c r="AC51" i="40"/>
  <c r="AB51" i="40"/>
  <c r="AA51" i="40"/>
  <c r="Z51" i="40"/>
  <c r="W51" i="40"/>
  <c r="V51" i="40"/>
  <c r="T51" i="40"/>
  <c r="S51" i="40"/>
  <c r="AC50" i="40"/>
  <c r="AB50" i="40"/>
  <c r="AA50" i="40"/>
  <c r="Z50" i="40"/>
  <c r="W50" i="40"/>
  <c r="V50" i="40"/>
  <c r="T50" i="40"/>
  <c r="S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Z45" i="40"/>
  <c r="W45" i="40"/>
  <c r="V45" i="40"/>
  <c r="X45" i="40" s="1"/>
  <c r="T45" i="40"/>
  <c r="S45" i="40"/>
  <c r="X44" i="40"/>
  <c r="U44" i="40"/>
  <c r="X43" i="40"/>
  <c r="U43" i="40"/>
  <c r="X42" i="40"/>
  <c r="U42" i="40"/>
  <c r="X41" i="40"/>
  <c r="U41" i="40"/>
  <c r="X40" i="40"/>
  <c r="U40" i="40"/>
  <c r="X39" i="40"/>
  <c r="U39" i="40"/>
  <c r="X33" i="40"/>
  <c r="U33" i="40"/>
  <c r="X32" i="40"/>
  <c r="U32" i="40"/>
  <c r="X31" i="40"/>
  <c r="U31" i="40"/>
  <c r="Y31" i="40" s="1"/>
  <c r="AE31" i="40" s="1"/>
  <c r="X30" i="40"/>
  <c r="U30" i="40"/>
  <c r="X29" i="40"/>
  <c r="U29" i="40"/>
  <c r="X28" i="40"/>
  <c r="U28" i="40"/>
  <c r="X27" i="40"/>
  <c r="U27" i="40"/>
  <c r="Y27" i="40" s="1"/>
  <c r="AE27" i="40" s="1"/>
  <c r="X26" i="40"/>
  <c r="U26" i="40"/>
  <c r="X25" i="40"/>
  <c r="U25" i="40"/>
  <c r="X24" i="40"/>
  <c r="U24" i="40"/>
  <c r="X23" i="40"/>
  <c r="U23" i="40"/>
  <c r="Y23" i="40" s="1"/>
  <c r="AE23" i="40" s="1"/>
  <c r="X22" i="40"/>
  <c r="U22" i="40"/>
  <c r="X21" i="40"/>
  <c r="U21" i="40"/>
  <c r="X20" i="40"/>
  <c r="U20" i="40"/>
  <c r="X19" i="40"/>
  <c r="U19" i="40"/>
  <c r="Y19" i="40" s="1"/>
  <c r="AE19" i="40" s="1"/>
  <c r="X18" i="40"/>
  <c r="U18" i="40"/>
  <c r="I44" i="40"/>
  <c r="I43" i="40"/>
  <c r="BQ43" i="40" s="1"/>
  <c r="I42" i="40"/>
  <c r="I41" i="40"/>
  <c r="BQ41" i="40" s="1"/>
  <c r="I40" i="40"/>
  <c r="I39" i="40"/>
  <c r="BQ39" i="40" s="1"/>
  <c r="I38" i="40"/>
  <c r="I33" i="40"/>
  <c r="I32" i="40"/>
  <c r="I31" i="40"/>
  <c r="BQ31" i="40" s="1"/>
  <c r="I30" i="40"/>
  <c r="I29" i="40"/>
  <c r="I28" i="40"/>
  <c r="I27" i="40"/>
  <c r="BQ27" i="40" s="1"/>
  <c r="I26" i="40"/>
  <c r="I25" i="40"/>
  <c r="I24" i="40"/>
  <c r="I23" i="40"/>
  <c r="BQ23" i="40" s="1"/>
  <c r="I22" i="40"/>
  <c r="I21" i="40"/>
  <c r="I20" i="40"/>
  <c r="I19" i="40"/>
  <c r="BQ19" i="40" s="1"/>
  <c r="I18" i="40"/>
  <c r="F44" i="40"/>
  <c r="F43" i="40"/>
  <c r="F42" i="40"/>
  <c r="BN42" i="40" s="1"/>
  <c r="F41" i="40"/>
  <c r="F40" i="40"/>
  <c r="F39" i="40"/>
  <c r="F38" i="40"/>
  <c r="BN38" i="40" s="1"/>
  <c r="F33" i="40"/>
  <c r="F32" i="40"/>
  <c r="BN32" i="40" s="1"/>
  <c r="F31" i="40"/>
  <c r="F30" i="40"/>
  <c r="F29" i="40"/>
  <c r="F28" i="40"/>
  <c r="BN28" i="40" s="1"/>
  <c r="F27" i="40"/>
  <c r="F26" i="40"/>
  <c r="F25" i="40"/>
  <c r="F24" i="40"/>
  <c r="BN24" i="40" s="1"/>
  <c r="F23" i="40"/>
  <c r="F22" i="40"/>
  <c r="F21" i="40"/>
  <c r="F20" i="40"/>
  <c r="BN20" i="40" s="1"/>
  <c r="F19" i="40"/>
  <c r="F18" i="40"/>
  <c r="E52" i="40"/>
  <c r="E51" i="40"/>
  <c r="E50" i="40"/>
  <c r="E49" i="40"/>
  <c r="E48" i="40"/>
  <c r="E47" i="40"/>
  <c r="E45" i="40"/>
  <c r="CS26" i="37" l="1"/>
  <c r="CS39" i="37"/>
  <c r="CS62" i="37"/>
  <c r="CS41" i="37"/>
  <c r="BB97" i="37"/>
  <c r="BD92" i="37"/>
  <c r="BD94" i="37"/>
  <c r="BF92" i="37"/>
  <c r="AJ92" i="37"/>
  <c r="CS71" i="37"/>
  <c r="BQ18" i="40"/>
  <c r="BQ22" i="40"/>
  <c r="BQ30" i="40"/>
  <c r="BQ38" i="40"/>
  <c r="BB45" i="40"/>
  <c r="AN19" i="40"/>
  <c r="AT19" i="40" s="1"/>
  <c r="AN21" i="40"/>
  <c r="AT21" i="40" s="1"/>
  <c r="AN23" i="40"/>
  <c r="AT23" i="40" s="1"/>
  <c r="AN25" i="40"/>
  <c r="AT25" i="40" s="1"/>
  <c r="AN27" i="40"/>
  <c r="AT27" i="40" s="1"/>
  <c r="AN29" i="40"/>
  <c r="AT29" i="40" s="1"/>
  <c r="AN31" i="40"/>
  <c r="AT31" i="40" s="1"/>
  <c r="AN33" i="40"/>
  <c r="AT33" i="40" s="1"/>
  <c r="AN39" i="40"/>
  <c r="AT39" i="40" s="1"/>
  <c r="AN43" i="40"/>
  <c r="AT43" i="40" s="1"/>
  <c r="BM52" i="40"/>
  <c r="AJ45" i="40"/>
  <c r="BQ21" i="40"/>
  <c r="BQ25" i="40"/>
  <c r="BQ29" i="40"/>
  <c r="BQ33" i="40"/>
  <c r="BQ42" i="40"/>
  <c r="BN18" i="40"/>
  <c r="BN22" i="40"/>
  <c r="BN26" i="40"/>
  <c r="BM45" i="40"/>
  <c r="BM50" i="40"/>
  <c r="BN30" i="40"/>
  <c r="BZ97" i="37"/>
  <c r="BZ92" i="37"/>
  <c r="BM92" i="37"/>
  <c r="BM94" i="37" s="1"/>
  <c r="BQ92" i="37"/>
  <c r="BQ94" i="37" s="1"/>
  <c r="CS59" i="37"/>
  <c r="AL94" i="37"/>
  <c r="AA92" i="37"/>
  <c r="AA94" i="37" s="1"/>
  <c r="CS35" i="37"/>
  <c r="CS60" i="37"/>
  <c r="G92" i="37"/>
  <c r="BC43" i="40"/>
  <c r="BI43" i="40" s="1"/>
  <c r="BC18" i="40"/>
  <c r="BI18" i="40" s="1"/>
  <c r="BC40" i="40"/>
  <c r="BI40" i="40" s="1"/>
  <c r="BC42" i="40"/>
  <c r="BI42" i="40" s="1"/>
  <c r="BQ20" i="40"/>
  <c r="BQ24" i="40"/>
  <c r="BQ28" i="40"/>
  <c r="BQ32" i="40"/>
  <c r="BQ40" i="40"/>
  <c r="BQ44" i="40"/>
  <c r="BQ26" i="40"/>
  <c r="BN21" i="40"/>
  <c r="BN25" i="40"/>
  <c r="BN29" i="40"/>
  <c r="BN41" i="40"/>
  <c r="AN18" i="40"/>
  <c r="AT18" i="40" s="1"/>
  <c r="Y18" i="40"/>
  <c r="AE18" i="40" s="1"/>
  <c r="BN19" i="40"/>
  <c r="BN23" i="40"/>
  <c r="BN27" i="40"/>
  <c r="BN31" i="40"/>
  <c r="BN39" i="40"/>
  <c r="BN43" i="40"/>
  <c r="BN33" i="40"/>
  <c r="BN40" i="40"/>
  <c r="BN44" i="40"/>
  <c r="CS86" i="37"/>
  <c r="BW92" i="37"/>
  <c r="BW94" i="37" s="1"/>
  <c r="CS44" i="37"/>
  <c r="CC66" i="37"/>
  <c r="BO92" i="37"/>
  <c r="BO94" i="37" s="1"/>
  <c r="CA92" i="37"/>
  <c r="CA94" i="37" s="1"/>
  <c r="CS17" i="37"/>
  <c r="CS77" i="37"/>
  <c r="CS85" i="37"/>
  <c r="CS78" i="37"/>
  <c r="CS76" i="37"/>
  <c r="CS38" i="37"/>
  <c r="CQ90" i="37"/>
  <c r="CS61" i="37"/>
  <c r="AY90" i="37"/>
  <c r="CS25" i="37"/>
  <c r="AU92" i="37"/>
  <c r="AU94" i="37" s="1"/>
  <c r="AT92" i="37"/>
  <c r="AT94" i="37" s="1"/>
  <c r="AU97" i="37"/>
  <c r="AT97" i="37"/>
  <c r="CS79" i="37"/>
  <c r="AO88" i="37"/>
  <c r="CS80" i="37"/>
  <c r="AL92" i="37"/>
  <c r="CS48" i="37"/>
  <c r="CS50" i="37"/>
  <c r="AK92" i="37"/>
  <c r="AK94" i="37" s="1"/>
  <c r="AH92" i="37"/>
  <c r="CS21" i="37"/>
  <c r="AI92" i="37"/>
  <c r="AI94" i="37" s="1"/>
  <c r="AC97" i="37"/>
  <c r="Y94" i="37"/>
  <c r="AC92" i="37"/>
  <c r="AC94" i="37" s="1"/>
  <c r="U88" i="37"/>
  <c r="CS84" i="37"/>
  <c r="CS81" i="37"/>
  <c r="CS57" i="37"/>
  <c r="CS40" i="37"/>
  <c r="CS63" i="37"/>
  <c r="CS45" i="37"/>
  <c r="CS42" i="37"/>
  <c r="CS46" i="37"/>
  <c r="CS27" i="37"/>
  <c r="O92" i="37"/>
  <c r="O94" i="37" s="1"/>
  <c r="CS19" i="37"/>
  <c r="CS16" i="37"/>
  <c r="BC31" i="40"/>
  <c r="BI31" i="40" s="1"/>
  <c r="CS69" i="37"/>
  <c r="BT95" i="37"/>
  <c r="BT96" i="37"/>
  <c r="AR95" i="37"/>
  <c r="AR96" i="37"/>
  <c r="AO66" i="37"/>
  <c r="AD95" i="37"/>
  <c r="AD96" i="37"/>
  <c r="H95" i="37"/>
  <c r="H96" i="37"/>
  <c r="Q95" i="37"/>
  <c r="Q96" i="37"/>
  <c r="AV95" i="37"/>
  <c r="AV96" i="37"/>
  <c r="BC95" i="37"/>
  <c r="BC96" i="37"/>
  <c r="BO95" i="37"/>
  <c r="BO96" i="37"/>
  <c r="AJ95" i="37"/>
  <c r="AJ96" i="37"/>
  <c r="BB95" i="37"/>
  <c r="BB96" i="37"/>
  <c r="CS47" i="37"/>
  <c r="AW95" i="37"/>
  <c r="AW96" i="37"/>
  <c r="CS36" i="37"/>
  <c r="BC20" i="40"/>
  <c r="BI20" i="40" s="1"/>
  <c r="BC22" i="40"/>
  <c r="BI22" i="40" s="1"/>
  <c r="AF95" i="37"/>
  <c r="AF96" i="37"/>
  <c r="CB95" i="37"/>
  <c r="CB96" i="37"/>
  <c r="AS95" i="37"/>
  <c r="AS96" i="37"/>
  <c r="W95" i="37"/>
  <c r="W96" i="37"/>
  <c r="E95" i="37"/>
  <c r="E96" i="37"/>
  <c r="CS28" i="37"/>
  <c r="CA95" i="37"/>
  <c r="CA96" i="37"/>
  <c r="J95" i="37"/>
  <c r="J96" i="37"/>
  <c r="Z95" i="37"/>
  <c r="Z96" i="37"/>
  <c r="AB95" i="37"/>
  <c r="AB96" i="37"/>
  <c r="AT95" i="37"/>
  <c r="AT96" i="37"/>
  <c r="AU95" i="37"/>
  <c r="AU96" i="37"/>
  <c r="BW95" i="37"/>
  <c r="BW96" i="37"/>
  <c r="AH95" i="37"/>
  <c r="AH96" i="37"/>
  <c r="BZ95" i="37"/>
  <c r="BZ96" i="37"/>
  <c r="AL95" i="37"/>
  <c r="AL96" i="37"/>
  <c r="CS18" i="37"/>
  <c r="CN88" i="37"/>
  <c r="U45" i="40"/>
  <c r="BC23" i="40"/>
  <c r="BI23" i="40" s="1"/>
  <c r="CN66" i="37"/>
  <c r="I95" i="37"/>
  <c r="I96" i="37"/>
  <c r="BK95" i="37"/>
  <c r="BK96" i="37"/>
  <c r="BR95" i="37"/>
  <c r="BR96" i="37"/>
  <c r="BY95" i="37"/>
  <c r="BY96" i="37"/>
  <c r="AI95" i="37"/>
  <c r="AI96" i="37"/>
  <c r="T23" i="37"/>
  <c r="CN23" i="37" s="1"/>
  <c r="AA95" i="37"/>
  <c r="AA96" i="37"/>
  <c r="BV95" i="37"/>
  <c r="BV96" i="37"/>
  <c r="Y95" i="37"/>
  <c r="Y96" i="37"/>
  <c r="CS22" i="37"/>
  <c r="BQ95" i="37"/>
  <c r="BQ96" i="37"/>
  <c r="AC95" i="37"/>
  <c r="AC96" i="37"/>
  <c r="CS55" i="37"/>
  <c r="CI88" i="37"/>
  <c r="CS49" i="37"/>
  <c r="CS29" i="37"/>
  <c r="AZ95" i="37"/>
  <c r="AZ96" i="37"/>
  <c r="BX97" i="37"/>
  <c r="BX96" i="37"/>
  <c r="AM95" i="37"/>
  <c r="AM96" i="37"/>
  <c r="G95" i="37"/>
  <c r="G96" i="37"/>
  <c r="AX95" i="37"/>
  <c r="AX96" i="37"/>
  <c r="AK95" i="37"/>
  <c r="AK96" i="37"/>
  <c r="BP95" i="37"/>
  <c r="BP96" i="37"/>
  <c r="BN95" i="37"/>
  <c r="BN96" i="37"/>
  <c r="O95" i="37"/>
  <c r="O96" i="37"/>
  <c r="BD95" i="37"/>
  <c r="BD96" i="37"/>
  <c r="BM95" i="37"/>
  <c r="BM96" i="37"/>
  <c r="BF95" i="37"/>
  <c r="BF96" i="37"/>
  <c r="CS58" i="37"/>
  <c r="CS43" i="37"/>
  <c r="AO64" i="36"/>
  <c r="BM51" i="40"/>
  <c r="BM47" i="40"/>
  <c r="BM48" i="40"/>
  <c r="BM49" i="40"/>
  <c r="CN70" i="37"/>
  <c r="AJ97" i="37"/>
  <c r="CJ14" i="36"/>
  <c r="BC92" i="37"/>
  <c r="BC94" i="37" s="1"/>
  <c r="AX97" i="37"/>
  <c r="G94" i="37"/>
  <c r="BC97" i="37"/>
  <c r="AE90" i="37"/>
  <c r="AO70" i="37"/>
  <c r="AO73" i="37" s="1"/>
  <c r="Z92" i="37"/>
  <c r="Z94" i="37" s="1"/>
  <c r="BN97" i="37"/>
  <c r="G97" i="37"/>
  <c r="BN92" i="37"/>
  <c r="BN94" i="37" s="1"/>
  <c r="AH97" i="37"/>
  <c r="Z97" i="37"/>
  <c r="AB97" i="37"/>
  <c r="L32" i="37"/>
  <c r="L92" i="37" s="1"/>
  <c r="AX92" i="37"/>
  <c r="AX94" i="37" s="1"/>
  <c r="BP92" i="37"/>
  <c r="BP94" i="37" s="1"/>
  <c r="AV92" i="37"/>
  <c r="AV94" i="37" s="1"/>
  <c r="AV97" i="37"/>
  <c r="CE14" i="36"/>
  <c r="CN64" i="36"/>
  <c r="CI64" i="36"/>
  <c r="BY92" i="37"/>
  <c r="BY94" i="37" s="1"/>
  <c r="CB90" i="37"/>
  <c r="Q97" i="37"/>
  <c r="BI20" i="37"/>
  <c r="BY97" i="37"/>
  <c r="CP23" i="37"/>
  <c r="CP32" i="37" s="1"/>
  <c r="CF23" i="37"/>
  <c r="CF32" i="37" s="1"/>
  <c r="CF96" i="37" s="1"/>
  <c r="K73" i="37"/>
  <c r="K90" i="37" s="1"/>
  <c r="CI70" i="37"/>
  <c r="CN20" i="37"/>
  <c r="P32" i="37"/>
  <c r="P96" i="37" s="1"/>
  <c r="CL23" i="37"/>
  <c r="CL32" i="37" s="1"/>
  <c r="R32" i="37"/>
  <c r="R96" i="37" s="1"/>
  <c r="CM23" i="37"/>
  <c r="CM32" i="37" s="1"/>
  <c r="CM96" i="37" s="1"/>
  <c r="CR90" i="37"/>
  <c r="U30" i="37"/>
  <c r="CI30" i="37"/>
  <c r="N32" i="37"/>
  <c r="N96" i="37" s="1"/>
  <c r="CK23" i="37"/>
  <c r="BI70" i="37"/>
  <c r="BI73" i="37" s="1"/>
  <c r="CI20" i="37"/>
  <c r="AI97" i="37"/>
  <c r="CA97" i="37"/>
  <c r="Q92" i="37"/>
  <c r="Q94" i="37" s="1"/>
  <c r="CP90" i="37"/>
  <c r="BX90" i="37"/>
  <c r="BX92" i="37" s="1"/>
  <c r="CO23" i="37"/>
  <c r="CO32" i="37" s="1"/>
  <c r="CE23" i="37"/>
  <c r="CE32" i="37" s="1"/>
  <c r="CE96" i="37" s="1"/>
  <c r="CN30" i="37"/>
  <c r="CQ23" i="37"/>
  <c r="CQ32" i="37" s="1"/>
  <c r="CQ97" i="37" s="1"/>
  <c r="BR92" i="37"/>
  <c r="BS73" i="37"/>
  <c r="BS90" i="37" s="1"/>
  <c r="AM92" i="37"/>
  <c r="AM94" i="37" s="1"/>
  <c r="H97" i="37"/>
  <c r="BR94" i="37"/>
  <c r="CH90" i="37"/>
  <c r="T73" i="37"/>
  <c r="BH32" i="37"/>
  <c r="BR97" i="37"/>
  <c r="CL73" i="37"/>
  <c r="CL90" i="37" s="1"/>
  <c r="D32" i="37"/>
  <c r="D96" i="37" s="1"/>
  <c r="H92" i="37"/>
  <c r="H94" i="37" s="1"/>
  <c r="AY32" i="37"/>
  <c r="C32" i="37"/>
  <c r="C92" i="37" s="1"/>
  <c r="C94" i="37" s="1"/>
  <c r="BK97" i="37"/>
  <c r="BK94" i="37"/>
  <c r="AD97" i="37"/>
  <c r="CJ32" i="37"/>
  <c r="CJ96" i="37" s="1"/>
  <c r="F32" i="37"/>
  <c r="CG32" i="37"/>
  <c r="CG96" i="37" s="1"/>
  <c r="AM97" i="37"/>
  <c r="K23" i="37"/>
  <c r="BX95" i="37"/>
  <c r="CI66" i="37"/>
  <c r="AD92" i="37"/>
  <c r="AD94" i="37" s="1"/>
  <c r="BX94" i="37"/>
  <c r="CH32" i="37"/>
  <c r="CH96" i="37" s="1"/>
  <c r="CC64" i="36"/>
  <c r="G40" i="39"/>
  <c r="I42" i="39"/>
  <c r="H40" i="39"/>
  <c r="AN44" i="40"/>
  <c r="AT44" i="40" s="1"/>
  <c r="AN41" i="40"/>
  <c r="AT41" i="40" s="1"/>
  <c r="AN45" i="40"/>
  <c r="AT45" i="40" s="1"/>
  <c r="BC28" i="40"/>
  <c r="BI28" i="40" s="1"/>
  <c r="CC20" i="37"/>
  <c r="AO20" i="37"/>
  <c r="AN32" i="40"/>
  <c r="AT32" i="40" s="1"/>
  <c r="Y45" i="40"/>
  <c r="BC29" i="40"/>
  <c r="BI29" i="40" s="1"/>
  <c r="AN28" i="40"/>
  <c r="AT28" i="40" s="1"/>
  <c r="BC45" i="40"/>
  <c r="BI45" i="40" s="1"/>
  <c r="AN24" i="40"/>
  <c r="AT24" i="40" s="1"/>
  <c r="AN40" i="40"/>
  <c r="AT40" i="40" s="1"/>
  <c r="Y21" i="40"/>
  <c r="AE21" i="40" s="1"/>
  <c r="Y25" i="40"/>
  <c r="AE25" i="40" s="1"/>
  <c r="Y29" i="40"/>
  <c r="AE29" i="40" s="1"/>
  <c r="Y33" i="40"/>
  <c r="AE33" i="40" s="1"/>
  <c r="Y42" i="40"/>
  <c r="AE42" i="40" s="1"/>
  <c r="AN22" i="40"/>
  <c r="AT22" i="40" s="1"/>
  <c r="AN26" i="40"/>
  <c r="AT26" i="40" s="1"/>
  <c r="AN30" i="40"/>
  <c r="AT30" i="40" s="1"/>
  <c r="AN38" i="40"/>
  <c r="AT38" i="40" s="1"/>
  <c r="AN42" i="40"/>
  <c r="AT42" i="40" s="1"/>
  <c r="U66" i="37"/>
  <c r="AN20" i="40"/>
  <c r="AT20" i="40" s="1"/>
  <c r="BC26" i="40"/>
  <c r="BI26" i="40" s="1"/>
  <c r="BC30" i="40"/>
  <c r="BI30" i="40" s="1"/>
  <c r="BI66" i="37"/>
  <c r="Y22" i="40"/>
  <c r="AE22" i="40" s="1"/>
  <c r="Y26" i="40"/>
  <c r="AE26" i="40" s="1"/>
  <c r="Y30" i="40"/>
  <c r="AE30" i="40" s="1"/>
  <c r="Y39" i="40"/>
  <c r="AE39" i="40" s="1"/>
  <c r="Y43" i="40"/>
  <c r="AE43" i="40" s="1"/>
  <c r="BC27" i="40"/>
  <c r="BI27" i="40" s="1"/>
  <c r="CO90" i="37"/>
  <c r="BI64" i="36"/>
  <c r="U64" i="36"/>
  <c r="Y41" i="40"/>
  <c r="AE41" i="40" s="1"/>
  <c r="BC24" i="40"/>
  <c r="BI24" i="40" s="1"/>
  <c r="BC44" i="40"/>
  <c r="BI44" i="40" s="1"/>
  <c r="U52" i="40"/>
  <c r="BC38" i="40"/>
  <c r="BI38" i="40" s="1"/>
  <c r="BC32" i="40"/>
  <c r="BI32" i="40" s="1"/>
  <c r="BB48" i="40"/>
  <c r="BB52" i="40"/>
  <c r="Y20" i="40"/>
  <c r="AE20" i="40" s="1"/>
  <c r="Y24" i="40"/>
  <c r="AE24" i="40" s="1"/>
  <c r="Y28" i="40"/>
  <c r="AE28" i="40" s="1"/>
  <c r="Y32" i="40"/>
  <c r="AE32" i="40" s="1"/>
  <c r="Y40" i="40"/>
  <c r="AE40" i="40" s="1"/>
  <c r="Y44" i="40"/>
  <c r="AE44" i="40" s="1"/>
  <c r="AE45" i="40"/>
  <c r="AM51" i="40"/>
  <c r="AM52" i="40"/>
  <c r="AY52" i="40"/>
  <c r="AY48" i="40"/>
  <c r="AY50" i="40"/>
  <c r="X52" i="40"/>
  <c r="AJ48" i="40"/>
  <c r="AJ50" i="40"/>
  <c r="AM48" i="40"/>
  <c r="BB49" i="40"/>
  <c r="BB50" i="40"/>
  <c r="X47" i="40"/>
  <c r="X48" i="40"/>
  <c r="X49" i="40"/>
  <c r="X50" i="40"/>
  <c r="AJ51" i="40"/>
  <c r="AY51" i="40"/>
  <c r="AM50" i="40"/>
  <c r="U49" i="40"/>
  <c r="AY47" i="40"/>
  <c r="U51" i="40"/>
  <c r="AJ47" i="40"/>
  <c r="BB47" i="40"/>
  <c r="AY49" i="40"/>
  <c r="BB51" i="40"/>
  <c r="U47" i="40"/>
  <c r="U48" i="40"/>
  <c r="X51" i="40"/>
  <c r="AM47" i="40"/>
  <c r="AJ49" i="40"/>
  <c r="AJ52" i="40"/>
  <c r="U50" i="40"/>
  <c r="AM49" i="40"/>
  <c r="AZ97" i="37"/>
  <c r="AZ94" i="37"/>
  <c r="AZ92" i="37"/>
  <c r="AR97" i="37"/>
  <c r="AR92" i="37"/>
  <c r="AR94" i="37" s="1"/>
  <c r="C97" i="37"/>
  <c r="U70" i="37"/>
  <c r="CK90" i="37" s="1"/>
  <c r="AF97" i="37"/>
  <c r="AF92" i="37"/>
  <c r="AF94" i="37"/>
  <c r="CC70" i="37"/>
  <c r="BH73" i="37"/>
  <c r="BH90" i="37" s="1"/>
  <c r="BI30" i="37"/>
  <c r="CC23" i="37"/>
  <c r="BS32" i="37"/>
  <c r="AN32" i="37"/>
  <c r="W92" i="37"/>
  <c r="W94" i="37" s="1"/>
  <c r="W97" i="37"/>
  <c r="CR32" i="37"/>
  <c r="U20" i="37"/>
  <c r="BT94" i="37"/>
  <c r="BT92" i="37"/>
  <c r="BT97" i="37"/>
  <c r="AE32" i="37"/>
  <c r="AO23" i="37"/>
  <c r="I97" i="37"/>
  <c r="I92" i="37"/>
  <c r="I94" i="37" s="1"/>
  <c r="BI88" i="37"/>
  <c r="E92" i="37"/>
  <c r="E94" i="37" s="1"/>
  <c r="E97" i="37"/>
  <c r="AN90" i="37"/>
  <c r="AO30" i="37"/>
  <c r="CB97" i="37"/>
  <c r="AS97" i="37"/>
  <c r="AS92" i="37"/>
  <c r="AS94" i="37" s="1"/>
  <c r="BI23" i="37"/>
  <c r="CC88" i="37"/>
  <c r="J24" i="40"/>
  <c r="J32" i="40"/>
  <c r="J44" i="40"/>
  <c r="J29" i="40"/>
  <c r="J21" i="40"/>
  <c r="J41" i="40"/>
  <c r="J33" i="40"/>
  <c r="P33" i="40" s="1"/>
  <c r="J25" i="40"/>
  <c r="J26" i="40"/>
  <c r="J27" i="40"/>
  <c r="J39" i="40"/>
  <c r="J20" i="40"/>
  <c r="J28" i="40"/>
  <c r="J40" i="40"/>
  <c r="J18" i="40"/>
  <c r="J30" i="40"/>
  <c r="J23" i="40"/>
  <c r="J31" i="40"/>
  <c r="J43" i="40"/>
  <c r="J38" i="40"/>
  <c r="J22" i="40"/>
  <c r="J42" i="40"/>
  <c r="J19" i="40"/>
  <c r="BR19" i="40" s="1"/>
  <c r="P26" i="40"/>
  <c r="H52" i="40"/>
  <c r="BP52" i="40" s="1"/>
  <c r="H51" i="40"/>
  <c r="BP51" i="40" s="1"/>
  <c r="H50" i="40"/>
  <c r="BP50" i="40" s="1"/>
  <c r="H49" i="40"/>
  <c r="BP49" i="40" s="1"/>
  <c r="H48" i="40"/>
  <c r="BP48" i="40" s="1"/>
  <c r="H47" i="40"/>
  <c r="BP47" i="40" s="1"/>
  <c r="H45" i="40"/>
  <c r="BP45" i="40" s="1"/>
  <c r="BR23" i="40" l="1"/>
  <c r="BR26" i="40"/>
  <c r="P19" i="40"/>
  <c r="BX19" i="40" s="1"/>
  <c r="BX26" i="40"/>
  <c r="BR24" i="40"/>
  <c r="BX33" i="40"/>
  <c r="BS96" i="37"/>
  <c r="BH92" i="37"/>
  <c r="BH94" i="37" s="1"/>
  <c r="CS88" i="37"/>
  <c r="AO90" i="37"/>
  <c r="AE92" i="37"/>
  <c r="AE94" i="37" s="1"/>
  <c r="CL96" i="37"/>
  <c r="U73" i="37"/>
  <c r="U90" i="37" s="1"/>
  <c r="CQ92" i="37"/>
  <c r="CQ94" i="37" s="1"/>
  <c r="T32" i="37"/>
  <c r="CN32" i="37" s="1"/>
  <c r="P38" i="40"/>
  <c r="BX38" i="40" s="1"/>
  <c r="BR38" i="40"/>
  <c r="P20" i="40"/>
  <c r="BX20" i="40" s="1"/>
  <c r="BR20" i="40"/>
  <c r="P29" i="40"/>
  <c r="BX29" i="40" s="1"/>
  <c r="BR29" i="40"/>
  <c r="CO95" i="37"/>
  <c r="CO96" i="37"/>
  <c r="P23" i="40"/>
  <c r="BX23" i="40" s="1"/>
  <c r="P43" i="40"/>
  <c r="BX43" i="40" s="1"/>
  <c r="BR43" i="40"/>
  <c r="P18" i="40"/>
  <c r="BX18" i="40" s="1"/>
  <c r="BR18" i="40"/>
  <c r="P39" i="40"/>
  <c r="BX39" i="40" s="1"/>
  <c r="BR39" i="40"/>
  <c r="BR33" i="40"/>
  <c r="P44" i="40"/>
  <c r="BX44" i="40" s="1"/>
  <c r="BR44" i="40"/>
  <c r="CP95" i="37"/>
  <c r="CP96" i="37"/>
  <c r="L97" i="37"/>
  <c r="C95" i="37"/>
  <c r="C96" i="37"/>
  <c r="BH95" i="37"/>
  <c r="BH96" i="37"/>
  <c r="CQ95" i="37"/>
  <c r="CQ96" i="37"/>
  <c r="T95" i="37"/>
  <c r="P30" i="40"/>
  <c r="BX30" i="40" s="1"/>
  <c r="BR30" i="40"/>
  <c r="P25" i="40"/>
  <c r="BX25" i="40" s="1"/>
  <c r="BR25" i="40"/>
  <c r="CR95" i="37"/>
  <c r="CR96" i="37"/>
  <c r="AN95" i="37"/>
  <c r="AN96" i="37"/>
  <c r="L95" i="37"/>
  <c r="L96" i="37"/>
  <c r="P24" i="40"/>
  <c r="BX24" i="40" s="1"/>
  <c r="P42" i="40"/>
  <c r="BX42" i="40" s="1"/>
  <c r="BR42" i="40"/>
  <c r="P31" i="40"/>
  <c r="BX31" i="40" s="1"/>
  <c r="BR31" i="40"/>
  <c r="P40" i="40"/>
  <c r="BX40" i="40" s="1"/>
  <c r="BR40" i="40"/>
  <c r="P27" i="40"/>
  <c r="BX27" i="40" s="1"/>
  <c r="BR27" i="40"/>
  <c r="P41" i="40"/>
  <c r="BX41" i="40" s="1"/>
  <c r="BR41" i="40"/>
  <c r="P32" i="40"/>
  <c r="BX32" i="40" s="1"/>
  <c r="BR32" i="40"/>
  <c r="Y52" i="40"/>
  <c r="AE52" i="40" s="1"/>
  <c r="AY95" i="37"/>
  <c r="AY96" i="37"/>
  <c r="T90" i="37"/>
  <c r="CN73" i="37"/>
  <c r="CN90" i="37" s="1"/>
  <c r="P22" i="40"/>
  <c r="BX22" i="40" s="1"/>
  <c r="BR22" i="40"/>
  <c r="P28" i="40"/>
  <c r="BX28" i="40" s="1"/>
  <c r="BR28" i="40"/>
  <c r="P21" i="40"/>
  <c r="BX21" i="40" s="1"/>
  <c r="BR21" i="40"/>
  <c r="AE95" i="37"/>
  <c r="AE96" i="37"/>
  <c r="F92" i="37"/>
  <c r="F94" i="37" s="1"/>
  <c r="F96" i="37"/>
  <c r="L94" i="37"/>
  <c r="AN52" i="40"/>
  <c r="AT52" i="40" s="1"/>
  <c r="BC48" i="40"/>
  <c r="BI48" i="40" s="1"/>
  <c r="CK14" i="36"/>
  <c r="CS30" i="37"/>
  <c r="CI73" i="37"/>
  <c r="CI90" i="37" s="1"/>
  <c r="BS92" i="37"/>
  <c r="BS94" i="37" s="1"/>
  <c r="CS64" i="36"/>
  <c r="N95" i="37"/>
  <c r="N92" i="37"/>
  <c r="N97" i="37"/>
  <c r="N94" i="37"/>
  <c r="R95" i="37"/>
  <c r="R97" i="37"/>
  <c r="R94" i="37"/>
  <c r="CC73" i="37"/>
  <c r="CC90" i="37" s="1"/>
  <c r="CS70" i="37"/>
  <c r="R92" i="37"/>
  <c r="K32" i="37"/>
  <c r="K96" i="37" s="1"/>
  <c r="CI23" i="37"/>
  <c r="CB92" i="37"/>
  <c r="CB94" i="37" s="1"/>
  <c r="P95" i="37"/>
  <c r="P97" i="37"/>
  <c r="P94" i="37"/>
  <c r="P92" i="37"/>
  <c r="CS20" i="37"/>
  <c r="CJ92" i="37"/>
  <c r="CJ94" i="37" s="1"/>
  <c r="CJ97" i="37"/>
  <c r="CJ95" i="37"/>
  <c r="CH95" i="37"/>
  <c r="CH92" i="37"/>
  <c r="CH94" i="37" s="1"/>
  <c r="CH97" i="37"/>
  <c r="AY97" i="37"/>
  <c r="AN92" i="37"/>
  <c r="AN94" i="37" s="1"/>
  <c r="CL95" i="37"/>
  <c r="CL92" i="37"/>
  <c r="CL94" i="37" s="1"/>
  <c r="CL97" i="37"/>
  <c r="CE95" i="37"/>
  <c r="CE92" i="37"/>
  <c r="CE94" i="37" s="1"/>
  <c r="CE97" i="37"/>
  <c r="CM95" i="37"/>
  <c r="CM92" i="37"/>
  <c r="CM94" i="37" s="1"/>
  <c r="CM97" i="37"/>
  <c r="CS66" i="37"/>
  <c r="CF95" i="37"/>
  <c r="CF92" i="37"/>
  <c r="CF94" i="37" s="1"/>
  <c r="CF97" i="37"/>
  <c r="U23" i="37"/>
  <c r="CS23" i="37" s="1"/>
  <c r="CG95" i="37"/>
  <c r="CG92" i="37"/>
  <c r="CG94" i="37" s="1"/>
  <c r="CG97" i="37"/>
  <c r="D95" i="37"/>
  <c r="D97" i="37"/>
  <c r="D92" i="37"/>
  <c r="AY92" i="37"/>
  <c r="AY94" i="37" s="1"/>
  <c r="BS95" i="37"/>
  <c r="BH97" i="37"/>
  <c r="F95" i="37"/>
  <c r="F97" i="37"/>
  <c r="K40" i="39"/>
  <c r="J42" i="39"/>
  <c r="J40" i="39"/>
  <c r="BI90" i="37"/>
  <c r="BI32" i="37"/>
  <c r="AN50" i="40"/>
  <c r="AT50" i="40" s="1"/>
  <c r="BC47" i="40"/>
  <c r="BI47" i="40" s="1"/>
  <c r="BC52" i="40"/>
  <c r="BI52" i="40" s="1"/>
  <c r="BC50" i="40"/>
  <c r="BI50" i="40" s="1"/>
  <c r="BC51" i="40"/>
  <c r="BI51" i="40" s="1"/>
  <c r="AN48" i="40"/>
  <c r="AT48" i="40" s="1"/>
  <c r="AN51" i="40"/>
  <c r="AT51" i="40" s="1"/>
  <c r="Y50" i="40"/>
  <c r="AE50" i="40" s="1"/>
  <c r="AN49" i="40"/>
  <c r="AT49" i="40" s="1"/>
  <c r="Y47" i="40"/>
  <c r="AE47" i="40" s="1"/>
  <c r="Y49" i="40"/>
  <c r="AE49" i="40" s="1"/>
  <c r="BC49" i="40"/>
  <c r="BI49" i="40" s="1"/>
  <c r="Y48" i="40"/>
  <c r="AE48" i="40" s="1"/>
  <c r="Y51" i="40"/>
  <c r="AE51" i="40" s="1"/>
  <c r="AN47" i="40"/>
  <c r="AT47" i="40" s="1"/>
  <c r="CO97" i="37"/>
  <c r="CO92" i="37"/>
  <c r="CO94" i="37" s="1"/>
  <c r="CP97" i="37"/>
  <c r="CP92" i="37"/>
  <c r="CP94" i="37" s="1"/>
  <c r="BS97" i="37"/>
  <c r="CR97" i="37"/>
  <c r="CR92" i="37"/>
  <c r="CR94" i="37" s="1"/>
  <c r="CC32" i="37"/>
  <c r="AO32" i="37"/>
  <c r="AN97" i="37"/>
  <c r="AE97" i="37"/>
  <c r="AF41" i="44"/>
  <c r="AF45" i="44" s="1"/>
  <c r="AF47" i="44" s="1"/>
  <c r="AF41" i="45"/>
  <c r="AF45" i="45" s="1"/>
  <c r="AF47" i="45" s="1"/>
  <c r="AF41" i="46"/>
  <c r="AF45" i="46" s="1"/>
  <c r="AF47" i="46" s="1"/>
  <c r="AF41" i="47"/>
  <c r="AF45" i="47" s="1"/>
  <c r="AF47" i="47" s="1"/>
  <c r="AF41" i="48"/>
  <c r="AF45" i="48" s="1"/>
  <c r="AF47" i="48" s="1"/>
  <c r="T96" i="37" l="1"/>
  <c r="T92" i="37"/>
  <c r="T94" i="37" s="1"/>
  <c r="CS73" i="37"/>
  <c r="CS90" i="37" s="1"/>
  <c r="BI92" i="37"/>
  <c r="BI94" i="37" s="1"/>
  <c r="CN95" i="37"/>
  <c r="CN96" i="37"/>
  <c r="CN97" i="37"/>
  <c r="K92" i="37"/>
  <c r="K94" i="37" s="1"/>
  <c r="CN92" i="37"/>
  <c r="CN94" i="37" s="1"/>
  <c r="T97" i="37"/>
  <c r="K97" i="37"/>
  <c r="CI32" i="37"/>
  <c r="CI96" i="37" s="1"/>
  <c r="D94" i="37"/>
  <c r="BI95" i="37"/>
  <c r="BI96" i="37"/>
  <c r="AO95" i="37"/>
  <c r="AO96" i="37"/>
  <c r="CC95" i="37"/>
  <c r="CC96" i="37"/>
  <c r="CP14" i="36"/>
  <c r="CF14" i="36"/>
  <c r="CL14" i="36"/>
  <c r="K95" i="37"/>
  <c r="BI97" i="37"/>
  <c r="U32" i="37"/>
  <c r="U96" i="37" s="1"/>
  <c r="CK32" i="37"/>
  <c r="CK96" i="37" s="1"/>
  <c r="K42" i="39"/>
  <c r="I40" i="39"/>
  <c r="AO97" i="37"/>
  <c r="AO92" i="37"/>
  <c r="AO94" i="37" s="1"/>
  <c r="CC92" i="37"/>
  <c r="CC94" i="37" s="1"/>
  <c r="CC97" i="37"/>
  <c r="N52" i="40"/>
  <c r="BV52" i="40" s="1"/>
  <c r="M52" i="40"/>
  <c r="BU52" i="40" s="1"/>
  <c r="L52" i="40"/>
  <c r="BT52" i="40" s="1"/>
  <c r="K52" i="40"/>
  <c r="BS52" i="40" s="1"/>
  <c r="G52" i="40"/>
  <c r="D52" i="40"/>
  <c r="N51" i="40"/>
  <c r="BV51" i="40" s="1"/>
  <c r="M51" i="40"/>
  <c r="BU51" i="40" s="1"/>
  <c r="L51" i="40"/>
  <c r="BT51" i="40" s="1"/>
  <c r="K51" i="40"/>
  <c r="BS51" i="40" s="1"/>
  <c r="G51" i="40"/>
  <c r="D51" i="40"/>
  <c r="N50" i="40"/>
  <c r="BV50" i="40" s="1"/>
  <c r="M50" i="40"/>
  <c r="BU50" i="40" s="1"/>
  <c r="L50" i="40"/>
  <c r="BT50" i="40" s="1"/>
  <c r="K50" i="40"/>
  <c r="BS50" i="40" s="1"/>
  <c r="G50" i="40"/>
  <c r="D50" i="40"/>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CI97" i="37" l="1"/>
  <c r="CI92" i="37"/>
  <c r="CI94" i="37" s="1"/>
  <c r="CI95" i="37"/>
  <c r="I47" i="40"/>
  <c r="BQ47" i="40" s="1"/>
  <c r="BO47" i="40"/>
  <c r="I51" i="40"/>
  <c r="BQ51" i="40" s="1"/>
  <c r="BO51" i="40"/>
  <c r="F48" i="40"/>
  <c r="BN48" i="40" s="1"/>
  <c r="BL48" i="40"/>
  <c r="I52" i="40"/>
  <c r="BQ52" i="40" s="1"/>
  <c r="BO52" i="40"/>
  <c r="F51" i="40"/>
  <c r="BN51" i="40" s="1"/>
  <c r="BL51" i="40"/>
  <c r="F47" i="40"/>
  <c r="BN47" i="40" s="1"/>
  <c r="BL47" i="40"/>
  <c r="F50" i="40"/>
  <c r="BN50" i="40" s="1"/>
  <c r="BL50" i="40"/>
  <c r="I50" i="40"/>
  <c r="BQ50" i="40" s="1"/>
  <c r="BO50" i="40"/>
  <c r="I48" i="40"/>
  <c r="BQ48" i="40" s="1"/>
  <c r="BO48" i="40"/>
  <c r="F49" i="40"/>
  <c r="BN49" i="40" s="1"/>
  <c r="BL49" i="40"/>
  <c r="F52" i="40"/>
  <c r="BN52" i="40" s="1"/>
  <c r="BL52" i="40"/>
  <c r="I49" i="40"/>
  <c r="BQ49" i="40" s="1"/>
  <c r="BO49" i="40"/>
  <c r="CG14" i="36"/>
  <c r="CQ14" i="36"/>
  <c r="CN14" i="36"/>
  <c r="CM14" i="36"/>
  <c r="U95" i="37"/>
  <c r="U92" i="37"/>
  <c r="U94" i="37" s="1"/>
  <c r="U97" i="37"/>
  <c r="CK97" i="37"/>
  <c r="CK95" i="37"/>
  <c r="CK92" i="37"/>
  <c r="CK94" i="37" s="1"/>
  <c r="CS32" i="37"/>
  <c r="E25" i="13"/>
  <c r="D25" i="13"/>
  <c r="C25" i="13"/>
  <c r="B25" i="13"/>
  <c r="C76" i="12"/>
  <c r="C67" i="12"/>
  <c r="J47" i="40" l="1"/>
  <c r="BR47" i="40" s="1"/>
  <c r="J48" i="40"/>
  <c r="BR48" i="40" s="1"/>
  <c r="J50" i="40"/>
  <c r="BR50" i="40" s="1"/>
  <c r="C78" i="12"/>
  <c r="CS95" i="37"/>
  <c r="CS96" i="37"/>
  <c r="J52" i="40"/>
  <c r="BR52" i="40" s="1"/>
  <c r="J51" i="40"/>
  <c r="BR51" i="40" s="1"/>
  <c r="J49" i="40"/>
  <c r="BR49" i="40" s="1"/>
  <c r="CI14" i="36"/>
  <c r="CH14" i="36"/>
  <c r="CR14" i="36"/>
  <c r="CS97" i="37"/>
  <c r="CS92" i="37"/>
  <c r="CS94" i="37" s="1"/>
  <c r="G45" i="40"/>
  <c r="K45" i="40"/>
  <c r="BS45" i="40" s="1"/>
  <c r="L45" i="40"/>
  <c r="BT45" i="40" s="1"/>
  <c r="M45" i="40"/>
  <c r="BU45" i="40" s="1"/>
  <c r="N45" i="40"/>
  <c r="BV45" i="40" s="1"/>
  <c r="D45" i="40"/>
  <c r="I45" i="40" l="1"/>
  <c r="BQ45" i="40" s="1"/>
  <c r="BO45" i="40"/>
  <c r="F45" i="40"/>
  <c r="BN45" i="40" s="1"/>
  <c r="BL45" i="40"/>
  <c r="CS14" i="36"/>
  <c r="AH39" i="45"/>
  <c r="AF26" i="28"/>
  <c r="AG26" i="28"/>
  <c r="AH26" i="28"/>
  <c r="AI26" i="28"/>
  <c r="V26" i="28"/>
  <c r="W26" i="28"/>
  <c r="X26" i="28"/>
  <c r="Y26" i="28"/>
  <c r="Z26" i="28"/>
  <c r="K27" i="28"/>
  <c r="K26" i="28"/>
  <c r="AJ26" i="28" s="1"/>
  <c r="CK45" i="36"/>
  <c r="J45" i="40" l="1"/>
  <c r="BR45" i="40" s="1"/>
  <c r="CL45" i="36"/>
  <c r="CL47" i="36"/>
  <c r="CK46" i="36"/>
  <c r="CO47" i="36"/>
  <c r="CE47" i="36"/>
  <c r="CK47" i="36"/>
  <c r="CF47" i="36"/>
  <c r="CP47" i="36"/>
  <c r="CJ45" i="36"/>
  <c r="CJ47" i="36"/>
  <c r="CM45" i="36"/>
  <c r="CH45" i="36"/>
  <c r="CR45" i="36"/>
  <c r="CJ46" i="36"/>
  <c r="CM46" i="36"/>
  <c r="CR46" i="36"/>
  <c r="BJ29" i="40" s="1"/>
  <c r="CH46" i="36"/>
  <c r="CO45" i="36"/>
  <c r="CE45" i="36"/>
  <c r="CR47" i="36"/>
  <c r="CH47" i="36"/>
  <c r="CQ45" i="36"/>
  <c r="CG45" i="36"/>
  <c r="CP46" i="36"/>
  <c r="AF29" i="40" s="1"/>
  <c r="CF46" i="36"/>
  <c r="CE46" i="36"/>
  <c r="CO46" i="36"/>
  <c r="Q29" i="40" s="1"/>
  <c r="CM47" i="36"/>
  <c r="CL46" i="36"/>
  <c r="CQ46" i="36"/>
  <c r="AU29" i="40" s="1"/>
  <c r="CG46" i="36"/>
  <c r="CQ47" i="36"/>
  <c r="CG47" i="36"/>
  <c r="CP45" i="36"/>
  <c r="CF45" i="36"/>
  <c r="AN47" i="36"/>
  <c r="AN46" i="36"/>
  <c r="BH45" i="36"/>
  <c r="BS46" i="36"/>
  <c r="K45" i="36"/>
  <c r="AE46" i="36"/>
  <c r="BS47" i="36"/>
  <c r="CB47" i="36"/>
  <c r="CB46" i="36"/>
  <c r="CB45" i="36"/>
  <c r="BS45" i="36"/>
  <c r="BH47" i="36"/>
  <c r="BH46" i="36"/>
  <c r="AY47" i="36"/>
  <c r="AY46" i="36"/>
  <c r="AY45" i="36"/>
  <c r="AN45" i="36"/>
  <c r="AE45" i="36"/>
  <c r="AE47" i="36"/>
  <c r="T45" i="36"/>
  <c r="T46" i="36"/>
  <c r="T47" i="36"/>
  <c r="K47" i="36"/>
  <c r="K46" i="36"/>
  <c r="CN45" i="36" l="1"/>
  <c r="CN46" i="36"/>
  <c r="CI45" i="36"/>
  <c r="CI47" i="36"/>
  <c r="CI46" i="36"/>
  <c r="CN47" i="36"/>
  <c r="BY29" i="40"/>
  <c r="N27" i="28"/>
  <c r="AU28" i="40"/>
  <c r="L27" i="28"/>
  <c r="Q28" i="40"/>
  <c r="L28" i="28"/>
  <c r="Q30" i="40"/>
  <c r="CC47" i="36"/>
  <c r="O27" i="28"/>
  <c r="BJ28" i="40"/>
  <c r="M27" i="28"/>
  <c r="AF28" i="40"/>
  <c r="N28" i="28"/>
  <c r="AU30" i="40"/>
  <c r="M28" i="28"/>
  <c r="AF30" i="40"/>
  <c r="O28" i="28"/>
  <c r="BJ30" i="40"/>
  <c r="AO46" i="36"/>
  <c r="AO47" i="36"/>
  <c r="BI46" i="36"/>
  <c r="U47" i="36"/>
  <c r="CC45" i="36"/>
  <c r="CC46" i="36"/>
  <c r="AO45" i="36"/>
  <c r="BI45" i="36"/>
  <c r="U45" i="36"/>
  <c r="BI47" i="36"/>
  <c r="U46" i="36"/>
  <c r="CS46" i="36" l="1"/>
  <c r="BY30" i="40"/>
  <c r="BY28" i="40"/>
  <c r="CS45" i="36"/>
  <c r="CS47" i="36"/>
  <c r="P28" i="28"/>
  <c r="D3" i="39"/>
  <c r="D6" i="39"/>
  <c r="D5" i="39"/>
  <c r="D2" i="39"/>
  <c r="D4" i="39" l="1"/>
  <c r="Z30" i="28" l="1"/>
  <c r="Y30" i="28"/>
  <c r="X30" i="28"/>
  <c r="W30" i="28"/>
  <c r="V30" i="28"/>
  <c r="K30" i="28"/>
  <c r="Z29" i="28"/>
  <c r="Y29" i="28"/>
  <c r="X29" i="28"/>
  <c r="W29" i="28"/>
  <c r="V29" i="28"/>
  <c r="K29" i="28"/>
  <c r="AI28" i="28"/>
  <c r="AH28" i="28"/>
  <c r="AG28" i="28"/>
  <c r="AF28" i="28"/>
  <c r="Z28" i="28"/>
  <c r="Y28" i="28"/>
  <c r="X28" i="28"/>
  <c r="W28" i="28"/>
  <c r="V28" i="28"/>
  <c r="K28" i="28"/>
  <c r="AJ28" i="28" s="1"/>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7" l="1"/>
  <c r="AH45" i="47" s="1"/>
  <c r="AH47" i="47" s="1"/>
  <c r="AH41" i="48"/>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1" i="45"/>
  <c r="AE41" i="45"/>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E45" i="45"/>
  <c r="AE47" i="45" s="1"/>
  <c r="AG47" i="45"/>
  <c r="AH44" i="45"/>
  <c r="AH42" i="45"/>
  <c r="AH40" i="45"/>
  <c r="AH46" i="44"/>
  <c r="AG47" i="44"/>
  <c r="D45" i="44"/>
  <c r="AH40" i="44"/>
  <c r="AH39" i="44"/>
  <c r="B6" i="7"/>
  <c r="B5" i="7"/>
  <c r="B4" i="7"/>
  <c r="B3" i="7"/>
  <c r="B2" i="7"/>
  <c r="D6" i="40"/>
  <c r="D5" i="40"/>
  <c r="D4" i="40"/>
  <c r="D2" i="40"/>
  <c r="D3" i="40"/>
  <c r="D6" i="49" l="1"/>
  <c r="D5" i="49"/>
  <c r="D4" i="49"/>
  <c r="D3" i="49"/>
  <c r="D2" i="49"/>
  <c r="I100" i="49" l="1"/>
  <c r="H100" i="49"/>
  <c r="G100" i="49"/>
  <c r="F100" i="49"/>
  <c r="J98" i="49"/>
  <c r="J97" i="49"/>
  <c r="J96" i="49"/>
  <c r="J95" i="49"/>
  <c r="J94" i="49"/>
  <c r="J93" i="49"/>
  <c r="J92" i="49"/>
  <c r="J91" i="49"/>
  <c r="J90" i="49"/>
  <c r="J89" i="49"/>
  <c r="J88" i="49"/>
  <c r="J87" i="49"/>
  <c r="J86" i="49"/>
  <c r="J85" i="49"/>
  <c r="J84" i="49"/>
  <c r="J83" i="49"/>
  <c r="J82" i="49"/>
  <c r="J81" i="49"/>
  <c r="J80" i="49"/>
  <c r="J79" i="49"/>
  <c r="J78" i="49"/>
  <c r="J77" i="49"/>
  <c r="J76" i="49"/>
  <c r="J75" i="49"/>
  <c r="J74" i="49"/>
  <c r="J73" i="49"/>
  <c r="J72" i="49"/>
  <c r="J71" i="49"/>
  <c r="J70" i="49"/>
  <c r="J69" i="49"/>
  <c r="J68" i="49"/>
  <c r="J67" i="49"/>
  <c r="J66" i="49"/>
  <c r="J65" i="49"/>
  <c r="J64" i="49"/>
  <c r="J63" i="49"/>
  <c r="J62" i="49"/>
  <c r="J61" i="49"/>
  <c r="J60" i="49"/>
  <c r="J59" i="49"/>
  <c r="J58" i="49"/>
  <c r="J57" i="49"/>
  <c r="J56" i="49"/>
  <c r="J55" i="49"/>
  <c r="J54" i="49"/>
  <c r="J53" i="49"/>
  <c r="J52" i="49"/>
  <c r="J51" i="49"/>
  <c r="J50" i="49"/>
  <c r="J49" i="49"/>
  <c r="J48" i="49"/>
  <c r="J47" i="49"/>
  <c r="J46" i="49"/>
  <c r="J45" i="49"/>
  <c r="J44" i="49"/>
  <c r="J43" i="49"/>
  <c r="J42" i="49"/>
  <c r="J41" i="49"/>
  <c r="J40" i="49"/>
  <c r="J39" i="49"/>
  <c r="J38" i="49"/>
  <c r="J37" i="49"/>
  <c r="J36" i="49"/>
  <c r="J35" i="49"/>
  <c r="J34" i="49"/>
  <c r="J33" i="49"/>
  <c r="J32" i="49"/>
  <c r="J31" i="49"/>
  <c r="J30" i="49"/>
  <c r="J29" i="49"/>
  <c r="J28" i="49"/>
  <c r="J27" i="49"/>
  <c r="J26" i="49"/>
  <c r="J25" i="49"/>
  <c r="J24" i="49"/>
  <c r="J23" i="49"/>
  <c r="J22" i="49"/>
  <c r="J21" i="49"/>
  <c r="J20" i="49"/>
  <c r="J19" i="49"/>
  <c r="J18" i="49"/>
  <c r="J17" i="49"/>
  <c r="J16" i="49"/>
  <c r="J15" i="49"/>
  <c r="J14" i="49"/>
  <c r="J13" i="49"/>
  <c r="J12" i="49"/>
  <c r="J11" i="49"/>
  <c r="J10" i="49"/>
  <c r="J9" i="49"/>
  <c r="J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K36" i="39" l="1"/>
  <c r="J36" i="39"/>
  <c r="I36" i="39"/>
  <c r="H36" i="39"/>
  <c r="G36" i="39"/>
  <c r="F36" i="39"/>
  <c r="E36" i="39"/>
  <c r="D36" i="39"/>
  <c r="L35" i="39"/>
  <c r="L33" i="39"/>
  <c r="K29" i="39"/>
  <c r="J29" i="39"/>
  <c r="I29" i="39"/>
  <c r="H29" i="39"/>
  <c r="G29" i="39"/>
  <c r="F29" i="39"/>
  <c r="E29" i="39"/>
  <c r="D29" i="39"/>
  <c r="L28" i="39"/>
  <c r="L26" i="39"/>
  <c r="K22" i="39"/>
  <c r="J22" i="39"/>
  <c r="I22" i="39"/>
  <c r="H22" i="39"/>
  <c r="G22" i="39"/>
  <c r="F22" i="39"/>
  <c r="E22" i="39"/>
  <c r="D22" i="39"/>
  <c r="L21" i="39"/>
  <c r="L19" i="39"/>
  <c r="K15" i="39"/>
  <c r="J15" i="39"/>
  <c r="I15" i="39"/>
  <c r="H15" i="39"/>
  <c r="G15" i="39"/>
  <c r="F15" i="39"/>
  <c r="E15" i="39"/>
  <c r="D15" i="39"/>
  <c r="L14" i="39"/>
  <c r="L12" i="39"/>
  <c r="J43" i="39" l="1"/>
  <c r="K43" i="39"/>
  <c r="L42" i="39"/>
  <c r="L22" i="39"/>
  <c r="L40" i="39"/>
  <c r="F43" i="39"/>
  <c r="L29" i="39"/>
  <c r="G43" i="39"/>
  <c r="H43" i="39"/>
  <c r="D43" i="39"/>
  <c r="E43" i="39"/>
  <c r="I43" i="39"/>
  <c r="L15" i="39"/>
  <c r="L36" i="39"/>
  <c r="L43" i="39" l="1"/>
  <c r="P49" i="40"/>
  <c r="BX49" i="40" s="1"/>
  <c r="P48" i="40"/>
  <c r="BX48" i="40" s="1"/>
  <c r="P52" i="40"/>
  <c r="BX52" i="40" s="1"/>
  <c r="P50" i="40"/>
  <c r="BX50" i="40" s="1"/>
  <c r="P47" i="40"/>
  <c r="BX47" i="40" s="1"/>
  <c r="P51" i="40"/>
  <c r="BX51" i="40" s="1"/>
  <c r="Z16" i="28"/>
  <c r="Y16" i="28"/>
  <c r="X16" i="28"/>
  <c r="W16" i="28"/>
  <c r="V16" i="28"/>
  <c r="K16" i="28"/>
  <c r="K20" i="28"/>
  <c r="F14" i="28" l="1"/>
  <c r="CK85" i="36" l="1"/>
  <c r="CK84" i="36"/>
  <c r="CK83" i="36"/>
  <c r="CK82" i="36"/>
  <c r="CK81" i="36"/>
  <c r="CK80" i="36"/>
  <c r="CK79" i="36"/>
  <c r="CK78" i="36"/>
  <c r="CK77" i="36"/>
  <c r="CK76" i="36"/>
  <c r="CK86" i="36" l="1"/>
  <c r="CK88" i="36" s="1"/>
  <c r="CL76" i="36"/>
  <c r="CL77" i="36"/>
  <c r="CL78" i="36"/>
  <c r="CL79" i="36"/>
  <c r="CL80" i="36"/>
  <c r="CL81" i="36"/>
  <c r="CL82" i="36"/>
  <c r="CL83" i="36"/>
  <c r="CL84" i="36"/>
  <c r="CL85" i="36"/>
  <c r="CL86" i="36"/>
  <c r="CM76" i="36"/>
  <c r="CM77" i="36"/>
  <c r="CM78" i="36"/>
  <c r="CM79" i="36"/>
  <c r="CM80" i="36"/>
  <c r="CM81" i="36"/>
  <c r="CM82" i="36"/>
  <c r="CM83" i="36"/>
  <c r="CM84" i="36"/>
  <c r="CM85" i="36"/>
  <c r="CM86" i="36"/>
  <c r="CF77" i="36"/>
  <c r="CP77" i="36"/>
  <c r="CP81" i="36"/>
  <c r="CF81" i="36"/>
  <c r="CP86" i="36"/>
  <c r="CF86" i="36"/>
  <c r="CK60" i="36"/>
  <c r="CR77" i="36"/>
  <c r="CH77" i="36"/>
  <c r="CE76" i="36"/>
  <c r="CO76" i="36"/>
  <c r="CO77" i="36"/>
  <c r="CE77" i="36"/>
  <c r="CE78" i="36"/>
  <c r="CO78" i="36"/>
  <c r="CE79" i="36"/>
  <c r="CO79" i="36"/>
  <c r="CO80" i="36"/>
  <c r="CE80" i="36"/>
  <c r="CO81" i="36"/>
  <c r="CE81" i="36"/>
  <c r="CO82" i="36"/>
  <c r="CE82" i="36"/>
  <c r="CO83" i="36"/>
  <c r="CE83" i="36"/>
  <c r="CO84" i="36"/>
  <c r="CE84" i="36"/>
  <c r="CO85" i="36"/>
  <c r="CE85" i="36"/>
  <c r="CE86" i="36"/>
  <c r="CO86" i="36"/>
  <c r="CJ76" i="36"/>
  <c r="CJ77" i="36"/>
  <c r="CJ78" i="36"/>
  <c r="CJ79" i="36"/>
  <c r="CJ80" i="36"/>
  <c r="CJ81" i="36"/>
  <c r="CJ82" i="36"/>
  <c r="CJ83" i="36"/>
  <c r="CJ84" i="36"/>
  <c r="CJ85" i="36"/>
  <c r="CJ86" i="36"/>
  <c r="CE69" i="36"/>
  <c r="CO69" i="36"/>
  <c r="CO60" i="36"/>
  <c r="CE60" i="36"/>
  <c r="CO71" i="36"/>
  <c r="CE71" i="36"/>
  <c r="CJ69" i="36"/>
  <c r="CJ60" i="36"/>
  <c r="CJ71" i="36"/>
  <c r="CP71" i="36"/>
  <c r="CF71" i="36"/>
  <c r="CP78" i="36"/>
  <c r="CF78" i="36"/>
  <c r="CP82" i="36"/>
  <c r="CF82" i="36"/>
  <c r="CF69" i="36"/>
  <c r="CP69" i="36"/>
  <c r="CQ76" i="36"/>
  <c r="CG76" i="36"/>
  <c r="CG78" i="36"/>
  <c r="CQ78" i="36"/>
  <c r="CG80" i="36"/>
  <c r="CQ80" i="36"/>
  <c r="CG81" i="36"/>
  <c r="CQ81" i="36"/>
  <c r="CQ83" i="36"/>
  <c r="CG83" i="36"/>
  <c r="CQ84" i="36"/>
  <c r="CG84" i="36"/>
  <c r="CQ85" i="36"/>
  <c r="CG85" i="36"/>
  <c r="CQ86" i="36"/>
  <c r="CG86" i="36"/>
  <c r="CQ69" i="36"/>
  <c r="CG69" i="36"/>
  <c r="CG60" i="36"/>
  <c r="CQ60" i="36"/>
  <c r="CG71" i="36"/>
  <c r="CQ71" i="36"/>
  <c r="CL69" i="36"/>
  <c r="CL60" i="36"/>
  <c r="CL71" i="36"/>
  <c r="CF79" i="36"/>
  <c r="CP79" i="36"/>
  <c r="CP83" i="36"/>
  <c r="CF83" i="36"/>
  <c r="CK69" i="36"/>
  <c r="CQ77" i="36"/>
  <c r="CG77" i="36"/>
  <c r="CQ79" i="36"/>
  <c r="CG79" i="36"/>
  <c r="CQ82" i="36"/>
  <c r="CG82" i="36"/>
  <c r="CP76" i="36"/>
  <c r="CF76" i="36"/>
  <c r="CP85" i="36"/>
  <c r="CF85" i="36"/>
  <c r="CP60" i="36"/>
  <c r="CF60" i="36"/>
  <c r="CR79" i="36"/>
  <c r="CH79" i="36"/>
  <c r="CH82" i="36"/>
  <c r="CR82" i="36"/>
  <c r="CR85" i="36"/>
  <c r="CH85" i="36"/>
  <c r="CR69" i="36"/>
  <c r="CH69" i="36"/>
  <c r="CH60" i="36"/>
  <c r="CR60" i="36"/>
  <c r="CH71" i="36"/>
  <c r="CR71" i="36"/>
  <c r="CM69" i="36"/>
  <c r="CM60" i="36"/>
  <c r="CM71" i="36"/>
  <c r="CF80" i="36"/>
  <c r="CP80" i="36"/>
  <c r="CP84" i="36"/>
  <c r="CF84" i="36"/>
  <c r="CK71" i="36"/>
  <c r="CR76" i="36"/>
  <c r="CH76" i="36"/>
  <c r="CR78" i="36"/>
  <c r="CH78" i="36"/>
  <c r="CR80" i="36"/>
  <c r="CH80" i="36"/>
  <c r="CH81" i="36"/>
  <c r="CR81" i="36"/>
  <c r="CR83" i="36"/>
  <c r="CH83" i="36"/>
  <c r="CR84" i="36"/>
  <c r="CH84" i="36"/>
  <c r="CR86" i="36"/>
  <c r="CH86" i="36"/>
  <c r="B6" i="36"/>
  <c r="B5" i="36"/>
  <c r="B4" i="36"/>
  <c r="B3" i="36"/>
  <c r="B2" i="36"/>
  <c r="B5" i="54" l="1"/>
  <c r="B5" i="53"/>
  <c r="B2" i="54"/>
  <c r="B2" i="53"/>
  <c r="B3" i="54"/>
  <c r="B3" i="53"/>
  <c r="B6" i="53"/>
  <c r="B6" i="54"/>
  <c r="B4" i="53"/>
  <c r="B4" i="54"/>
  <c r="CM88" i="36"/>
  <c r="CL88" i="36"/>
  <c r="CG88" i="36"/>
  <c r="CH88" i="36"/>
  <c r="CQ88" i="36"/>
  <c r="CR88" i="36"/>
  <c r="CO88" i="36"/>
  <c r="CP88" i="36"/>
  <c r="CE88" i="36"/>
  <c r="CF88" i="36"/>
  <c r="CJ88" i="36"/>
  <c r="Z20" i="28"/>
  <c r="Y20" i="28"/>
  <c r="X20" i="28"/>
  <c r="W20" i="28"/>
  <c r="V20" i="28"/>
  <c r="Y14" i="28"/>
  <c r="X14" i="28"/>
  <c r="W14" i="28"/>
  <c r="V14" i="28"/>
  <c r="Z31" i="28"/>
  <c r="Y31" i="28"/>
  <c r="X31" i="28"/>
  <c r="W31" i="28"/>
  <c r="V31" i="28"/>
  <c r="K31" i="28"/>
  <c r="K14" i="28"/>
  <c r="B2" i="37"/>
  <c r="B3" i="37"/>
  <c r="B4" i="37"/>
  <c r="B5" i="37"/>
  <c r="B6" i="37"/>
  <c r="CK44" i="36" l="1"/>
  <c r="CP44" i="36"/>
  <c r="AF27" i="40" s="1"/>
  <c r="CF44" i="36"/>
  <c r="CJ44" i="36"/>
  <c r="CO44" i="36"/>
  <c r="Q27" i="40" s="1"/>
  <c r="CE44" i="36"/>
  <c r="CH44" i="36"/>
  <c r="CR44" i="36"/>
  <c r="BJ27" i="40" s="1"/>
  <c r="CM44" i="36"/>
  <c r="CL44" i="36"/>
  <c r="CG44" i="36"/>
  <c r="CQ44" i="36"/>
  <c r="AU27" i="40" s="1"/>
  <c r="T44" i="36"/>
  <c r="Z14" i="28"/>
  <c r="BH44" i="36"/>
  <c r="AE44" i="36"/>
  <c r="CB44" i="36"/>
  <c r="BS44" i="36"/>
  <c r="AY44" i="36"/>
  <c r="AN44" i="36"/>
  <c r="K44" i="36"/>
  <c r="T84" i="36"/>
  <c r="BH84" i="36"/>
  <c r="K84" i="36"/>
  <c r="AE84" i="36"/>
  <c r="AN84" i="36"/>
  <c r="AY84" i="36"/>
  <c r="BS84" i="36"/>
  <c r="CB84" i="36"/>
  <c r="CN84" i="36" l="1"/>
  <c r="CN44" i="36"/>
  <c r="CI84" i="36"/>
  <c r="CI44" i="36"/>
  <c r="BY27" i="40"/>
  <c r="P45" i="40"/>
  <c r="BX45" i="40" s="1"/>
  <c r="U44" i="36"/>
  <c r="AO44" i="36"/>
  <c r="AO84" i="36"/>
  <c r="CC44" i="36"/>
  <c r="BI44" i="36"/>
  <c r="BI84" i="36"/>
  <c r="U84" i="36"/>
  <c r="CC84" i="36"/>
  <c r="CS84" i="36" l="1"/>
  <c r="CS44" i="36"/>
  <c r="D8" i="28" l="1"/>
  <c r="C8" i="28"/>
  <c r="B8" i="28"/>
  <c r="AF88" i="36"/>
  <c r="CK37" i="36" l="1"/>
  <c r="CK28" i="36"/>
  <c r="CK22" i="36"/>
  <c r="AA31" i="28"/>
  <c r="AA30" i="28"/>
  <c r="AA22" i="28"/>
  <c r="AA14" i="28"/>
  <c r="AA20" i="28"/>
  <c r="AA19" i="28"/>
  <c r="AA18" i="28"/>
  <c r="AA17" i="28"/>
  <c r="AA16" i="28"/>
  <c r="AA15" i="28"/>
  <c r="AA29" i="28"/>
  <c r="AA21" i="28"/>
  <c r="AA13" i="28"/>
  <c r="AA28" i="28"/>
  <c r="AA27" i="28"/>
  <c r="AA26" i="28"/>
  <c r="AA25" i="28"/>
  <c r="AA24" i="28"/>
  <c r="AA23" i="28"/>
  <c r="AK23" i="28"/>
  <c r="AK24" i="28"/>
  <c r="AK22" i="28"/>
  <c r="AK21" i="28"/>
  <c r="AL23" i="28"/>
  <c r="AL21" i="28"/>
  <c r="AB23" i="28"/>
  <c r="AL24" i="28"/>
  <c r="AL22" i="28"/>
  <c r="AB24" i="28"/>
  <c r="AB22" i="28"/>
  <c r="AB25" i="28"/>
  <c r="AB21" i="28"/>
  <c r="AC25" i="28"/>
  <c r="AC21" i="28"/>
  <c r="AM22" i="28"/>
  <c r="AM24" i="28"/>
  <c r="AC24" i="28"/>
  <c r="AC22" i="28"/>
  <c r="AM23" i="28"/>
  <c r="AM21" i="28"/>
  <c r="AC23" i="28"/>
  <c r="CM57" i="36"/>
  <c r="CF63" i="36"/>
  <c r="CP63" i="36"/>
  <c r="CK62" i="36"/>
  <c r="CF59" i="36"/>
  <c r="CP59" i="36"/>
  <c r="CK58" i="36"/>
  <c r="CF50" i="36"/>
  <c r="CP50" i="36"/>
  <c r="AF33" i="40" s="1"/>
  <c r="CK49" i="36"/>
  <c r="CK48" i="36"/>
  <c r="CP36" i="36"/>
  <c r="AF19" i="40" s="1"/>
  <c r="CF36" i="36"/>
  <c r="CP27" i="36"/>
  <c r="CF27" i="36"/>
  <c r="CP26" i="36"/>
  <c r="CF26" i="36"/>
  <c r="CF22" i="36"/>
  <c r="CP22" i="36"/>
  <c r="CK18" i="36"/>
  <c r="CK17" i="36"/>
  <c r="CM63" i="36"/>
  <c r="CM61" i="36"/>
  <c r="CM59" i="36"/>
  <c r="CL63" i="36"/>
  <c r="CQ63" i="36"/>
  <c r="CG63" i="36"/>
  <c r="CL62" i="36"/>
  <c r="CQ62" i="36"/>
  <c r="CG62" i="36"/>
  <c r="CL61" i="36"/>
  <c r="CQ61" i="36"/>
  <c r="AU44" i="40" s="1"/>
  <c r="CG61" i="36"/>
  <c r="CL59" i="36"/>
  <c r="CG59" i="36"/>
  <c r="CQ59" i="36"/>
  <c r="AU42" i="40" s="1"/>
  <c r="CL58" i="36"/>
  <c r="CQ58" i="36"/>
  <c r="AU41" i="40" s="1"/>
  <c r="CG58" i="36"/>
  <c r="CL57" i="36"/>
  <c r="CQ57" i="36"/>
  <c r="AU40" i="40" s="1"/>
  <c r="CG57" i="36"/>
  <c r="CL56" i="36"/>
  <c r="CG56" i="36"/>
  <c r="CQ56" i="36"/>
  <c r="CL55" i="36"/>
  <c r="CQ55" i="36"/>
  <c r="N25" i="28" s="1"/>
  <c r="CG55" i="36"/>
  <c r="CL50" i="36"/>
  <c r="CQ50" i="36"/>
  <c r="AU33" i="40" s="1"/>
  <c r="CG50" i="36"/>
  <c r="CL49" i="36"/>
  <c r="CQ49" i="36"/>
  <c r="CG49" i="36"/>
  <c r="CL48" i="36"/>
  <c r="CG48" i="36"/>
  <c r="CQ48" i="36"/>
  <c r="AU31" i="40" s="1"/>
  <c r="CL43" i="36"/>
  <c r="CG43" i="36"/>
  <c r="CQ43" i="36"/>
  <c r="AU26" i="40" s="1"/>
  <c r="CL42" i="36"/>
  <c r="CQ42" i="36"/>
  <c r="AU25" i="40" s="1"/>
  <c r="CG42" i="36"/>
  <c r="CL41" i="36"/>
  <c r="CQ41" i="36"/>
  <c r="AU24" i="40" s="1"/>
  <c r="CG41" i="36"/>
  <c r="CL40" i="36"/>
  <c r="CQ40" i="36"/>
  <c r="AU23" i="40" s="1"/>
  <c r="CG40" i="36"/>
  <c r="CL39" i="36"/>
  <c r="CQ39" i="36"/>
  <c r="AU22" i="40" s="1"/>
  <c r="CG39" i="36"/>
  <c r="CL38" i="36"/>
  <c r="CQ38" i="36"/>
  <c r="AU21" i="40" s="1"/>
  <c r="CG38" i="36"/>
  <c r="CL37" i="36"/>
  <c r="CQ37" i="36"/>
  <c r="AU20" i="40" s="1"/>
  <c r="CG37" i="36"/>
  <c r="CL36" i="36"/>
  <c r="CG36" i="36"/>
  <c r="CQ36" i="36"/>
  <c r="AU19" i="40" s="1"/>
  <c r="CL35" i="36"/>
  <c r="CG35" i="36"/>
  <c r="CQ35" i="36"/>
  <c r="CL29" i="36"/>
  <c r="CG29" i="36"/>
  <c r="CQ29" i="36"/>
  <c r="CL28" i="36"/>
  <c r="CQ28" i="36"/>
  <c r="CG28" i="36"/>
  <c r="CL27" i="36"/>
  <c r="CQ27" i="36"/>
  <c r="CG27" i="36"/>
  <c r="CL26" i="36"/>
  <c r="CQ26" i="36"/>
  <c r="CG26" i="36"/>
  <c r="CL25" i="36"/>
  <c r="CG25" i="36"/>
  <c r="CQ25" i="36"/>
  <c r="CL22" i="36"/>
  <c r="CQ22" i="36"/>
  <c r="CG22" i="36"/>
  <c r="CL21" i="36"/>
  <c r="CQ21" i="36"/>
  <c r="CG21" i="36"/>
  <c r="CL19" i="36"/>
  <c r="CQ19" i="36"/>
  <c r="CG19" i="36"/>
  <c r="CL18" i="36"/>
  <c r="CQ18" i="36"/>
  <c r="CG18" i="36"/>
  <c r="CL17" i="36"/>
  <c r="CQ17" i="36"/>
  <c r="CG17" i="36"/>
  <c r="CL16" i="36"/>
  <c r="CG16" i="36"/>
  <c r="CQ16" i="36"/>
  <c r="CK61" i="36"/>
  <c r="CK41" i="36"/>
  <c r="CP40" i="36"/>
  <c r="AF23" i="40" s="1"/>
  <c r="CF40" i="36"/>
  <c r="CK35" i="36"/>
  <c r="CK25" i="36"/>
  <c r="CP21" i="36"/>
  <c r="CF21" i="36"/>
  <c r="CP16" i="36"/>
  <c r="CF16" i="36"/>
  <c r="R73" i="36"/>
  <c r="CM62" i="36"/>
  <c r="CP62" i="36"/>
  <c r="CF62" i="36"/>
  <c r="CK59" i="36"/>
  <c r="CK55" i="36"/>
  <c r="CK42" i="36"/>
  <c r="CK36" i="36"/>
  <c r="CK27" i="36"/>
  <c r="CP17" i="36"/>
  <c r="CF17" i="36"/>
  <c r="CJ63" i="36"/>
  <c r="CO63" i="36"/>
  <c r="CE63" i="36"/>
  <c r="CJ62" i="36"/>
  <c r="C70" i="36"/>
  <c r="CE62" i="36"/>
  <c r="CO62" i="36"/>
  <c r="CJ61" i="36"/>
  <c r="CO61" i="36"/>
  <c r="Q44" i="40" s="1"/>
  <c r="CE61" i="36"/>
  <c r="CJ59" i="36"/>
  <c r="CO59" i="36"/>
  <c r="Q42" i="40" s="1"/>
  <c r="CE59" i="36"/>
  <c r="CJ58" i="36"/>
  <c r="CE58" i="36"/>
  <c r="CO58" i="36"/>
  <c r="Q41" i="40" s="1"/>
  <c r="CJ57" i="36"/>
  <c r="CE57" i="36"/>
  <c r="CO57" i="36"/>
  <c r="Q40" i="40" s="1"/>
  <c r="CJ56" i="36"/>
  <c r="CO56" i="36"/>
  <c r="Q39" i="40" s="1"/>
  <c r="CE56" i="36"/>
  <c r="CJ55" i="36"/>
  <c r="CO55" i="36"/>
  <c r="L25" i="28" s="1"/>
  <c r="CE55" i="36"/>
  <c r="CJ50" i="36"/>
  <c r="CE50" i="36"/>
  <c r="CO50" i="36"/>
  <c r="Q33" i="40" s="1"/>
  <c r="CJ49" i="36"/>
  <c r="CE49" i="36"/>
  <c r="CO49" i="36"/>
  <c r="Q32" i="40" s="1"/>
  <c r="CJ48" i="36"/>
  <c r="CO48" i="36"/>
  <c r="Q31" i="40" s="1"/>
  <c r="CE48" i="36"/>
  <c r="CJ43" i="36"/>
  <c r="CO43" i="36"/>
  <c r="Q26" i="40" s="1"/>
  <c r="CE43" i="36"/>
  <c r="CJ42" i="36"/>
  <c r="CE42" i="36"/>
  <c r="CO42" i="36"/>
  <c r="Q25" i="40" s="1"/>
  <c r="CJ41" i="36"/>
  <c r="CE41" i="36"/>
  <c r="CO41" i="36"/>
  <c r="Q24" i="40" s="1"/>
  <c r="CJ40" i="36"/>
  <c r="CO40" i="36"/>
  <c r="Q23" i="40" s="1"/>
  <c r="CE40" i="36"/>
  <c r="CJ39" i="36"/>
  <c r="CO39" i="36"/>
  <c r="Q22" i="40" s="1"/>
  <c r="CE39" i="36"/>
  <c r="CJ38" i="36"/>
  <c r="CE38" i="36"/>
  <c r="CO38" i="36"/>
  <c r="Q21" i="40" s="1"/>
  <c r="CJ37" i="36"/>
  <c r="CO37" i="36"/>
  <c r="Q20" i="40" s="1"/>
  <c r="CE37" i="36"/>
  <c r="CJ36" i="36"/>
  <c r="CO36" i="36"/>
  <c r="Q19" i="40" s="1"/>
  <c r="CE36" i="36"/>
  <c r="CJ35" i="36"/>
  <c r="CO35" i="36"/>
  <c r="CE35" i="36"/>
  <c r="CJ29" i="36"/>
  <c r="CO29" i="36"/>
  <c r="CE29" i="36"/>
  <c r="CJ28" i="36"/>
  <c r="CO28" i="36"/>
  <c r="CE28" i="36"/>
  <c r="CJ27" i="36"/>
  <c r="CO27" i="36"/>
  <c r="CE27" i="36"/>
  <c r="CJ26" i="36"/>
  <c r="CO26" i="36"/>
  <c r="CE26" i="36"/>
  <c r="CJ25" i="36"/>
  <c r="CO25" i="36"/>
  <c r="CE25" i="36"/>
  <c r="CJ22" i="36"/>
  <c r="CE22" i="36"/>
  <c r="CO22" i="36"/>
  <c r="CJ21" i="36"/>
  <c r="CE21" i="36"/>
  <c r="CO21" i="36"/>
  <c r="CJ19" i="36"/>
  <c r="CO19" i="36"/>
  <c r="CE19" i="36"/>
  <c r="CJ18" i="36"/>
  <c r="CO18" i="36"/>
  <c r="CE18" i="36"/>
  <c r="CJ17" i="36"/>
  <c r="CO17" i="36"/>
  <c r="CE17" i="36"/>
  <c r="CJ16" i="36"/>
  <c r="CO16" i="36"/>
  <c r="CE16" i="36"/>
  <c r="CK63" i="36"/>
  <c r="CK57" i="36"/>
  <c r="CK56" i="36"/>
  <c r="CF55" i="36"/>
  <c r="CP55" i="36"/>
  <c r="M25" i="28" s="1"/>
  <c r="CK50" i="36"/>
  <c r="CP49" i="36"/>
  <c r="AF32" i="40" s="1"/>
  <c r="CF49" i="36"/>
  <c r="CP48" i="36"/>
  <c r="AF31" i="40" s="1"/>
  <c r="CF48" i="36"/>
  <c r="CK43" i="36"/>
  <c r="CF42" i="36"/>
  <c r="CP42" i="36"/>
  <c r="AF25" i="40" s="1"/>
  <c r="CP41" i="36"/>
  <c r="AF24" i="40" s="1"/>
  <c r="CF41" i="36"/>
  <c r="CK40" i="36"/>
  <c r="CF39" i="36"/>
  <c r="CP39" i="36"/>
  <c r="AF22" i="40" s="1"/>
  <c r="CP38" i="36"/>
  <c r="AF21" i="40" s="1"/>
  <c r="CF38" i="36"/>
  <c r="CP37" i="36"/>
  <c r="AF20" i="40" s="1"/>
  <c r="CF37" i="36"/>
  <c r="CK26" i="36"/>
  <c r="N20" i="36"/>
  <c r="N23" i="36" s="1"/>
  <c r="CK19" i="36"/>
  <c r="CK16" i="36"/>
  <c r="CP29" i="36"/>
  <c r="CF29" i="36"/>
  <c r="CF28" i="36"/>
  <c r="CP28" i="36"/>
  <c r="CM58" i="36"/>
  <c r="CH57" i="36"/>
  <c r="CR57" i="36"/>
  <c r="BJ40" i="40" s="1"/>
  <c r="CM56" i="36"/>
  <c r="CR56" i="36"/>
  <c r="BJ39" i="40" s="1"/>
  <c r="CH56" i="36"/>
  <c r="CM55" i="36"/>
  <c r="CR55" i="36"/>
  <c r="O25" i="28" s="1"/>
  <c r="AI25" i="28" s="1"/>
  <c r="CH55" i="36"/>
  <c r="CM50" i="36"/>
  <c r="CR50" i="36"/>
  <c r="BJ33" i="40" s="1"/>
  <c r="CH50" i="36"/>
  <c r="CM49" i="36"/>
  <c r="CH49" i="36"/>
  <c r="CR49" i="36"/>
  <c r="BJ32" i="40" s="1"/>
  <c r="CM48" i="36"/>
  <c r="CR48" i="36"/>
  <c r="BJ31" i="40" s="1"/>
  <c r="CH48" i="36"/>
  <c r="CM43" i="36"/>
  <c r="CR43" i="36"/>
  <c r="CH43" i="36"/>
  <c r="CM42" i="36"/>
  <c r="CR42" i="36"/>
  <c r="BJ25" i="40" s="1"/>
  <c r="CH42" i="36"/>
  <c r="CM41" i="36"/>
  <c r="CH41" i="36"/>
  <c r="CR41" i="36"/>
  <c r="BJ24" i="40" s="1"/>
  <c r="CM40" i="36"/>
  <c r="CR40" i="36"/>
  <c r="CH40" i="36"/>
  <c r="CM39" i="36"/>
  <c r="CR39" i="36"/>
  <c r="BJ22" i="40" s="1"/>
  <c r="CH39" i="36"/>
  <c r="CM38" i="36"/>
  <c r="CR38" i="36"/>
  <c r="BJ21" i="40" s="1"/>
  <c r="CH38" i="36"/>
  <c r="CM37" i="36"/>
  <c r="CH37" i="36"/>
  <c r="CR37" i="36"/>
  <c r="BJ20" i="40" s="1"/>
  <c r="CM36" i="36"/>
  <c r="CH36" i="36"/>
  <c r="CR36" i="36"/>
  <c r="BJ19" i="40" s="1"/>
  <c r="CM35" i="36"/>
  <c r="CR35" i="36"/>
  <c r="CH35" i="36"/>
  <c r="CM29" i="36"/>
  <c r="CR29" i="36"/>
  <c r="CH29" i="36"/>
  <c r="CM28" i="36"/>
  <c r="CR28" i="36"/>
  <c r="CH28" i="36"/>
  <c r="CM27" i="36"/>
  <c r="CR27" i="36"/>
  <c r="CH27" i="36"/>
  <c r="CM26" i="36"/>
  <c r="CH26" i="36"/>
  <c r="CR26" i="36"/>
  <c r="CM25" i="36"/>
  <c r="CH25" i="36"/>
  <c r="CR25" i="36"/>
  <c r="CM22" i="36"/>
  <c r="CR22" i="36"/>
  <c r="CH22" i="36"/>
  <c r="CM21" i="36"/>
  <c r="CR21" i="36"/>
  <c r="CH21" i="36"/>
  <c r="R20" i="36"/>
  <c r="CM19" i="36"/>
  <c r="CR19" i="36"/>
  <c r="CH19" i="36"/>
  <c r="CM18" i="36"/>
  <c r="CR18" i="36"/>
  <c r="CH18" i="36"/>
  <c r="CM17" i="36"/>
  <c r="CH17" i="36"/>
  <c r="CR17" i="36"/>
  <c r="CM16" i="36"/>
  <c r="CH16" i="36"/>
  <c r="CR16" i="36"/>
  <c r="CP61" i="36"/>
  <c r="AF44" i="40" s="1"/>
  <c r="CF61" i="36"/>
  <c r="CF58" i="36"/>
  <c r="CP58" i="36"/>
  <c r="CP57" i="36"/>
  <c r="AF40" i="40" s="1"/>
  <c r="CF57" i="36"/>
  <c r="CP56" i="36"/>
  <c r="AF39" i="40" s="1"/>
  <c r="CF56" i="36"/>
  <c r="CF43" i="36"/>
  <c r="CP43" i="36"/>
  <c r="AF26" i="40" s="1"/>
  <c r="CK39" i="36"/>
  <c r="CK38" i="36"/>
  <c r="CF35" i="36"/>
  <c r="CP35" i="36"/>
  <c r="CK29" i="36"/>
  <c r="CP25" i="36"/>
  <c r="CF25" i="36"/>
  <c r="CK21" i="36"/>
  <c r="CP19" i="36"/>
  <c r="CF19" i="36"/>
  <c r="CP18" i="36"/>
  <c r="CF18" i="36"/>
  <c r="CR63" i="36"/>
  <c r="CH63" i="36"/>
  <c r="CR62" i="36"/>
  <c r="CH62" i="36"/>
  <c r="CH61" i="36"/>
  <c r="CR61" i="36"/>
  <c r="BJ44" i="40" s="1"/>
  <c r="CR59" i="36"/>
  <c r="BJ42" i="40" s="1"/>
  <c r="CH59" i="36"/>
  <c r="CR58" i="36"/>
  <c r="BJ41" i="40" s="1"/>
  <c r="CH58" i="36"/>
  <c r="AB26" i="28"/>
  <c r="AC26" i="28"/>
  <c r="BX66" i="36"/>
  <c r="BO66" i="36"/>
  <c r="BD66" i="36"/>
  <c r="AU66" i="36"/>
  <c r="AJ66" i="36"/>
  <c r="AA66" i="36"/>
  <c r="P66" i="36"/>
  <c r="G66" i="36"/>
  <c r="BW66" i="36"/>
  <c r="BN66" i="36"/>
  <c r="BC66" i="36"/>
  <c r="AT66" i="36"/>
  <c r="AI66" i="36"/>
  <c r="Z66" i="36"/>
  <c r="O66" i="36"/>
  <c r="F66" i="36"/>
  <c r="BV66" i="36"/>
  <c r="BM66" i="36"/>
  <c r="BB66" i="36"/>
  <c r="AS66" i="36"/>
  <c r="AH66" i="36"/>
  <c r="Y66" i="36"/>
  <c r="N66" i="36"/>
  <c r="E66" i="36"/>
  <c r="BU66" i="36"/>
  <c r="BL66" i="36"/>
  <c r="BA66" i="36"/>
  <c r="AR66" i="36"/>
  <c r="AG66" i="36"/>
  <c r="X66" i="36"/>
  <c r="M66" i="36"/>
  <c r="D66" i="36"/>
  <c r="BT66" i="36"/>
  <c r="BK66" i="36"/>
  <c r="AZ66" i="36"/>
  <c r="AQ66" i="36"/>
  <c r="AF66" i="36"/>
  <c r="W66" i="36"/>
  <c r="L66" i="36"/>
  <c r="C66" i="36"/>
  <c r="CA66" i="36"/>
  <c r="BR66" i="36"/>
  <c r="BG66" i="36"/>
  <c r="AX66" i="36"/>
  <c r="AM66" i="36"/>
  <c r="AD66" i="36"/>
  <c r="S66" i="36"/>
  <c r="J66" i="36"/>
  <c r="BZ66" i="36"/>
  <c r="BQ66" i="36"/>
  <c r="BF66" i="36"/>
  <c r="AW66" i="36"/>
  <c r="AL66" i="36"/>
  <c r="AC66" i="36"/>
  <c r="R66" i="36"/>
  <c r="I66" i="36"/>
  <c r="BY66" i="36"/>
  <c r="BP66" i="36"/>
  <c r="BE66" i="36"/>
  <c r="AV66" i="36"/>
  <c r="AK66" i="36"/>
  <c r="AB66" i="36"/>
  <c r="Q66" i="36"/>
  <c r="H66" i="36"/>
  <c r="R23" i="36"/>
  <c r="R30" i="36"/>
  <c r="AM27" i="28"/>
  <c r="AC14" i="28"/>
  <c r="AC18" i="28"/>
  <c r="AC28" i="28"/>
  <c r="AC15" i="28"/>
  <c r="AC19" i="28"/>
  <c r="AC29" i="28"/>
  <c r="AC17" i="28"/>
  <c r="AC27" i="28"/>
  <c r="S13" i="28"/>
  <c r="AM28" i="28"/>
  <c r="AC16" i="28"/>
  <c r="AC20" i="28"/>
  <c r="AC30" i="28"/>
  <c r="S14" i="28"/>
  <c r="AC13" i="28"/>
  <c r="AC31" i="28"/>
  <c r="AL27" i="28"/>
  <c r="AB16" i="28"/>
  <c r="AB20" i="28"/>
  <c r="AB30" i="28"/>
  <c r="AL28" i="28"/>
  <c r="AB19" i="28"/>
  <c r="R13" i="28"/>
  <c r="AB31" i="28"/>
  <c r="AB17" i="28"/>
  <c r="AB27" i="28"/>
  <c r="AB13" i="28"/>
  <c r="AB14" i="28"/>
  <c r="AB18" i="28"/>
  <c r="AB28" i="28"/>
  <c r="R14" i="28"/>
  <c r="AB15" i="28"/>
  <c r="AB29" i="28"/>
  <c r="Q14" i="28"/>
  <c r="Q13" i="28"/>
  <c r="AK27" i="28"/>
  <c r="AK28" i="28"/>
  <c r="E8" i="28"/>
  <c r="BZ88" i="36"/>
  <c r="BJ43" i="40"/>
  <c r="AF43" i="40"/>
  <c r="AF42" i="40"/>
  <c r="AF41" i="40"/>
  <c r="BJ26" i="40"/>
  <c r="AU43" i="40"/>
  <c r="Q43" i="40"/>
  <c r="AU39" i="40"/>
  <c r="AU32" i="40"/>
  <c r="Q30" i="36"/>
  <c r="BH63" i="36"/>
  <c r="BV73" i="36"/>
  <c r="BM73" i="36"/>
  <c r="AH73" i="36"/>
  <c r="AC73" i="36"/>
  <c r="Y73" i="36"/>
  <c r="N73" i="36"/>
  <c r="I73" i="36"/>
  <c r="BH38" i="36"/>
  <c r="T82" i="36"/>
  <c r="BY73" i="36"/>
  <c r="BU73" i="36"/>
  <c r="BP73" i="36"/>
  <c r="BL73" i="36"/>
  <c r="AK73" i="36"/>
  <c r="AG73" i="36"/>
  <c r="AB73" i="36"/>
  <c r="X73" i="36"/>
  <c r="Q73" i="36"/>
  <c r="M73" i="36"/>
  <c r="H73" i="36"/>
  <c r="D73" i="36"/>
  <c r="AY57" i="36"/>
  <c r="BZ73" i="36"/>
  <c r="BQ73" i="36"/>
  <c r="AL73" i="36"/>
  <c r="AT88" i="36"/>
  <c r="AY60" i="36"/>
  <c r="BX73" i="36"/>
  <c r="BO73" i="36"/>
  <c r="AJ73" i="36"/>
  <c r="AF73" i="36"/>
  <c r="AA73" i="36"/>
  <c r="P73" i="36"/>
  <c r="AY49" i="36"/>
  <c r="AY43" i="36"/>
  <c r="M30" i="36"/>
  <c r="P20" i="36"/>
  <c r="L20" i="36"/>
  <c r="BX88" i="36"/>
  <c r="AZ88" i="36"/>
  <c r="L88" i="36"/>
  <c r="G88" i="36"/>
  <c r="C88" i="36"/>
  <c r="CA73" i="36"/>
  <c r="BW73" i="36"/>
  <c r="BR73" i="36"/>
  <c r="BN73" i="36"/>
  <c r="AM73" i="36"/>
  <c r="AI73" i="36"/>
  <c r="AD73" i="36"/>
  <c r="Z73" i="36"/>
  <c r="S73" i="36"/>
  <c r="O73" i="36"/>
  <c r="J73" i="36"/>
  <c r="F73" i="36"/>
  <c r="BY32" i="36"/>
  <c r="BK88" i="36"/>
  <c r="AQ88" i="36"/>
  <c r="AA88" i="36"/>
  <c r="BO88" i="36"/>
  <c r="W88" i="36"/>
  <c r="K81" i="36"/>
  <c r="BS80" i="36"/>
  <c r="AV88" i="36"/>
  <c r="O30" i="36"/>
  <c r="Q20" i="36"/>
  <c r="Q23" i="36" s="1"/>
  <c r="M20" i="36"/>
  <c r="M23" i="36" s="1"/>
  <c r="BT88" i="36"/>
  <c r="P88" i="36"/>
  <c r="T80" i="36"/>
  <c r="I88" i="36"/>
  <c r="AY79" i="36"/>
  <c r="K77" i="36"/>
  <c r="E88" i="36"/>
  <c r="AE80" i="36"/>
  <c r="AY86" i="36"/>
  <c r="BS71" i="36"/>
  <c r="BH71" i="36"/>
  <c r="AY71" i="36"/>
  <c r="AY55" i="36"/>
  <c r="K55" i="36"/>
  <c r="CB43" i="36"/>
  <c r="K17" i="36"/>
  <c r="T16" i="36"/>
  <c r="K86" i="36"/>
  <c r="BS85" i="36"/>
  <c r="AE85" i="36"/>
  <c r="CB83" i="36"/>
  <c r="BS83" i="36"/>
  <c r="BH83" i="36"/>
  <c r="AN83" i="36"/>
  <c r="BS82" i="36"/>
  <c r="AE82" i="36"/>
  <c r="AY81" i="36"/>
  <c r="J88" i="36"/>
  <c r="F88" i="36"/>
  <c r="AX88" i="36"/>
  <c r="AM88" i="36"/>
  <c r="AI88" i="36"/>
  <c r="S88" i="36"/>
  <c r="O88" i="36"/>
  <c r="BD88" i="36"/>
  <c r="AU88" i="36"/>
  <c r="AJ88" i="36"/>
  <c r="T76" i="36"/>
  <c r="BS63" i="36"/>
  <c r="AY39" i="36"/>
  <c r="BS38" i="36"/>
  <c r="BH58" i="36"/>
  <c r="CB57" i="36"/>
  <c r="K41" i="36"/>
  <c r="T40" i="36"/>
  <c r="BR88" i="36"/>
  <c r="BN88" i="36"/>
  <c r="K79" i="36"/>
  <c r="BS78" i="36"/>
  <c r="AE78" i="36"/>
  <c r="H88" i="36"/>
  <c r="D88" i="36"/>
  <c r="BY88" i="36"/>
  <c r="CB77" i="36"/>
  <c r="BE88" i="36"/>
  <c r="BH77" i="36"/>
  <c r="AR88" i="36"/>
  <c r="AN77" i="36"/>
  <c r="BV88" i="36"/>
  <c r="BQ88" i="36"/>
  <c r="BM88" i="36"/>
  <c r="BF88" i="36"/>
  <c r="BH76" i="36"/>
  <c r="AW88" i="36"/>
  <c r="AS88" i="36"/>
  <c r="AL88" i="36"/>
  <c r="AH88" i="36"/>
  <c r="AC88" i="36"/>
  <c r="Y88" i="36"/>
  <c r="R88" i="36"/>
  <c r="N88" i="36"/>
  <c r="K62" i="36"/>
  <c r="T61" i="36"/>
  <c r="AY59" i="36"/>
  <c r="K59" i="36"/>
  <c r="K37" i="36"/>
  <c r="T36" i="36"/>
  <c r="AY35" i="36"/>
  <c r="K35" i="36"/>
  <c r="CB86" i="36"/>
  <c r="BS86" i="36"/>
  <c r="BH86" i="36"/>
  <c r="AK88" i="36"/>
  <c r="AN86" i="36"/>
  <c r="AB88" i="36"/>
  <c r="Q88" i="36"/>
  <c r="M88" i="36"/>
  <c r="BH85" i="36"/>
  <c r="AY83" i="36"/>
  <c r="BH82" i="36"/>
  <c r="CB79" i="36"/>
  <c r="BS79" i="36"/>
  <c r="BH79" i="36"/>
  <c r="AN79" i="36"/>
  <c r="BH78" i="36"/>
  <c r="AY77" i="36"/>
  <c r="AD88" i="36"/>
  <c r="Z88" i="36"/>
  <c r="AE63" i="36"/>
  <c r="AY62" i="36"/>
  <c r="AN62" i="36"/>
  <c r="BH61" i="36"/>
  <c r="AE61" i="36"/>
  <c r="CB49" i="36"/>
  <c r="BH42" i="36"/>
  <c r="AE42" i="36"/>
  <c r="AY41" i="36"/>
  <c r="T29" i="36"/>
  <c r="N30" i="36"/>
  <c r="S30" i="36"/>
  <c r="P30" i="36"/>
  <c r="L30" i="36"/>
  <c r="C30" i="36"/>
  <c r="S20" i="36"/>
  <c r="S23" i="36" s="1"/>
  <c r="O20" i="36"/>
  <c r="O23" i="36" s="1"/>
  <c r="C20" i="36"/>
  <c r="CA88" i="36"/>
  <c r="BW88" i="36"/>
  <c r="BG88" i="36"/>
  <c r="BC88" i="36"/>
  <c r="T85" i="36"/>
  <c r="K83" i="36"/>
  <c r="CB81" i="36"/>
  <c r="BS81" i="36"/>
  <c r="BH81" i="36"/>
  <c r="AN81" i="36"/>
  <c r="BH80" i="36"/>
  <c r="T78" i="36"/>
  <c r="BP88" i="36"/>
  <c r="BS76" i="36"/>
  <c r="AE76" i="36"/>
  <c r="BH69" i="36"/>
  <c r="BS58" i="36"/>
  <c r="AN57" i="36"/>
  <c r="BH56" i="36"/>
  <c r="AE56" i="36"/>
  <c r="BH50" i="36"/>
  <c r="CB39" i="36"/>
  <c r="AE38" i="36"/>
  <c r="AY37" i="36"/>
  <c r="AN37" i="36"/>
  <c r="BH36" i="36"/>
  <c r="AE36" i="36"/>
  <c r="CB62" i="36"/>
  <c r="CB55" i="36"/>
  <c r="AE50" i="36"/>
  <c r="K49" i="36"/>
  <c r="T48" i="36"/>
  <c r="BS42" i="36"/>
  <c r="AN41" i="36"/>
  <c r="BH40" i="36"/>
  <c r="AE40" i="36"/>
  <c r="K39" i="36"/>
  <c r="CB37" i="36"/>
  <c r="T27" i="36"/>
  <c r="K26" i="36"/>
  <c r="T22" i="36"/>
  <c r="AE71" i="36"/>
  <c r="CB59" i="36"/>
  <c r="AE58" i="36"/>
  <c r="K57" i="36"/>
  <c r="T56" i="36"/>
  <c r="BS50" i="36"/>
  <c r="AN49" i="36"/>
  <c r="BH48" i="36"/>
  <c r="AE48" i="36"/>
  <c r="K43" i="36"/>
  <c r="CB41" i="36"/>
  <c r="CB35" i="36"/>
  <c r="T25" i="36"/>
  <c r="T18" i="36"/>
  <c r="AH32" i="36"/>
  <c r="T63" i="36"/>
  <c r="BS61" i="36"/>
  <c r="AN59" i="36"/>
  <c r="T58" i="36"/>
  <c r="BS56" i="36"/>
  <c r="AN55" i="36"/>
  <c r="T50" i="36"/>
  <c r="BS48" i="36"/>
  <c r="AN43" i="36"/>
  <c r="T42" i="36"/>
  <c r="BS40" i="36"/>
  <c r="AN39" i="36"/>
  <c r="T38" i="36"/>
  <c r="BS36" i="36"/>
  <c r="AN35" i="36"/>
  <c r="K28" i="36"/>
  <c r="K21" i="36"/>
  <c r="K19" i="36"/>
  <c r="BS77" i="36"/>
  <c r="AN71" i="36"/>
  <c r="K60" i="36"/>
  <c r="BU88" i="36"/>
  <c r="BL88" i="36"/>
  <c r="BA88" i="36"/>
  <c r="AG88" i="36"/>
  <c r="X88" i="36"/>
  <c r="CB85" i="36"/>
  <c r="K85" i="36"/>
  <c r="CB82" i="36"/>
  <c r="K82" i="36"/>
  <c r="CB80" i="36"/>
  <c r="K80" i="36"/>
  <c r="CB78" i="36"/>
  <c r="K78" i="36"/>
  <c r="CB76" i="36"/>
  <c r="K76" i="36"/>
  <c r="T71" i="36"/>
  <c r="BS69" i="36"/>
  <c r="AY85" i="36"/>
  <c r="AN85" i="36"/>
  <c r="AY82" i="36"/>
  <c r="AN82" i="36"/>
  <c r="AY80" i="36"/>
  <c r="AN80" i="36"/>
  <c r="AY78" i="36"/>
  <c r="AN78" i="36"/>
  <c r="AY76" i="36"/>
  <c r="AN76" i="36"/>
  <c r="AN60" i="36"/>
  <c r="AE60" i="36"/>
  <c r="T60" i="36"/>
  <c r="T69" i="36"/>
  <c r="BB88" i="36"/>
  <c r="AE86" i="36"/>
  <c r="T86" i="36"/>
  <c r="AE83" i="36"/>
  <c r="T83" i="36"/>
  <c r="AE81" i="36"/>
  <c r="T81" i="36"/>
  <c r="AE79" i="36"/>
  <c r="T79" i="36"/>
  <c r="AE77" i="36"/>
  <c r="T77" i="36"/>
  <c r="CB71" i="36"/>
  <c r="CB60" i="36"/>
  <c r="AE69" i="36"/>
  <c r="AY69" i="36"/>
  <c r="AN69" i="36"/>
  <c r="AY63" i="36"/>
  <c r="AN63" i="36"/>
  <c r="AY61" i="36"/>
  <c r="AN61" i="36"/>
  <c r="AY58" i="36"/>
  <c r="AN58" i="36"/>
  <c r="AY56" i="36"/>
  <c r="AN56" i="36"/>
  <c r="AY50" i="36"/>
  <c r="AN50" i="36"/>
  <c r="AY48" i="36"/>
  <c r="AN48" i="36"/>
  <c r="AY42" i="36"/>
  <c r="AN42" i="36"/>
  <c r="AY40" i="36"/>
  <c r="AN40" i="36"/>
  <c r="AY38" i="36"/>
  <c r="AN38" i="36"/>
  <c r="AY36" i="36"/>
  <c r="AN36" i="36"/>
  <c r="T21" i="36"/>
  <c r="K18" i="36"/>
  <c r="K16" i="36"/>
  <c r="AE62" i="36"/>
  <c r="T62" i="36"/>
  <c r="AE59" i="36"/>
  <c r="T59" i="36"/>
  <c r="AE57" i="36"/>
  <c r="T57" i="36"/>
  <c r="AE55" i="36"/>
  <c r="T55" i="36"/>
  <c r="AE49" i="36"/>
  <c r="T49" i="36"/>
  <c r="AE43" i="36"/>
  <c r="T43" i="36"/>
  <c r="AE41" i="36"/>
  <c r="T41" i="36"/>
  <c r="AE39" i="36"/>
  <c r="T39" i="36"/>
  <c r="AE37" i="36"/>
  <c r="T37" i="36"/>
  <c r="AE35" i="36"/>
  <c r="T35" i="36"/>
  <c r="T28" i="36"/>
  <c r="T26" i="36"/>
  <c r="K22" i="36"/>
  <c r="K71" i="36"/>
  <c r="CB69" i="36"/>
  <c r="K69" i="36"/>
  <c r="CB63" i="36"/>
  <c r="K63" i="36"/>
  <c r="CB61" i="36"/>
  <c r="K61" i="36"/>
  <c r="CB58" i="36"/>
  <c r="K58" i="36"/>
  <c r="CB56" i="36"/>
  <c r="K56" i="36"/>
  <c r="CB50" i="36"/>
  <c r="K50" i="36"/>
  <c r="CB48" i="36"/>
  <c r="K48" i="36"/>
  <c r="CB42" i="36"/>
  <c r="K42" i="36"/>
  <c r="CB40" i="36"/>
  <c r="K40" i="36"/>
  <c r="CB38" i="36"/>
  <c r="K38" i="36"/>
  <c r="CB36" i="36"/>
  <c r="K36" i="36"/>
  <c r="K29" i="36"/>
  <c r="K27" i="36"/>
  <c r="K25" i="36"/>
  <c r="BH60" i="36"/>
  <c r="BS62" i="36"/>
  <c r="BH62" i="36"/>
  <c r="BS59" i="36"/>
  <c r="BH59" i="36"/>
  <c r="BS57" i="36"/>
  <c r="BH57" i="36"/>
  <c r="BS55" i="36"/>
  <c r="BH55" i="36"/>
  <c r="BS49" i="36"/>
  <c r="BH49" i="36"/>
  <c r="BS43" i="36"/>
  <c r="BH43" i="36"/>
  <c r="BS41" i="36"/>
  <c r="BH41" i="36"/>
  <c r="BS39" i="36"/>
  <c r="BH39" i="36"/>
  <c r="BS37" i="36"/>
  <c r="BH37" i="36"/>
  <c r="BS35" i="36"/>
  <c r="BH35" i="36"/>
  <c r="T19" i="36"/>
  <c r="T17" i="36"/>
  <c r="BS60" i="36"/>
  <c r="AM25" i="28" l="1"/>
  <c r="AH25" i="28"/>
  <c r="AK25" i="28"/>
  <c r="AF25" i="28"/>
  <c r="AL25" i="28"/>
  <c r="AG25" i="28"/>
  <c r="AF38" i="40"/>
  <c r="AU38" i="40"/>
  <c r="BJ38" i="40"/>
  <c r="BY19" i="40"/>
  <c r="Q38" i="40"/>
  <c r="BY95" i="36"/>
  <c r="BY96" i="36"/>
  <c r="AH95" i="36"/>
  <c r="AH96" i="36"/>
  <c r="BJ23" i="40"/>
  <c r="BY23" i="40" s="1"/>
  <c r="O31" i="28"/>
  <c r="N31" i="28"/>
  <c r="CI27" i="36"/>
  <c r="CN55" i="36"/>
  <c r="CI82" i="36"/>
  <c r="CI28" i="36"/>
  <c r="CN18" i="36"/>
  <c r="CI43" i="36"/>
  <c r="CI59" i="36"/>
  <c r="CI41" i="36"/>
  <c r="CI81" i="36"/>
  <c r="L31" i="28"/>
  <c r="CN19" i="36"/>
  <c r="CN39" i="36"/>
  <c r="CI36" i="36"/>
  <c r="CI48" i="36"/>
  <c r="M31" i="28"/>
  <c r="CI85" i="36"/>
  <c r="P25" i="28"/>
  <c r="AJ25" i="28" s="1"/>
  <c r="AD25" i="28"/>
  <c r="AD23" i="28"/>
  <c r="AD21" i="28"/>
  <c r="AD24" i="28"/>
  <c r="AD22" i="28"/>
  <c r="AN25" i="28"/>
  <c r="AN23" i="28"/>
  <c r="AN21" i="28"/>
  <c r="AN24" i="28"/>
  <c r="AN22" i="28"/>
  <c r="BY31" i="40"/>
  <c r="CM30" i="36"/>
  <c r="CF66" i="36"/>
  <c r="CQ66" i="36"/>
  <c r="D21" i="6" s="1"/>
  <c r="CI16" i="36"/>
  <c r="CI39" i="36"/>
  <c r="BY24" i="40"/>
  <c r="CI61" i="36"/>
  <c r="CN71" i="36"/>
  <c r="CN80" i="36"/>
  <c r="CN41" i="36"/>
  <c r="CI76" i="36"/>
  <c r="CN26" i="36"/>
  <c r="CN76" i="36"/>
  <c r="CN27" i="36"/>
  <c r="CN85" i="36"/>
  <c r="BY20" i="40"/>
  <c r="CG70" i="36"/>
  <c r="CG73" i="36" s="1"/>
  <c r="CQ70" i="36"/>
  <c r="CQ73" i="36" s="1"/>
  <c r="CI60" i="36"/>
  <c r="CN78" i="36"/>
  <c r="CN35" i="36"/>
  <c r="CI40" i="36"/>
  <c r="CI69" i="36"/>
  <c r="CN83" i="36"/>
  <c r="CN56" i="36"/>
  <c r="CO20" i="36"/>
  <c r="CE20" i="36"/>
  <c r="CI22" i="36"/>
  <c r="CN37" i="36"/>
  <c r="CN49" i="36"/>
  <c r="CN62" i="36"/>
  <c r="CN21" i="36"/>
  <c r="CI80" i="36"/>
  <c r="CI19" i="36"/>
  <c r="CN38" i="36"/>
  <c r="CI57" i="36"/>
  <c r="CI49" i="36"/>
  <c r="CQ20" i="36"/>
  <c r="CG20" i="36"/>
  <c r="CN36" i="36"/>
  <c r="CI55" i="36"/>
  <c r="CI77" i="36"/>
  <c r="L23" i="36"/>
  <c r="CJ20" i="36"/>
  <c r="P23" i="36"/>
  <c r="CL23" i="36" s="1"/>
  <c r="CL20" i="36"/>
  <c r="CN82" i="36"/>
  <c r="CN79" i="36"/>
  <c r="CM66" i="36"/>
  <c r="CN43" i="36"/>
  <c r="CI78" i="36"/>
  <c r="CN48" i="36"/>
  <c r="CN17" i="36"/>
  <c r="CI29" i="36"/>
  <c r="CI42" i="36"/>
  <c r="CI58" i="36"/>
  <c r="CI71" i="36"/>
  <c r="CN77" i="36"/>
  <c r="CN86" i="36"/>
  <c r="CN58" i="36"/>
  <c r="CI26" i="36"/>
  <c r="CI83" i="36"/>
  <c r="CK30" i="36"/>
  <c r="CI37" i="36"/>
  <c r="CN40" i="36"/>
  <c r="CP30" i="36"/>
  <c r="CF30" i="36"/>
  <c r="CP66" i="36"/>
  <c r="C21" i="6" s="1"/>
  <c r="CH66" i="36"/>
  <c r="CN29" i="36"/>
  <c r="CN42" i="36"/>
  <c r="CM23" i="36"/>
  <c r="CM20" i="36"/>
  <c r="CN28" i="36"/>
  <c r="CN57" i="36"/>
  <c r="CN69" i="36"/>
  <c r="CJ30" i="36"/>
  <c r="CN61" i="36"/>
  <c r="CI17" i="36"/>
  <c r="CK20" i="36"/>
  <c r="CF70" i="36"/>
  <c r="CF73" i="36" s="1"/>
  <c r="CP70" i="36"/>
  <c r="CP73" i="36" s="1"/>
  <c r="CK66" i="36"/>
  <c r="CL66" i="36"/>
  <c r="CL70" i="36"/>
  <c r="CL73" i="36" s="1"/>
  <c r="CH30" i="36"/>
  <c r="CR30" i="36"/>
  <c r="CQ30" i="36"/>
  <c r="CG30" i="36"/>
  <c r="CI18" i="36"/>
  <c r="CN63" i="36"/>
  <c r="CI25" i="36"/>
  <c r="CI38" i="36"/>
  <c r="CI50" i="36"/>
  <c r="CI63" i="36"/>
  <c r="CN81" i="36"/>
  <c r="CN60" i="36"/>
  <c r="CL30" i="36"/>
  <c r="CI62" i="36"/>
  <c r="CI79" i="36"/>
  <c r="E32" i="36"/>
  <c r="CP20" i="36"/>
  <c r="CF20" i="36"/>
  <c r="CE66" i="36"/>
  <c r="CO70" i="36"/>
  <c r="CO73" i="36" s="1"/>
  <c r="CE70" i="36"/>
  <c r="CE73" i="36" s="1"/>
  <c r="CK70" i="36"/>
  <c r="CK73" i="36" s="1"/>
  <c r="CE30" i="36"/>
  <c r="CO30" i="36"/>
  <c r="R32" i="36"/>
  <c r="CN50" i="36"/>
  <c r="CN22" i="36"/>
  <c r="CK23" i="36"/>
  <c r="CI35" i="36"/>
  <c r="CI86" i="36"/>
  <c r="CR20" i="36"/>
  <c r="CH20" i="36"/>
  <c r="CR70" i="36"/>
  <c r="CR73" i="36" s="1"/>
  <c r="CH70" i="36"/>
  <c r="CH73" i="36" s="1"/>
  <c r="CO66" i="36"/>
  <c r="CM70" i="36"/>
  <c r="CM73" i="36" s="1"/>
  <c r="CR66" i="36"/>
  <c r="CN25" i="36"/>
  <c r="CG66" i="36"/>
  <c r="CN59" i="36"/>
  <c r="CI21" i="36"/>
  <c r="CI56" i="36"/>
  <c r="CN16" i="36"/>
  <c r="CJ66" i="36"/>
  <c r="CJ70" i="36"/>
  <c r="CJ73" i="36" s="1"/>
  <c r="BY42" i="40"/>
  <c r="BY39" i="40"/>
  <c r="BY44" i="40"/>
  <c r="BY43" i="40"/>
  <c r="BY33" i="40"/>
  <c r="BY41" i="40"/>
  <c r="BH66" i="36"/>
  <c r="BY32" i="40"/>
  <c r="BY40" i="40"/>
  <c r="AD26" i="28"/>
  <c r="BY21" i="40"/>
  <c r="BY25" i="40"/>
  <c r="BY22" i="40"/>
  <c r="BY26" i="40"/>
  <c r="AF18" i="40"/>
  <c r="AF45" i="40"/>
  <c r="Q18" i="40"/>
  <c r="Q45" i="40"/>
  <c r="BJ18" i="40"/>
  <c r="BJ45" i="40"/>
  <c r="AU18" i="40"/>
  <c r="AU45" i="40"/>
  <c r="T66" i="36"/>
  <c r="AN66" i="36"/>
  <c r="K66" i="36"/>
  <c r="BS66" i="36"/>
  <c r="AE66" i="36"/>
  <c r="AY66" i="36"/>
  <c r="CB66" i="36"/>
  <c r="L16" i="28"/>
  <c r="AK16" i="28" s="1"/>
  <c r="N20" i="28"/>
  <c r="AM20" i="28" s="1"/>
  <c r="O16" i="28"/>
  <c r="AI16" i="28" s="1"/>
  <c r="O20" i="28"/>
  <c r="AN20" i="28" s="1"/>
  <c r="N14" i="28"/>
  <c r="AM14" i="28" s="1"/>
  <c r="N16" i="28"/>
  <c r="M13" i="28"/>
  <c r="AL13" i="28" s="1"/>
  <c r="M17" i="28"/>
  <c r="AL17" i="28" s="1"/>
  <c r="N13" i="28"/>
  <c r="AM13" i="28" s="1"/>
  <c r="L13" i="28"/>
  <c r="AK13" i="28" s="1"/>
  <c r="L17" i="28"/>
  <c r="O13" i="28"/>
  <c r="AN13" i="28" s="1"/>
  <c r="O17" i="28"/>
  <c r="AN17" i="28" s="1"/>
  <c r="N17" i="28"/>
  <c r="AM17" i="28" s="1"/>
  <c r="L30" i="28"/>
  <c r="M14" i="28"/>
  <c r="AL14" i="28" s="1"/>
  <c r="M30" i="28"/>
  <c r="L14" i="28"/>
  <c r="N30" i="28"/>
  <c r="O14" i="28"/>
  <c r="AN14" i="28" s="1"/>
  <c r="O30" i="28"/>
  <c r="L29" i="28"/>
  <c r="M15" i="28"/>
  <c r="AL15" i="28" s="1"/>
  <c r="M19" i="28"/>
  <c r="AL19" i="28" s="1"/>
  <c r="M29" i="28"/>
  <c r="L15" i="28"/>
  <c r="N19" i="28"/>
  <c r="AM19" i="28" s="1"/>
  <c r="N29" i="28"/>
  <c r="O15" i="28"/>
  <c r="AN15" i="28" s="1"/>
  <c r="O19" i="28"/>
  <c r="AN19" i="28" s="1"/>
  <c r="O29" i="28"/>
  <c r="L19" i="28"/>
  <c r="N15" i="28"/>
  <c r="AM15" i="28" s="1"/>
  <c r="L20" i="28"/>
  <c r="M16" i="28"/>
  <c r="M20" i="28"/>
  <c r="AL20" i="28" s="1"/>
  <c r="M26" i="28"/>
  <c r="AL26" i="28" s="1"/>
  <c r="O26" i="28"/>
  <c r="AN26" i="28" s="1"/>
  <c r="N26" i="28"/>
  <c r="AM26" i="28" s="1"/>
  <c r="L26" i="28"/>
  <c r="AK26" i="28" s="1"/>
  <c r="AN27" i="28"/>
  <c r="AD30" i="28"/>
  <c r="AN28" i="28"/>
  <c r="AD31" i="28"/>
  <c r="AD17" i="28"/>
  <c r="AD27" i="28"/>
  <c r="AD13" i="28"/>
  <c r="AD15" i="28"/>
  <c r="AD29" i="28"/>
  <c r="AD16" i="28"/>
  <c r="AD20" i="28"/>
  <c r="AD14" i="28"/>
  <c r="AD18" i="28"/>
  <c r="AD28" i="28"/>
  <c r="T14" i="28"/>
  <c r="AD19" i="28"/>
  <c r="T13" i="28"/>
  <c r="L18" i="28"/>
  <c r="AK18" i="28" s="1"/>
  <c r="M18" i="28"/>
  <c r="AL18" i="28" s="1"/>
  <c r="N18" i="28"/>
  <c r="AM18" i="28" s="1"/>
  <c r="O18" i="28"/>
  <c r="AN18" i="28" s="1"/>
  <c r="AH17" i="28"/>
  <c r="AG17" i="28"/>
  <c r="AG27" i="28"/>
  <c r="AI27" i="28"/>
  <c r="AI20" i="28"/>
  <c r="AH27" i="28"/>
  <c r="AF27" i="28"/>
  <c r="AH14" i="28"/>
  <c r="AG19" i="28"/>
  <c r="AH19" i="28"/>
  <c r="AG14" i="28"/>
  <c r="AI19" i="28"/>
  <c r="AH20" i="28"/>
  <c r="BG73" i="36"/>
  <c r="BG90" i="36" s="1"/>
  <c r="BD73" i="36"/>
  <c r="BA73" i="36"/>
  <c r="BE73" i="36"/>
  <c r="BF73" i="36"/>
  <c r="BF90" i="36" s="1"/>
  <c r="BC73" i="36"/>
  <c r="BB73" i="36"/>
  <c r="BB90" i="36" s="1"/>
  <c r="AT73" i="36"/>
  <c r="AX73" i="36"/>
  <c r="AX90" i="36" s="1"/>
  <c r="AU73" i="36"/>
  <c r="AR73" i="36"/>
  <c r="AW73" i="36"/>
  <c r="AV73" i="36"/>
  <c r="AS73" i="36"/>
  <c r="X32" i="36"/>
  <c r="N32" i="36"/>
  <c r="BI37" i="36"/>
  <c r="BI79" i="36"/>
  <c r="BD32" i="36"/>
  <c r="H32" i="36"/>
  <c r="AK32" i="36"/>
  <c r="BI43" i="36"/>
  <c r="Y32" i="36"/>
  <c r="AT32" i="36"/>
  <c r="BZ90" i="36"/>
  <c r="CC85" i="36"/>
  <c r="BI81" i="36"/>
  <c r="AR32" i="36"/>
  <c r="G73" i="36"/>
  <c r="U78" i="36"/>
  <c r="CC37" i="36"/>
  <c r="E73" i="36"/>
  <c r="CC78" i="36"/>
  <c r="BG32" i="36"/>
  <c r="BQ90" i="36"/>
  <c r="C23" i="36"/>
  <c r="C73" i="36"/>
  <c r="CC42" i="36"/>
  <c r="U39" i="36"/>
  <c r="M90" i="36"/>
  <c r="BI58" i="36"/>
  <c r="BI63" i="36"/>
  <c r="AF90" i="36"/>
  <c r="U81" i="36"/>
  <c r="BC32" i="36"/>
  <c r="J32" i="36"/>
  <c r="U41" i="36"/>
  <c r="BV90" i="36"/>
  <c r="BI61" i="36"/>
  <c r="N90" i="36"/>
  <c r="AM90" i="36"/>
  <c r="BI41" i="36"/>
  <c r="CC40" i="36"/>
  <c r="CC56" i="36"/>
  <c r="AW32" i="36"/>
  <c r="U57" i="36"/>
  <c r="U18" i="36"/>
  <c r="AO56" i="36"/>
  <c r="R90" i="36"/>
  <c r="BW90" i="36"/>
  <c r="Q32" i="36"/>
  <c r="U82" i="36"/>
  <c r="F90" i="36"/>
  <c r="H90" i="36"/>
  <c r="Q90" i="36"/>
  <c r="AC90" i="36"/>
  <c r="BX90" i="36"/>
  <c r="U19" i="36"/>
  <c r="BI59" i="36"/>
  <c r="CC82" i="36"/>
  <c r="U56" i="36"/>
  <c r="BE90" i="36"/>
  <c r="BY90" i="36"/>
  <c r="BY92" i="36" s="1"/>
  <c r="BY94" i="36" s="1"/>
  <c r="BL90" i="36"/>
  <c r="O90" i="36"/>
  <c r="AB90" i="36"/>
  <c r="I90" i="36"/>
  <c r="AH90" i="36"/>
  <c r="AH92" i="36" s="1"/>
  <c r="AH94" i="36" s="1"/>
  <c r="CA90" i="36"/>
  <c r="AJ90" i="36"/>
  <c r="BR90" i="36"/>
  <c r="M32" i="36"/>
  <c r="BU90" i="36"/>
  <c r="X90" i="36"/>
  <c r="U22" i="36"/>
  <c r="U37" i="36"/>
  <c r="U62" i="36"/>
  <c r="BN90" i="36"/>
  <c r="BI80" i="36"/>
  <c r="BR32" i="36"/>
  <c r="D90" i="36"/>
  <c r="S90" i="36"/>
  <c r="AL90" i="36"/>
  <c r="AA90" i="36"/>
  <c r="Z90" i="36"/>
  <c r="Y90" i="36"/>
  <c r="BO90" i="36"/>
  <c r="CC36" i="36"/>
  <c r="AG90" i="36"/>
  <c r="AI90" i="36"/>
  <c r="AK90" i="36"/>
  <c r="BM90" i="36"/>
  <c r="J90" i="36"/>
  <c r="AD90" i="36"/>
  <c r="P90" i="36"/>
  <c r="BP90" i="36"/>
  <c r="U25" i="36"/>
  <c r="U42" i="36"/>
  <c r="BI56" i="36"/>
  <c r="AC32" i="36"/>
  <c r="BI83" i="36"/>
  <c r="CC71" i="36"/>
  <c r="CC55" i="36"/>
  <c r="BI38" i="36"/>
  <c r="U85" i="36"/>
  <c r="U48" i="36"/>
  <c r="BI77" i="36"/>
  <c r="U80" i="36"/>
  <c r="BI50" i="36"/>
  <c r="AM32" i="36"/>
  <c r="AB32" i="36"/>
  <c r="BI39" i="36"/>
  <c r="CC38" i="36"/>
  <c r="CC50" i="36"/>
  <c r="U35" i="36"/>
  <c r="U43" i="36"/>
  <c r="U16" i="36"/>
  <c r="BV32" i="36"/>
  <c r="BI36" i="36"/>
  <c r="BI40" i="36"/>
  <c r="AO69" i="36"/>
  <c r="AY88" i="36"/>
  <c r="BN32" i="36"/>
  <c r="BE32" i="36"/>
  <c r="AZ32" i="36"/>
  <c r="BI78" i="36"/>
  <c r="CC49" i="36"/>
  <c r="AV32" i="36"/>
  <c r="CC43" i="36"/>
  <c r="CC59" i="36"/>
  <c r="BP32" i="36"/>
  <c r="AO59" i="36"/>
  <c r="BZ32" i="36"/>
  <c r="AF32" i="36"/>
  <c r="BO32" i="36"/>
  <c r="U61" i="36"/>
  <c r="K88" i="36"/>
  <c r="T88" i="36"/>
  <c r="BI55" i="36"/>
  <c r="CC58" i="36"/>
  <c r="CC63" i="36"/>
  <c r="U69" i="36"/>
  <c r="AO41" i="36"/>
  <c r="AO48" i="36"/>
  <c r="U79" i="36"/>
  <c r="U83" i="36"/>
  <c r="AO60" i="36"/>
  <c r="AO78" i="36"/>
  <c r="AO82" i="36"/>
  <c r="CC80" i="36"/>
  <c r="BK32" i="36"/>
  <c r="CC39" i="36"/>
  <c r="AE88" i="36"/>
  <c r="BF32" i="36"/>
  <c r="I32" i="36"/>
  <c r="BI42" i="36"/>
  <c r="BI85" i="36"/>
  <c r="CC86" i="36"/>
  <c r="T70" i="36"/>
  <c r="L73" i="36"/>
  <c r="AN70" i="36"/>
  <c r="BH70" i="36"/>
  <c r="AZ73" i="36"/>
  <c r="CB70" i="36"/>
  <c r="CB73" i="36" s="1"/>
  <c r="BT73" i="36"/>
  <c r="BT90" i="36" s="1"/>
  <c r="U58" i="36"/>
  <c r="BQ32" i="36"/>
  <c r="BI49" i="36"/>
  <c r="BI57" i="36"/>
  <c r="CC61" i="36"/>
  <c r="AO39" i="36"/>
  <c r="AO55" i="36"/>
  <c r="AO42" i="36"/>
  <c r="AO63" i="36"/>
  <c r="U77" i="36"/>
  <c r="AO80" i="36"/>
  <c r="AO85" i="36"/>
  <c r="BI86" i="36"/>
  <c r="K70" i="36"/>
  <c r="AE70" i="36"/>
  <c r="W73" i="36"/>
  <c r="AY70" i="36"/>
  <c r="BS70" i="36"/>
  <c r="BS73" i="36" s="1"/>
  <c r="BK73" i="36"/>
  <c r="BK90" i="36" s="1"/>
  <c r="AQ73" i="36"/>
  <c r="BH88" i="36"/>
  <c r="U17" i="36"/>
  <c r="CC41" i="36"/>
  <c r="CC48" i="36"/>
  <c r="U55" i="36"/>
  <c r="U59" i="36"/>
  <c r="U63" i="36"/>
  <c r="BX32" i="36"/>
  <c r="BX96" i="36" s="1"/>
  <c r="AJ32" i="36"/>
  <c r="AO36" i="36"/>
  <c r="BI69" i="36"/>
  <c r="AX32" i="36"/>
  <c r="K30" i="36"/>
  <c r="U49" i="36"/>
  <c r="K20" i="36"/>
  <c r="AO58" i="36"/>
  <c r="AO35" i="36"/>
  <c r="U50" i="36"/>
  <c r="AO71" i="36"/>
  <c r="AO37" i="36"/>
  <c r="CC76" i="36"/>
  <c r="AA32" i="36"/>
  <c r="F32" i="36"/>
  <c r="T30" i="36"/>
  <c r="S32" i="36"/>
  <c r="AD32" i="36"/>
  <c r="CB88" i="36"/>
  <c r="U76" i="36"/>
  <c r="CC35" i="36"/>
  <c r="BI62" i="36"/>
  <c r="U27" i="36"/>
  <c r="AS32" i="36"/>
  <c r="AO49" i="36"/>
  <c r="AO57" i="36"/>
  <c r="U86" i="36"/>
  <c r="U60" i="36"/>
  <c r="AO76" i="36"/>
  <c r="BI82" i="36"/>
  <c r="CA32" i="36"/>
  <c r="AO83" i="36"/>
  <c r="AH97" i="36"/>
  <c r="BI35" i="36"/>
  <c r="BI48" i="36"/>
  <c r="BM32" i="36"/>
  <c r="AQ32" i="36"/>
  <c r="BY97" i="36"/>
  <c r="BS88" i="36"/>
  <c r="CC57" i="36"/>
  <c r="CC62" i="36"/>
  <c r="U38" i="36"/>
  <c r="U28" i="36"/>
  <c r="AO62" i="36"/>
  <c r="U21" i="36"/>
  <c r="AO38" i="36"/>
  <c r="AO50" i="36"/>
  <c r="AO79" i="36"/>
  <c r="AG32" i="36"/>
  <c r="BB32" i="36"/>
  <c r="Z32" i="36"/>
  <c r="CC79" i="36"/>
  <c r="O32" i="36"/>
  <c r="W32" i="36"/>
  <c r="D32" i="36"/>
  <c r="BI71" i="36"/>
  <c r="AL32" i="36"/>
  <c r="T20" i="36"/>
  <c r="AI32" i="36"/>
  <c r="BI76" i="36"/>
  <c r="U29" i="36"/>
  <c r="U36" i="36"/>
  <c r="U40" i="36"/>
  <c r="CC69" i="36"/>
  <c r="U26" i="36"/>
  <c r="AO43" i="36"/>
  <c r="AO40" i="36"/>
  <c r="AO61" i="36"/>
  <c r="AO77" i="36"/>
  <c r="AO81" i="36"/>
  <c r="AO86" i="36"/>
  <c r="U71" i="36"/>
  <c r="CC77" i="36"/>
  <c r="CC81" i="36"/>
  <c r="BW32" i="36"/>
  <c r="CC83" i="36"/>
  <c r="AU32" i="36"/>
  <c r="AN88" i="36"/>
  <c r="BI60" i="36"/>
  <c r="BT32" i="36"/>
  <c r="BU32" i="36"/>
  <c r="CC60" i="36"/>
  <c r="AG20" i="28" l="1"/>
  <c r="AG15" i="28"/>
  <c r="AI15" i="28"/>
  <c r="AN29" i="28"/>
  <c r="AI29" i="28"/>
  <c r="AM30" i="28"/>
  <c r="AH30" i="28"/>
  <c r="AK30" i="28"/>
  <c r="AF30" i="28"/>
  <c r="AK17" i="28"/>
  <c r="AF17" i="28"/>
  <c r="AK31" i="28"/>
  <c r="AF31" i="28"/>
  <c r="AI14" i="28"/>
  <c r="AH15" i="28"/>
  <c r="AI17" i="28"/>
  <c r="AF16" i="28"/>
  <c r="AK20" i="28"/>
  <c r="AF20" i="28"/>
  <c r="AK29" i="28"/>
  <c r="AF29" i="28"/>
  <c r="AK14" i="28"/>
  <c r="AF14" i="28"/>
  <c r="AL29" i="28"/>
  <c r="AG29" i="28"/>
  <c r="AN30" i="28"/>
  <c r="AI30" i="28"/>
  <c r="AL30" i="28"/>
  <c r="AG30" i="28"/>
  <c r="AM31" i="28"/>
  <c r="AH31" i="28"/>
  <c r="AM29" i="28"/>
  <c r="AH29" i="28"/>
  <c r="AL31" i="28"/>
  <c r="AG31" i="28"/>
  <c r="AN31" i="28"/>
  <c r="AI31" i="28"/>
  <c r="AN16" i="28"/>
  <c r="CF90" i="36"/>
  <c r="CN66" i="36"/>
  <c r="BY38" i="40"/>
  <c r="CG90" i="36"/>
  <c r="CO90" i="36"/>
  <c r="CQ90" i="36"/>
  <c r="BT95" i="36"/>
  <c r="BT96" i="36"/>
  <c r="BR95" i="36"/>
  <c r="BR96" i="36"/>
  <c r="BO95" i="36"/>
  <c r="BO96" i="36"/>
  <c r="BV95" i="36"/>
  <c r="BV96" i="36"/>
  <c r="CA95" i="36"/>
  <c r="CA96" i="36"/>
  <c r="BK95" i="36"/>
  <c r="BK96" i="36"/>
  <c r="BM95" i="36"/>
  <c r="BM96" i="36"/>
  <c r="BZ95" i="36"/>
  <c r="BZ96" i="36"/>
  <c r="BQ95" i="36"/>
  <c r="BQ96" i="36"/>
  <c r="BW95" i="36"/>
  <c r="BW96" i="36"/>
  <c r="BN95" i="36"/>
  <c r="BN96" i="36"/>
  <c r="BP95" i="36"/>
  <c r="BP96" i="36"/>
  <c r="BU95" i="36"/>
  <c r="BU96" i="36"/>
  <c r="AU95" i="36"/>
  <c r="AU96" i="36"/>
  <c r="BC95" i="36"/>
  <c r="BC96" i="36"/>
  <c r="AQ95" i="36"/>
  <c r="AQ96" i="36"/>
  <c r="AR95" i="36"/>
  <c r="AR96" i="36"/>
  <c r="AV95" i="36"/>
  <c r="AV96" i="36"/>
  <c r="BD95" i="36"/>
  <c r="BD96" i="36"/>
  <c r="AZ95" i="36"/>
  <c r="AZ96" i="36"/>
  <c r="BG95" i="36"/>
  <c r="BG96" i="36"/>
  <c r="BB95" i="36"/>
  <c r="BB96" i="36"/>
  <c r="BF95" i="36"/>
  <c r="BF96" i="36"/>
  <c r="BE95" i="36"/>
  <c r="BE96" i="36"/>
  <c r="AW95" i="36"/>
  <c r="AW96" i="36"/>
  <c r="AT95" i="36"/>
  <c r="AT96" i="36"/>
  <c r="AS95" i="36"/>
  <c r="AS96" i="36"/>
  <c r="AX95" i="36"/>
  <c r="AX96" i="36"/>
  <c r="AK95" i="36"/>
  <c r="AK96" i="36"/>
  <c r="AA95" i="36"/>
  <c r="AA96" i="36"/>
  <c r="AF95" i="36"/>
  <c r="AF96" i="36"/>
  <c r="AC95" i="36"/>
  <c r="AC96" i="36"/>
  <c r="W95" i="36"/>
  <c r="W96" i="36"/>
  <c r="AB95" i="36"/>
  <c r="AB96" i="36"/>
  <c r="AI95" i="36"/>
  <c r="AI96" i="36"/>
  <c r="AD95" i="36"/>
  <c r="AD96" i="36"/>
  <c r="AM95" i="36"/>
  <c r="AM96" i="36"/>
  <c r="Y95" i="36"/>
  <c r="Y96" i="36"/>
  <c r="X95" i="36"/>
  <c r="X96" i="36"/>
  <c r="Z95" i="36"/>
  <c r="Z96" i="36"/>
  <c r="AL95" i="36"/>
  <c r="AL96" i="36"/>
  <c r="AG95" i="36"/>
  <c r="AG96" i="36"/>
  <c r="AJ95" i="36"/>
  <c r="AJ96" i="36"/>
  <c r="M95" i="36"/>
  <c r="M96" i="36"/>
  <c r="R95" i="36"/>
  <c r="R96" i="36"/>
  <c r="P32" i="36"/>
  <c r="P97" i="36" s="1"/>
  <c r="S95" i="36"/>
  <c r="S96" i="36"/>
  <c r="Q95" i="36"/>
  <c r="Q96" i="36"/>
  <c r="O95" i="36"/>
  <c r="O96" i="36"/>
  <c r="N95" i="36"/>
  <c r="N96" i="36"/>
  <c r="H95" i="36"/>
  <c r="H96" i="36"/>
  <c r="E95" i="36"/>
  <c r="E96" i="36"/>
  <c r="F95" i="36"/>
  <c r="F96" i="36"/>
  <c r="I95" i="36"/>
  <c r="I96" i="36"/>
  <c r="D95" i="36"/>
  <c r="D96" i="36"/>
  <c r="J95" i="36"/>
  <c r="J96" i="36"/>
  <c r="CS48" i="36"/>
  <c r="CS60" i="36"/>
  <c r="CS16" i="36"/>
  <c r="CS41" i="36"/>
  <c r="CR90" i="36"/>
  <c r="CI88" i="36"/>
  <c r="CJ23" i="36"/>
  <c r="CJ32" i="36" s="1"/>
  <c r="CJ96" i="36" s="1"/>
  <c r="R92" i="36"/>
  <c r="R94" i="36" s="1"/>
  <c r="R97" i="36"/>
  <c r="CS80" i="36"/>
  <c r="CS18" i="36"/>
  <c r="CK32" i="36"/>
  <c r="CK96" i="36" s="1"/>
  <c r="CM32" i="36"/>
  <c r="CM96" i="36" s="1"/>
  <c r="CS17" i="36"/>
  <c r="CK90" i="36"/>
  <c r="CS63" i="36"/>
  <c r="CS59" i="36"/>
  <c r="CS85" i="36"/>
  <c r="CN88" i="36"/>
  <c r="CS27" i="36"/>
  <c r="CS82" i="36"/>
  <c r="CS78" i="36"/>
  <c r="L32" i="36"/>
  <c r="CS35" i="36"/>
  <c r="CS77" i="36"/>
  <c r="CS62" i="36"/>
  <c r="CS29" i="36"/>
  <c r="CS55" i="36"/>
  <c r="CS76" i="36"/>
  <c r="CS49" i="36"/>
  <c r="CI30" i="36"/>
  <c r="CS61" i="36"/>
  <c r="CS71" i="36"/>
  <c r="CS36" i="36"/>
  <c r="CO23" i="36"/>
  <c r="CO32" i="36" s="1"/>
  <c r="CE23" i="36"/>
  <c r="CE32" i="36" s="1"/>
  <c r="CE96" i="36" s="1"/>
  <c r="CR23" i="36"/>
  <c r="CR32" i="36" s="1"/>
  <c r="CH23" i="36"/>
  <c r="CH32" i="36" s="1"/>
  <c r="CH96" i="36" s="1"/>
  <c r="CH90" i="36"/>
  <c r="CS43" i="36"/>
  <c r="CS38" i="36"/>
  <c r="CS81" i="36"/>
  <c r="T23" i="36"/>
  <c r="CS21" i="36"/>
  <c r="CS19" i="36"/>
  <c r="CJ90" i="36"/>
  <c r="CL90" i="36"/>
  <c r="CP90" i="36"/>
  <c r="CL32" i="36"/>
  <c r="CL96" i="36" s="1"/>
  <c r="CG23" i="36"/>
  <c r="CG32" i="36" s="1"/>
  <c r="CG96" i="36" s="1"/>
  <c r="CQ23" i="36"/>
  <c r="CQ32" i="36" s="1"/>
  <c r="CS57" i="36"/>
  <c r="CS58" i="36"/>
  <c r="CI66" i="36"/>
  <c r="CE90" i="36"/>
  <c r="CS25" i="36"/>
  <c r="CS56" i="36"/>
  <c r="CS69" i="36"/>
  <c r="CS79" i="36"/>
  <c r="CI20" i="36"/>
  <c r="CS28" i="36"/>
  <c r="CN70" i="36"/>
  <c r="CS39" i="36"/>
  <c r="CS40" i="36"/>
  <c r="CM90" i="36"/>
  <c r="CN30" i="36"/>
  <c r="CS22" i="36"/>
  <c r="CN20" i="36"/>
  <c r="CS26" i="36"/>
  <c r="BX95" i="36"/>
  <c r="CI70" i="36"/>
  <c r="CS86" i="36"/>
  <c r="CS50" i="36"/>
  <c r="CS42" i="36"/>
  <c r="CS37" i="36"/>
  <c r="CS83" i="36"/>
  <c r="CF23" i="36"/>
  <c r="CF32" i="36" s="1"/>
  <c r="CF96" i="36" s="1"/>
  <c r="CP23" i="36"/>
  <c r="CP32" i="36" s="1"/>
  <c r="AG16" i="28"/>
  <c r="AL16" i="28"/>
  <c r="AF15" i="28"/>
  <c r="AK15" i="28"/>
  <c r="BY45" i="40"/>
  <c r="AF19" i="28"/>
  <c r="AK19" i="28"/>
  <c r="BY18" i="40"/>
  <c r="AH16" i="28"/>
  <c r="AM16" i="28"/>
  <c r="P17" i="28"/>
  <c r="CC66" i="36"/>
  <c r="AO66" i="36"/>
  <c r="BI66" i="36"/>
  <c r="U66" i="36"/>
  <c r="P14" i="28"/>
  <c r="P15" i="28"/>
  <c r="P16" i="28"/>
  <c r="AJ16" i="28" s="1"/>
  <c r="P29" i="28"/>
  <c r="AJ29" i="28" s="1"/>
  <c r="P20" i="28"/>
  <c r="AJ20" i="28" s="1"/>
  <c r="E21" i="6"/>
  <c r="P19" i="28"/>
  <c r="P26" i="28"/>
  <c r="P27" i="28"/>
  <c r="P18" i="28"/>
  <c r="P31" i="28"/>
  <c r="AJ31" i="28" s="1"/>
  <c r="P30" i="28"/>
  <c r="AJ30" i="28" s="1"/>
  <c r="AZ97" i="36"/>
  <c r="N97" i="36"/>
  <c r="AT97" i="36"/>
  <c r="AR97" i="36"/>
  <c r="S97" i="36"/>
  <c r="BQ97" i="36"/>
  <c r="BA90" i="36"/>
  <c r="CA97" i="36"/>
  <c r="BK97" i="36"/>
  <c r="BV97" i="36"/>
  <c r="AR90" i="36"/>
  <c r="AR92" i="36" s="1"/>
  <c r="AR94" i="36" s="1"/>
  <c r="BC90" i="36"/>
  <c r="BC92" i="36" s="1"/>
  <c r="BC94" i="36" s="1"/>
  <c r="BD90" i="36"/>
  <c r="BD92" i="36" s="1"/>
  <c r="BD94" i="36" s="1"/>
  <c r="AV90" i="36"/>
  <c r="AV92" i="36" s="1"/>
  <c r="AV94" i="36" s="1"/>
  <c r="AS90" i="36"/>
  <c r="AS92" i="36" s="1"/>
  <c r="AS94" i="36" s="1"/>
  <c r="AJ97" i="36"/>
  <c r="AD97" i="36"/>
  <c r="AM97" i="36"/>
  <c r="Y97" i="36"/>
  <c r="B39" i="6"/>
  <c r="B21" i="6"/>
  <c r="I97" i="36"/>
  <c r="H97" i="36"/>
  <c r="F97" i="36"/>
  <c r="AJ14" i="28"/>
  <c r="AU90" i="36"/>
  <c r="AU92" i="36" s="1"/>
  <c r="AU94" i="36" s="1"/>
  <c r="AW90" i="36"/>
  <c r="AW92" i="36" s="1"/>
  <c r="AW94" i="36" s="1"/>
  <c r="AT90" i="36"/>
  <c r="AT92" i="36" s="1"/>
  <c r="AT94" i="36" s="1"/>
  <c r="AZ90" i="36"/>
  <c r="AZ92" i="36" s="1"/>
  <c r="AZ94" i="36" s="1"/>
  <c r="BH73" i="36"/>
  <c r="AQ90" i="36"/>
  <c r="AQ92" i="36" s="1"/>
  <c r="AQ94" i="36" s="1"/>
  <c r="AY73" i="36"/>
  <c r="AY90" i="36" s="1"/>
  <c r="AE73" i="36"/>
  <c r="W90" i="36"/>
  <c r="W92" i="36" s="1"/>
  <c r="W94" i="36" s="1"/>
  <c r="T73" i="36"/>
  <c r="L90" i="36"/>
  <c r="E90" i="36"/>
  <c r="E92" i="36" s="1"/>
  <c r="E94" i="36" s="1"/>
  <c r="K73" i="36"/>
  <c r="G90" i="36"/>
  <c r="C90" i="36"/>
  <c r="E39" i="6"/>
  <c r="C39" i="6"/>
  <c r="B44" i="7"/>
  <c r="D39" i="6"/>
  <c r="X97" i="36"/>
  <c r="BE92" i="36"/>
  <c r="BE94" i="36" s="1"/>
  <c r="B45" i="7"/>
  <c r="H92" i="36"/>
  <c r="H94" i="36" s="1"/>
  <c r="G32" i="36"/>
  <c r="Q97" i="36"/>
  <c r="N92" i="36"/>
  <c r="N94" i="36" s="1"/>
  <c r="M92" i="36"/>
  <c r="M94" i="36" s="1"/>
  <c r="K23" i="36"/>
  <c r="AK92" i="36"/>
  <c r="AK94" i="36" s="1"/>
  <c r="BD97" i="36"/>
  <c r="AK97" i="36"/>
  <c r="Y92" i="36"/>
  <c r="Y94" i="36" s="1"/>
  <c r="B43" i="7"/>
  <c r="BE97" i="36"/>
  <c r="AW97" i="36"/>
  <c r="BZ97" i="36"/>
  <c r="BB92" i="36"/>
  <c r="BB94" i="36" s="1"/>
  <c r="BC97" i="36"/>
  <c r="AB97" i="36"/>
  <c r="AC97" i="36"/>
  <c r="BG97" i="36"/>
  <c r="AC92" i="36"/>
  <c r="AC94" i="36" s="1"/>
  <c r="J97" i="36"/>
  <c r="C32" i="36"/>
  <c r="BG92" i="36"/>
  <c r="BG94" i="36" s="1"/>
  <c r="BR97" i="36"/>
  <c r="BX92" i="36"/>
  <c r="BX94" i="36" s="1"/>
  <c r="BR92" i="36"/>
  <c r="BR94" i="36" s="1"/>
  <c r="B42" i="7"/>
  <c r="T32" i="36"/>
  <c r="BO92" i="36"/>
  <c r="BO94" i="36" s="1"/>
  <c r="M97" i="36"/>
  <c r="Q92" i="36"/>
  <c r="Q94" i="36" s="1"/>
  <c r="J92" i="36"/>
  <c r="J94" i="36" s="1"/>
  <c r="Z92" i="36"/>
  <c r="Z94" i="36" s="1"/>
  <c r="AF92" i="36"/>
  <c r="AF94" i="36" s="1"/>
  <c r="BV92" i="36"/>
  <c r="BV94" i="36" s="1"/>
  <c r="E97" i="36"/>
  <c r="F92" i="36"/>
  <c r="F94" i="36" s="1"/>
  <c r="AB92" i="36"/>
  <c r="AB94" i="36" s="1"/>
  <c r="CB90" i="36"/>
  <c r="AV97" i="36"/>
  <c r="AI92" i="36"/>
  <c r="AI94" i="36" s="1"/>
  <c r="I92" i="36"/>
  <c r="I94" i="36" s="1"/>
  <c r="BO97" i="36"/>
  <c r="BP92" i="36"/>
  <c r="BP94" i="36" s="1"/>
  <c r="AD92" i="36"/>
  <c r="AD94" i="36" s="1"/>
  <c r="BS90" i="36"/>
  <c r="BP97" i="36"/>
  <c r="BN92" i="36"/>
  <c r="BN94" i="36" s="1"/>
  <c r="BZ92" i="36"/>
  <c r="BZ94" i="36" s="1"/>
  <c r="O92" i="36"/>
  <c r="O94" i="36" s="1"/>
  <c r="AA92" i="36"/>
  <c r="AA94" i="36" s="1"/>
  <c r="BK92" i="36"/>
  <c r="BK94" i="36" s="1"/>
  <c r="AM92" i="36"/>
  <c r="AM94" i="36" s="1"/>
  <c r="AS97" i="36"/>
  <c r="AF97" i="36"/>
  <c r="BN97" i="36"/>
  <c r="S92" i="36"/>
  <c r="S94" i="36" s="1"/>
  <c r="AN32" i="36"/>
  <c r="BQ92" i="36"/>
  <c r="BQ94" i="36" s="1"/>
  <c r="AA97" i="36"/>
  <c r="U30" i="36"/>
  <c r="AY32" i="36"/>
  <c r="U88" i="36"/>
  <c r="AO70" i="36"/>
  <c r="BF92" i="36"/>
  <c r="BF94" i="36" s="1"/>
  <c r="BF97" i="36"/>
  <c r="U70" i="36"/>
  <c r="AE32" i="36"/>
  <c r="AJ92" i="36"/>
  <c r="AJ94" i="36" s="1"/>
  <c r="U20" i="36"/>
  <c r="AN73" i="36"/>
  <c r="BI70" i="36"/>
  <c r="CC88" i="36"/>
  <c r="AX92" i="36"/>
  <c r="AX94" i="36" s="1"/>
  <c r="CC70" i="36"/>
  <c r="BX97" i="36"/>
  <c r="AX97" i="36"/>
  <c r="CA92" i="36"/>
  <c r="CA94" i="36" s="1"/>
  <c r="BM92" i="36"/>
  <c r="BM94" i="36" s="1"/>
  <c r="AO88" i="36"/>
  <c r="BI88" i="36"/>
  <c r="X92" i="36"/>
  <c r="X94" i="36" s="1"/>
  <c r="AQ97" i="36"/>
  <c r="AU97" i="36"/>
  <c r="AI97" i="36"/>
  <c r="AL97" i="36"/>
  <c r="AL92" i="36"/>
  <c r="AL94" i="36" s="1"/>
  <c r="D92" i="36"/>
  <c r="D94" i="36" s="1"/>
  <c r="D97" i="36"/>
  <c r="W97" i="36"/>
  <c r="BM97" i="36"/>
  <c r="Z97" i="36"/>
  <c r="BB97" i="36"/>
  <c r="BW92" i="36"/>
  <c r="BW94" i="36" s="1"/>
  <c r="BW97" i="36"/>
  <c r="O97" i="36"/>
  <c r="AG97" i="36"/>
  <c r="AG92" i="36"/>
  <c r="AG94" i="36" s="1"/>
  <c r="BU92" i="36"/>
  <c r="BU94" i="36" s="1"/>
  <c r="BU97" i="36"/>
  <c r="BA32" i="36"/>
  <c r="BT92" i="36"/>
  <c r="BT94" i="36" s="1"/>
  <c r="BT97" i="36"/>
  <c r="BL32" i="36"/>
  <c r="CB32" i="36"/>
  <c r="C44" i="7" l="1"/>
  <c r="CN73" i="36"/>
  <c r="CN90" i="36" s="1"/>
  <c r="P92" i="36"/>
  <c r="P94" i="36" s="1"/>
  <c r="CK95" i="36"/>
  <c r="CM95" i="36"/>
  <c r="C45" i="7"/>
  <c r="CK92" i="36"/>
  <c r="CK94" i="36" s="1"/>
  <c r="CK97" i="36"/>
  <c r="CS70" i="36"/>
  <c r="CB95" i="36"/>
  <c r="CB96" i="36"/>
  <c r="BL95" i="36"/>
  <c r="BL96" i="36"/>
  <c r="BA95" i="36"/>
  <c r="BA96" i="36"/>
  <c r="AY95" i="36"/>
  <c r="AY96" i="36"/>
  <c r="D32" i="6"/>
  <c r="AN95" i="36"/>
  <c r="AN96" i="36"/>
  <c r="AE95" i="36"/>
  <c r="AE96" i="36"/>
  <c r="CM92" i="36"/>
  <c r="CM94" i="36" s="1"/>
  <c r="CM97" i="36"/>
  <c r="C32" i="6"/>
  <c r="C43" i="7"/>
  <c r="CJ97" i="36"/>
  <c r="CJ95" i="36"/>
  <c r="CJ92" i="36"/>
  <c r="CJ94" i="36" s="1"/>
  <c r="L95" i="36"/>
  <c r="L96" i="36"/>
  <c r="P95" i="36"/>
  <c r="P96" i="36"/>
  <c r="T95" i="36"/>
  <c r="T96" i="36"/>
  <c r="L97" i="36"/>
  <c r="L92" i="36"/>
  <c r="L94" i="36" s="1"/>
  <c r="D38" i="6"/>
  <c r="CQ96" i="36"/>
  <c r="C38" i="6"/>
  <c r="CP96" i="36"/>
  <c r="G95" i="36"/>
  <c r="G96" i="36"/>
  <c r="E38" i="6"/>
  <c r="CR96" i="36"/>
  <c r="C95" i="36"/>
  <c r="C96" i="36"/>
  <c r="C97" i="36"/>
  <c r="B38" i="6"/>
  <c r="CO96" i="36"/>
  <c r="CS30" i="36"/>
  <c r="E32" i="6"/>
  <c r="CS66" i="36"/>
  <c r="CQ95" i="36"/>
  <c r="CQ97" i="36"/>
  <c r="CQ92" i="36"/>
  <c r="CQ94" i="36" s="1"/>
  <c r="CO92" i="36"/>
  <c r="CO94" i="36" s="1"/>
  <c r="CO95" i="36"/>
  <c r="CO97" i="36"/>
  <c r="CG92" i="36"/>
  <c r="CG94" i="36" s="1"/>
  <c r="CG95" i="36"/>
  <c r="CG97" i="36"/>
  <c r="CF92" i="36"/>
  <c r="CF94" i="36" s="1"/>
  <c r="CF95" i="36"/>
  <c r="CF97" i="36"/>
  <c r="CN23" i="36"/>
  <c r="CL92" i="36"/>
  <c r="CL94" i="36" s="1"/>
  <c r="CL95" i="36"/>
  <c r="CL97" i="36"/>
  <c r="CH92" i="36"/>
  <c r="CH94" i="36" s="1"/>
  <c r="CH95" i="36"/>
  <c r="CH97" i="36"/>
  <c r="K32" i="36"/>
  <c r="CI23" i="36"/>
  <c r="CR95" i="36"/>
  <c r="CR97" i="36"/>
  <c r="CR92" i="36"/>
  <c r="CR94" i="36" s="1"/>
  <c r="CS88" i="36"/>
  <c r="CS20" i="36"/>
  <c r="CP92" i="36"/>
  <c r="CP94" i="36" s="1"/>
  <c r="CP95" i="36"/>
  <c r="CP97" i="36"/>
  <c r="CE92" i="36"/>
  <c r="CE94" i="36" s="1"/>
  <c r="CE95" i="36"/>
  <c r="CE97" i="36"/>
  <c r="CI73" i="36"/>
  <c r="CI90" i="36" s="1"/>
  <c r="AY97" i="36"/>
  <c r="T90" i="36"/>
  <c r="E40" i="6"/>
  <c r="C40" i="6"/>
  <c r="D40" i="6"/>
  <c r="G97" i="36"/>
  <c r="K90" i="36"/>
  <c r="BH90" i="36"/>
  <c r="BI73" i="36"/>
  <c r="AN90" i="36"/>
  <c r="AE90" i="36"/>
  <c r="AO73" i="36"/>
  <c r="U73" i="36"/>
  <c r="C92" i="36"/>
  <c r="C94" i="36" s="1"/>
  <c r="U23" i="36"/>
  <c r="U32" i="36" s="1"/>
  <c r="G92" i="36"/>
  <c r="G94" i="36" s="1"/>
  <c r="AO32" i="36"/>
  <c r="T97" i="36"/>
  <c r="C42" i="7"/>
  <c r="D36" i="6"/>
  <c r="D22" i="6"/>
  <c r="B32" i="6"/>
  <c r="C36" i="6"/>
  <c r="C22" i="6"/>
  <c r="E36" i="6"/>
  <c r="E22" i="6"/>
  <c r="AY92" i="36"/>
  <c r="AY94" i="36" s="1"/>
  <c r="AN92" i="36"/>
  <c r="AN94" i="36" s="1"/>
  <c r="AE92" i="36"/>
  <c r="AE94" i="36" s="1"/>
  <c r="AN97" i="36"/>
  <c r="AE97" i="36"/>
  <c r="CC73" i="36"/>
  <c r="BL92" i="36"/>
  <c r="BS92" i="36" s="1"/>
  <c r="BL97" i="36"/>
  <c r="CB97" i="36"/>
  <c r="BS32" i="36"/>
  <c r="BS96" i="36" s="1"/>
  <c r="CB92" i="36"/>
  <c r="CB94" i="36" s="1"/>
  <c r="BH32" i="36"/>
  <c r="CN32" i="36" s="1"/>
  <c r="BI32" i="36"/>
  <c r="BA92" i="36"/>
  <c r="BH92" i="36" s="1"/>
  <c r="BA97" i="36"/>
  <c r="CN96" i="36" l="1"/>
  <c r="CN95" i="36"/>
  <c r="CN97" i="36"/>
  <c r="CN92" i="36"/>
  <c r="CN94" i="36" s="1"/>
  <c r="BI95" i="36"/>
  <c r="BI96" i="36"/>
  <c r="BH95" i="36"/>
  <c r="BH96" i="36"/>
  <c r="AO95" i="36"/>
  <c r="AO96" i="36"/>
  <c r="T92" i="36"/>
  <c r="T94" i="36" s="1"/>
  <c r="K95" i="36"/>
  <c r="K96" i="36"/>
  <c r="U95" i="36"/>
  <c r="U96" i="36"/>
  <c r="K97" i="36"/>
  <c r="CS73" i="36"/>
  <c r="CS90" i="36" s="1"/>
  <c r="BS95" i="36"/>
  <c r="CI32" i="36"/>
  <c r="CI96" i="36" s="1"/>
  <c r="CS23" i="36"/>
  <c r="E14" i="6"/>
  <c r="C35" i="6"/>
  <c r="B40" i="6"/>
  <c r="D35" i="6"/>
  <c r="BI90" i="36"/>
  <c r="BI92" i="36" s="1"/>
  <c r="BI94" i="36" s="1"/>
  <c r="AO90" i="36"/>
  <c r="AO92" i="36" s="1"/>
  <c r="AO94" i="36" s="1"/>
  <c r="U90" i="36"/>
  <c r="U92" i="36" s="1"/>
  <c r="U94" i="36" s="1"/>
  <c r="BA94" i="36"/>
  <c r="BL94" i="36"/>
  <c r="E35" i="6"/>
  <c r="C14" i="6"/>
  <c r="D14" i="6"/>
  <c r="K92" i="36"/>
  <c r="K94" i="36" s="1"/>
  <c r="AO97" i="36"/>
  <c r="U97" i="36"/>
  <c r="B36" i="6"/>
  <c r="B14" i="6"/>
  <c r="B22" i="6"/>
  <c r="CC90" i="36"/>
  <c r="BH94" i="36"/>
  <c r="BH97" i="36"/>
  <c r="BS94" i="36"/>
  <c r="BS97" i="36"/>
  <c r="BI97" i="36"/>
  <c r="CC32" i="36"/>
  <c r="CC96" i="36" s="1"/>
  <c r="CC95" i="36" l="1"/>
  <c r="CS32" i="36"/>
  <c r="CS96" i="36" s="1"/>
  <c r="CI95" i="36"/>
  <c r="CI97" i="36"/>
  <c r="CI92" i="36"/>
  <c r="CI94" i="36" s="1"/>
  <c r="CC97" i="36"/>
  <c r="B35" i="6"/>
  <c r="CC92" i="36"/>
  <c r="CC94" i="36" s="1"/>
  <c r="CS97" i="36" l="1"/>
  <c r="CS92" i="36"/>
  <c r="CS94" i="36" s="1"/>
  <c r="CS95" i="36"/>
  <c r="F13" i="28"/>
  <c r="B6" i="28"/>
  <c r="B5" i="28"/>
  <c r="B4" i="28"/>
  <c r="B3" i="28"/>
  <c r="B2" i="28"/>
  <c r="Z27" i="28"/>
  <c r="Y27" i="28"/>
  <c r="X27" i="28"/>
  <c r="W27" i="28"/>
  <c r="V27" i="28"/>
  <c r="Y15" i="28"/>
  <c r="X15" i="28"/>
  <c r="W15" i="28"/>
  <c r="V15" i="28"/>
  <c r="Z17" i="28"/>
  <c r="Y17" i="28"/>
  <c r="X17" i="28"/>
  <c r="W17" i="28"/>
  <c r="V17" i="28"/>
  <c r="Z19" i="28"/>
  <c r="Y19" i="28"/>
  <c r="X19" i="28"/>
  <c r="W19" i="28"/>
  <c r="V19" i="28"/>
  <c r="Y13" i="28"/>
  <c r="X13" i="28"/>
  <c r="W13" i="28"/>
  <c r="V13" i="28"/>
  <c r="J10" i="28"/>
  <c r="O10" i="28" s="1"/>
  <c r="T10" i="28" s="1"/>
  <c r="Y10" i="28" s="1"/>
  <c r="AD10" i="28" s="1"/>
  <c r="AI10" i="28" s="1"/>
  <c r="AN10" i="28" s="1"/>
  <c r="I10" i="28"/>
  <c r="N10" i="28" s="1"/>
  <c r="S10" i="28" s="1"/>
  <c r="X10" i="28" s="1"/>
  <c r="AC10" i="28" s="1"/>
  <c r="AH10" i="28" s="1"/>
  <c r="AM10" i="28" s="1"/>
  <c r="H10" i="28"/>
  <c r="M10" i="28" s="1"/>
  <c r="R10" i="28" s="1"/>
  <c r="W10" i="28" s="1"/>
  <c r="AB10" i="28" s="1"/>
  <c r="AG10" i="28" s="1"/>
  <c r="AL10" i="28" s="1"/>
  <c r="G10" i="28"/>
  <c r="L10" i="28" s="1"/>
  <c r="Q10" i="28" s="1"/>
  <c r="V10" i="28" s="1"/>
  <c r="AA10" i="28" s="1"/>
  <c r="AF10" i="28" s="1"/>
  <c r="AK10" i="28" s="1"/>
  <c r="C8" i="8"/>
  <c r="F8" i="28" l="1"/>
  <c r="AG13" i="28"/>
  <c r="AI13" i="28"/>
  <c r="K15" i="28"/>
  <c r="V18" i="28"/>
  <c r="AH18" i="28"/>
  <c r="K18" i="28"/>
  <c r="W18" i="28"/>
  <c r="Y18" i="28"/>
  <c r="AG18" i="28"/>
  <c r="AI18" i="28"/>
  <c r="AF13" i="28"/>
  <c r="AH13" i="28"/>
  <c r="X18" i="28"/>
  <c r="AF18" i="28"/>
  <c r="K13" i="28"/>
  <c r="K19" i="28"/>
  <c r="K17" i="28"/>
  <c r="AO22" i="28" l="1"/>
  <c r="AE24" i="28"/>
  <c r="AE22" i="28"/>
  <c r="AO25" i="28"/>
  <c r="AO23" i="28"/>
  <c r="AO21" i="28"/>
  <c r="AE25" i="28"/>
  <c r="AE23" i="28"/>
  <c r="AE21" i="28"/>
  <c r="AO24" i="28"/>
  <c r="AE26" i="28"/>
  <c r="AO26" i="28"/>
  <c r="AO31" i="28"/>
  <c r="AO15" i="28"/>
  <c r="AO19" i="28"/>
  <c r="AO29" i="28"/>
  <c r="AE14" i="28"/>
  <c r="AE18" i="28"/>
  <c r="AE28" i="28"/>
  <c r="U14" i="28"/>
  <c r="AO16" i="28"/>
  <c r="AO20" i="28"/>
  <c r="AO30" i="28"/>
  <c r="AE15" i="28"/>
  <c r="AE19" i="28"/>
  <c r="AE29" i="28"/>
  <c r="U13" i="28"/>
  <c r="AO17" i="28"/>
  <c r="AO27" i="28"/>
  <c r="AE16" i="28"/>
  <c r="AE20" i="28"/>
  <c r="AE30" i="28"/>
  <c r="AO14" i="28"/>
  <c r="AO18" i="28"/>
  <c r="AO28" i="28"/>
  <c r="AE31" i="28"/>
  <c r="AE17" i="28"/>
  <c r="AE27" i="28"/>
  <c r="AE13" i="28"/>
  <c r="AJ17" i="28"/>
  <c r="AJ27" i="28"/>
  <c r="AJ15" i="28"/>
  <c r="AJ19" i="28"/>
  <c r="Z15" i="28"/>
  <c r="Z13" i="28"/>
  <c r="AJ18" i="28"/>
  <c r="Z18" i="28"/>
  <c r="I19" i="7" l="1"/>
  <c r="H19" i="7"/>
  <c r="G19" i="7"/>
  <c r="F19" i="7"/>
  <c r="H45" i="7" l="1"/>
  <c r="H44" i="7"/>
  <c r="H43" i="7"/>
  <c r="H42" i="7"/>
  <c r="A11" i="19" l="1"/>
  <c r="A12" i="19"/>
  <c r="A13" i="19"/>
  <c r="A14" i="19"/>
  <c r="A15" i="19"/>
  <c r="A16" i="19"/>
  <c r="P13" i="28" l="1"/>
  <c r="AO13" i="28" s="1"/>
  <c r="AJ13" i="28" l="1"/>
  <c r="D5" i="11" l="1"/>
  <c r="B11" i="7"/>
  <c r="B19" i="7" s="1"/>
  <c r="C11" i="7"/>
  <c r="C19" i="7" s="1"/>
  <c r="D11" i="7"/>
  <c r="D19" i="7" s="1"/>
  <c r="E11" i="7"/>
  <c r="E19" i="7" s="1"/>
  <c r="C7" i="8"/>
  <c r="B2" i="6"/>
  <c r="B3" i="6"/>
  <c r="B4" i="6"/>
  <c r="B5" i="6"/>
  <c r="B6" i="6"/>
  <c r="C22" i="12"/>
  <c r="D22" i="12"/>
  <c r="C27" i="6" s="1"/>
  <c r="E22" i="12"/>
  <c r="D27" i="6" s="1"/>
  <c r="F22" i="12"/>
  <c r="E27" i="6" s="1"/>
  <c r="C35" i="12"/>
  <c r="D35" i="12"/>
  <c r="E35" i="12"/>
  <c r="F35" i="12"/>
  <c r="C46" i="12"/>
  <c r="D46" i="12"/>
  <c r="D48" i="12" s="1"/>
  <c r="C13" i="6" s="1"/>
  <c r="E46" i="12"/>
  <c r="F46" i="12"/>
  <c r="X56" i="12"/>
  <c r="D67" i="12"/>
  <c r="C29" i="7" s="1"/>
  <c r="E67" i="12"/>
  <c r="D29" i="7" s="1"/>
  <c r="F67" i="12"/>
  <c r="E29" i="7" s="1"/>
  <c r="D76"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E48" i="12" l="1"/>
  <c r="D13" i="6" s="1"/>
  <c r="B27" i="6"/>
  <c r="C48" i="12"/>
  <c r="B13" i="6" s="1"/>
  <c r="E16" i="2"/>
  <c r="E18" i="2" s="1"/>
  <c r="E22" i="2" s="1"/>
  <c r="B29" i="7"/>
  <c r="B20" i="6"/>
  <c r="D78" i="12"/>
  <c r="C13" i="7" s="1"/>
  <c r="F78" i="12"/>
  <c r="E13" i="7" s="1"/>
  <c r="F48" i="12"/>
  <c r="E13" i="6" s="1"/>
  <c r="B13" i="7"/>
  <c r="E78" i="12"/>
  <c r="D13" i="7" s="1"/>
  <c r="E26" i="7"/>
  <c r="D26" i="7"/>
  <c r="C26" i="7"/>
  <c r="B26" i="7"/>
  <c r="C12" i="7"/>
  <c r="I15" i="7"/>
  <c r="I16" i="7" s="1"/>
  <c r="I18" i="7" s="1"/>
  <c r="H16" i="7"/>
  <c r="H18" i="7" s="1"/>
  <c r="F16" i="7"/>
  <c r="F18" i="7" s="1"/>
  <c r="G16" i="7"/>
  <c r="G18" i="7" s="1"/>
  <c r="E18" i="6"/>
  <c r="C18" i="6"/>
  <c r="E19" i="6"/>
  <c r="C19" i="6"/>
  <c r="E20" i="6"/>
  <c r="C20" i="6"/>
  <c r="E28" i="6"/>
  <c r="C28" i="6"/>
  <c r="E27" i="7"/>
  <c r="C27" i="7"/>
  <c r="D18" i="6"/>
  <c r="B18" i="6"/>
  <c r="D19" i="6"/>
  <c r="B19" i="6"/>
  <c r="D20" i="6"/>
  <c r="D28" i="6"/>
  <c r="B28" i="6"/>
  <c r="D27" i="7"/>
  <c r="B27" i="7"/>
  <c r="D12" i="7" l="1"/>
  <c r="D14" i="7" s="1"/>
  <c r="D16" i="7" s="1"/>
  <c r="D18" i="7" s="1"/>
  <c r="B12" i="7"/>
  <c r="B14" i="7" s="1"/>
  <c r="B16" i="7" s="1"/>
  <c r="B18" i="7" s="1"/>
  <c r="D93" i="12"/>
  <c r="C37" i="6" s="1"/>
  <c r="C14" i="7"/>
  <c r="C16" i="7" s="1"/>
  <c r="C18" i="7" s="1"/>
  <c r="E12" i="7"/>
  <c r="E14" i="7" s="1"/>
  <c r="E16" i="7" s="1"/>
  <c r="E18" i="7" s="1"/>
  <c r="F91" i="12"/>
  <c r="F92" i="12" s="1"/>
  <c r="F93" i="12"/>
  <c r="E29" i="6" s="1"/>
  <c r="C93" i="12"/>
  <c r="B29" i="6" s="1"/>
  <c r="C28" i="7"/>
  <c r="E93" i="12"/>
  <c r="D29" i="6" s="1"/>
  <c r="E91" i="12"/>
  <c r="E92" i="12" s="1"/>
  <c r="E28" i="7"/>
  <c r="B28" i="7"/>
  <c r="D28" i="7"/>
  <c r="E13" i="13"/>
  <c r="E27" i="13" s="1"/>
  <c r="E36" i="13" s="1"/>
  <c r="C13" i="13"/>
  <c r="C27" i="13" s="1"/>
  <c r="C36" i="13" s="1"/>
  <c r="D13" i="13"/>
  <c r="D27" i="13" s="1"/>
  <c r="D36" i="13" s="1"/>
  <c r="B13" i="13"/>
  <c r="B27" i="13" s="1"/>
  <c r="B36" i="13" s="1"/>
  <c r="B40" i="13" s="1"/>
  <c r="C39" i="13" s="1"/>
  <c r="C30" i="7"/>
  <c r="C32" i="7" s="1"/>
  <c r="C34" i="7" s="1"/>
  <c r="B30" i="7"/>
  <c r="B32" i="7" s="1"/>
  <c r="B34" i="7" s="1"/>
  <c r="E30" i="7"/>
  <c r="E32" i="7" s="1"/>
  <c r="E34" i="7" s="1"/>
  <c r="D30" i="7"/>
  <c r="D32" i="7" s="1"/>
  <c r="D34" i="7" s="1"/>
  <c r="D91" i="12" l="1"/>
  <c r="D92" i="12" s="1"/>
  <c r="D94" i="12"/>
  <c r="C91" i="12"/>
  <c r="C92" i="12" s="1"/>
  <c r="C29" i="6"/>
  <c r="C15" i="6"/>
  <c r="F43" i="7"/>
  <c r="E15" i="6"/>
  <c r="F45" i="7"/>
  <c r="C50" i="7" s="1"/>
  <c r="C53" i="7" s="1"/>
  <c r="F94" i="12"/>
  <c r="E37" i="6"/>
  <c r="C94" i="12"/>
  <c r="F42" i="7"/>
  <c r="B15" i="6"/>
  <c r="B37" i="6"/>
  <c r="D37" i="6"/>
  <c r="D15" i="6"/>
  <c r="E94" i="12"/>
  <c r="F44" i="7"/>
  <c r="C40" i="13"/>
  <c r="D39" i="13" s="1"/>
  <c r="D40" i="13" s="1"/>
  <c r="E39" i="13" s="1"/>
  <c r="E40" i="13" s="1"/>
  <c r="B13" i="44"/>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alcChain>
</file>

<file path=xl/sharedStrings.xml><?xml version="1.0" encoding="utf-8"?>
<sst xmlns="http://schemas.openxmlformats.org/spreadsheetml/2006/main" count="5891" uniqueCount="1569">
  <si>
    <t>Purpose</t>
  </si>
  <si>
    <t>The objective of this Financial Reporting Template is to ensure uniformity, accuracy and completeness in financial reporting for the Massachusetts Senior Care Options (SCO) program. In addition, the provision of this Financial Reporting Template to the SCOs will help to eliminate inconsistencies, as reports can vary in the presentation of items such as allocation of expenses, accrual of incurred-but-not-reported (IBNR) claims and other items. All reports shall be submitted as outlined in the general instructions. The financial data submitted from this Financial Reporting Template will be used to monitor SCO performance, encounter submissions and will be used in rate setting.</t>
  </si>
  <si>
    <t>Appendix D: Reporting Requirements</t>
  </si>
  <si>
    <t>The Contractor shall report the following data related to the specific entity which will directly operate the Senior Care Options Program (i.e., not the parent organization and/or affiliate): Financial data related to cost for the Massachusetts SCO covered population. The report shall be submitted in a form and format specified by EOHHS including, but not limited to, the following:
a. Member Enrollment and Disenrollment
b. Balance Sheet containing the SCO product line net worth and working capital as set forth in Section 2.11: Financial Requirements
c. Income Statement
d. Cash Flow
e. Financial Indicators
f. Utilization
g. Solvency Requirements as set forth in Section 2.11.B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</si>
  <si>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</si>
  <si>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</si>
  <si>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</si>
  <si>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</si>
  <si>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</si>
  <si>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</si>
  <si>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</si>
  <si>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</si>
  <si>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</si>
  <si>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orange are to be completed by the SCO. Cells highlighted in yellow are formula driven and do not require data input. All information requested is for Massachusetts SCO enrollment only. If there is an issue with the formula within the template please correct and notify the program.</t>
  </si>
  <si>
    <t>SCO PROGRAM</t>
  </si>
  <si>
    <t>Submission Dates for Financial Reports For Calendar Year 2023</t>
  </si>
  <si>
    <t xml:space="preserve">Quarter </t>
  </si>
  <si>
    <t>Quarter 1</t>
  </si>
  <si>
    <t>Quarter 2</t>
  </si>
  <si>
    <t>Quarter 3</t>
  </si>
  <si>
    <t>Quarter 4</t>
  </si>
  <si>
    <t>3 Month Refresh</t>
  </si>
  <si>
    <t>6 Month Refresh</t>
  </si>
  <si>
    <t>9 Month Refresh</t>
  </si>
  <si>
    <t>Periods of service</t>
  </si>
  <si>
    <t>Jan-Mar 2023</t>
  </si>
  <si>
    <t>Apr-Jun 2023</t>
  </si>
  <si>
    <t>Jul-Sept 2023</t>
  </si>
  <si>
    <t>Oct-Dec 2023</t>
  </si>
  <si>
    <t>CY2023</t>
  </si>
  <si>
    <t>Due date</t>
  </si>
  <si>
    <t>60 days after the end of the reporting period</t>
  </si>
  <si>
    <t>30 days after 3 months of previous calendar year end</t>
  </si>
  <si>
    <t>30 days after 6 months of previous calendar year end</t>
  </si>
  <si>
    <t>30 days after 9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</si>
  <si>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</si>
  <si>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</si>
  <si>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</si>
  <si>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</si>
  <si>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</si>
  <si>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SCO member months for the reporting period.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</si>
  <si>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 D,F,H,J</t>
  </si>
  <si>
    <t>Medicaid Only Enrollments</t>
  </si>
  <si>
    <t>Medicaid Only Member Months during the reporting period, by rating category. A member month is equivalent to one person for whom your plan has recognized a MassHealth SCO capitation payment for a month during the reporting period.</t>
  </si>
  <si>
    <t>Column E,G,I,K</t>
  </si>
  <si>
    <t>Dual Enrollments</t>
  </si>
  <si>
    <t>Dual Eligible Member Months during the reporting period, by rating category. A member month is equivalent to one person for whom your plan has recognized a MassHealth SCO capitation payment for a month during the reporting period.</t>
  </si>
  <si>
    <t>Column L</t>
  </si>
  <si>
    <t>Total Member Months for Period</t>
  </si>
  <si>
    <t>Total member months relevant to region categories (Boston/Non Boston). A member month is equivalent to one person for whom the plan has recognized a MassHealth SCO capitation payment for a month during the reporting period (the sum of Column D through Column K).</t>
  </si>
  <si>
    <t>Boston</t>
  </si>
  <si>
    <t>Provide quarterly Member Months for the Massachusetts SCO population by rating category and dual status for Boston membership.</t>
  </si>
  <si>
    <t>Non-Boston</t>
  </si>
  <si>
    <t>Provide quarterly Member Months for the Massachusetts SCO population by rating category and dual status for non-Boston membership.</t>
  </si>
  <si>
    <t>Total</t>
  </si>
  <si>
    <t>Provide quarterly Member Months for the Massachusetts SCO population by rating category and dual status for all region membership.</t>
  </si>
  <si>
    <t>Schedule 2: Balance Sheet (Reported Basis)</t>
  </si>
  <si>
    <t>Provide quarterly data related to assets, liabilities and net worth for the Massachusetts SCO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</si>
  <si>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</si>
  <si>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</si>
  <si>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</si>
  <si>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</si>
  <si>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</si>
  <si>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</si>
  <si>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</si>
  <si>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</si>
  <si>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</si>
  <si>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</si>
  <si>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</si>
  <si>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</si>
  <si>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</si>
  <si>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</si>
  <si>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</si>
  <si>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</si>
  <si>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</si>
  <si>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</si>
  <si>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</si>
  <si>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</si>
  <si>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</si>
  <si>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</si>
  <si>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</si>
  <si>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</si>
  <si>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</si>
  <si>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</si>
  <si>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</si>
  <si>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</si>
  <si>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</si>
  <si>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</si>
  <si>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</si>
  <si>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</si>
  <si>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</si>
  <si>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</si>
  <si>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</si>
  <si>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</si>
  <si>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</si>
  <si>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</si>
  <si>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</si>
  <si>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</si>
  <si>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</si>
  <si>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</si>
  <si>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</si>
  <si>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</si>
  <si>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</si>
  <si>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</si>
  <si>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</si>
  <si>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</si>
  <si>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</si>
  <si>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</si>
  <si>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</si>
  <si>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</si>
  <si>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</si>
  <si>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</si>
  <si>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</si>
  <si>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</si>
  <si>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</si>
  <si>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</si>
  <si>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</si>
  <si>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</si>
  <si>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</si>
  <si>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</si>
  <si>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</si>
  <si>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</si>
  <si>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</si>
  <si>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</si>
  <si>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</si>
  <si>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</si>
  <si>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</si>
  <si>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</si>
  <si>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</si>
  <si>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</si>
  <si>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</si>
  <si>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</si>
  <si>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</si>
  <si>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</si>
  <si>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</si>
  <si>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</si>
  <si>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</si>
  <si>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</si>
  <si>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</si>
  <si>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</si>
  <si>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</si>
  <si>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</si>
  <si>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</si>
  <si>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</si>
  <si>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</si>
  <si>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</si>
  <si>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</si>
  <si>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SCO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</si>
  <si>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</si>
  <si>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</si>
  <si>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</si>
  <si>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</si>
  <si>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</si>
  <si>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</si>
  <si>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</si>
  <si>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</si>
  <si>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</si>
  <si>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</si>
  <si>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</si>
  <si>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</si>
  <si>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including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</si>
  <si>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</si>
  <si>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</si>
  <si>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</si>
  <si>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</si>
  <si>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</si>
  <si>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</si>
  <si>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3A_Income Statement, Schedule 3B_Income_Boston (CINBN); Schedule 3C: Income_Non_Boston (COTBN or Other)
(Restated Basis)</t>
  </si>
  <si>
    <t>Provide quarterly data related to cost for the Massachusetts SCO population by rating category, region, and dual status split between Medicaid and Medicare.</t>
  </si>
  <si>
    <t>Revenue</t>
  </si>
  <si>
    <t xml:space="preserve">Line items should exclude patient contribution to care except for line 0006. </t>
  </si>
  <si>
    <t>Total Medicaid Premiums</t>
  </si>
  <si>
    <t>Medicaid only and Medicaid dual revenue received from (EOHHS) to cover community and institutional services for SCO enrollees.</t>
  </si>
  <si>
    <t>Total Medicare Premiums</t>
  </si>
  <si>
    <t>Revenue from the Medicare (CMS) program to cover Medicare Part A, Part B and Part D services for SCO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</si>
  <si>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</si>
  <si>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SCO in addition to capitation for covered services that is not included in Line 0001.</t>
  </si>
  <si>
    <t>Other Revenue - Medicare</t>
  </si>
  <si>
    <t>Other Medicare revenue paid by CMS to the SCO in addition to capitation for covered services that is not included in Line 0002.</t>
  </si>
  <si>
    <t>Total Premium Revenue</t>
  </si>
  <si>
    <t>All premium revenue paid to the SCO reported on lines 0001, 0002, 0003 and 0004.</t>
  </si>
  <si>
    <t>Patient Contribution to Care</t>
  </si>
  <si>
    <t>Revenue recognized during the reporting period for Patient Contributions to Care received from the SCO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</si>
  <si>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</si>
  <si>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</si>
  <si>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</si>
  <si>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</si>
  <si>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</si>
  <si>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</si>
  <si>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t>
  </si>
  <si>
    <t>Revenue from sources not covered in the previous revenue accounts.</t>
  </si>
  <si>
    <t>Total Other Revenue</t>
  </si>
  <si>
    <t>All other revenue reported in lines 0006, 0007, 0008, 0009 and 0010.</t>
  </si>
  <si>
    <t>Total Revenue</t>
  </si>
  <si>
    <t>Total revenue (the sum of lines 0005 and 0011).</t>
  </si>
  <si>
    <t>Medical Expenses (inclusive of IBNR)</t>
  </si>
  <si>
    <t xml:space="preserve">Line items should exclude patient contribution to care except for line 0038. </t>
  </si>
  <si>
    <t>Hospital Inpatient</t>
  </si>
  <si>
    <t>Refer to Medical Services Definitions Tab.</t>
  </si>
  <si>
    <t>Behavioral Health (BH) Hospital Inpatient</t>
  </si>
  <si>
    <t>Hospital Outpatient</t>
  </si>
  <si>
    <t>Behavioral Health (BH) Hospital Outpatient</t>
  </si>
  <si>
    <t>Professional</t>
  </si>
  <si>
    <t>Vision</t>
  </si>
  <si>
    <t>Dental</t>
  </si>
  <si>
    <t>Therapy</t>
  </si>
  <si>
    <t>Pharmacy/Drugs (LICS \ Reinsurance)</t>
  </si>
  <si>
    <t>Pharmacy/Drugs (Part D) GROSS</t>
  </si>
  <si>
    <t xml:space="preserve">Refer to Medical Services Definitions Tab. Do not deduct pharmacy rebates. </t>
  </si>
  <si>
    <t>Pharmacy/Drugs (Part D) NET</t>
  </si>
  <si>
    <t>Refer to Medical Services Definitions Tab. Deduct pharmacy rebates.</t>
  </si>
  <si>
    <t>Pharmacy/Drugs (non-Part D) GROSS</t>
  </si>
  <si>
    <t>Pharmacy/Drugs (non-Part D) NET</t>
  </si>
  <si>
    <t>Laboratory, Radiology, Testing</t>
  </si>
  <si>
    <t>Institutional Long Term Care</t>
  </si>
  <si>
    <t>Personal Care Attendant (PCA)</t>
  </si>
  <si>
    <t>Home Health</t>
  </si>
  <si>
    <t>Adult Foster Care (Including GAFC)</t>
  </si>
  <si>
    <t>Adult Day Health</t>
  </si>
  <si>
    <t>Day Habilitation</t>
  </si>
  <si>
    <t>Frail Elder Waiver (FEW) Services</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</si>
  <si>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</si>
  <si>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</si>
  <si>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</si>
  <si>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</si>
  <si>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</si>
  <si>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</si>
  <si>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</si>
  <si>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</si>
  <si>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</si>
  <si>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</si>
  <si>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</si>
  <si>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SCO enrollees.</t>
  </si>
  <si>
    <t>Total Medical Expenses</t>
  </si>
  <si>
    <t>Total Medical Expenses (the sum of lines 0013 through 0042, excluding line 0022 and 0024).</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</si>
  <si>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</si>
  <si>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</si>
  <si>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</si>
  <si>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</si>
  <si>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0040) or fraud reduction expenses (line 0055),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</si>
  <si>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</si>
  <si>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</si>
  <si>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0044 through 0046).</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</si>
  <si>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</si>
  <si>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</si>
  <si>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</si>
  <si>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</si>
  <si>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</si>
  <si>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</si>
  <si>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</si>
  <si>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</si>
  <si>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SCO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</si>
  <si>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</si>
  <si>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</si>
  <si>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</si>
  <si>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</si>
  <si>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</si>
  <si>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line Total Expenses (line 0060),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</si>
  <si>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</si>
  <si>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</si>
  <si>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</si>
  <si>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</si>
  <si>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</si>
  <si>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</si>
  <si>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</si>
  <si>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0048 to 0057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</si>
  <si>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</si>
  <si>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0048 through 0058).</t>
  </si>
  <si>
    <t>Total Expenses</t>
  </si>
  <si>
    <t>The sum of Total Medical Expenses (line 0043), Total Administration Expenses (line 0059) and Total MLR Calculation Allowable Expenses (line 0047) less the Lesser of Fraud Reduction Recoveries or Expense (line 0045).</t>
  </si>
  <si>
    <t>Net Income</t>
  </si>
  <si>
    <t>Total Revenue minus Total Expenses (line 0012 minus line 0060).</t>
  </si>
  <si>
    <t>Profit Margin</t>
  </si>
  <si>
    <t>Net Income divided by Total Revenue excluding Investment Income (Line 0061 divided by (Line 0012 minus line 0009)).</t>
  </si>
  <si>
    <t>Medical Loss Ratio</t>
  </si>
  <si>
    <t>Ratio of Total Medical Expenses and Total MLR Calculation Allowable Expenses to Total Revenue excluding Patient Contribution to Care and Investment Income, net of premium taxes ((Line 0043 minus line 0042 plus Line 0047) divided by (Line 0012 minus lines 0006 and 0009)).</t>
  </si>
  <si>
    <t>MLR Allowable Expense Ratio</t>
  </si>
  <si>
    <t>Ratio of Total MLR Calculation Allowable Expenses to Total Revenue excluding Investment Income ((Line 0047 divided by (Line 0012 minus line 0009)).</t>
  </si>
  <si>
    <t>Administrative Expense Ratio</t>
  </si>
  <si>
    <t>Ratio of Total Administrative Expenses to Total Revenues excluding Investment Income (Line 0059 divided by (Line 0012 minus line 0009)).</t>
  </si>
  <si>
    <t>Schedule 4: Footnotes</t>
  </si>
  <si>
    <t>For the original submission of the SCO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</si>
  <si>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</si>
  <si>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</si>
  <si>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SCO.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</si>
  <si>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</si>
  <si>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</si>
  <si>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</si>
  <si>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</si>
  <si>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</si>
  <si>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0039.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</si>
  <si>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</si>
  <si>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</si>
  <si>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</si>
  <si>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</si>
  <si>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</si>
  <si>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SCO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</si>
  <si>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</si>
  <si>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</si>
  <si>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</si>
  <si>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</si>
  <si>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</si>
  <si>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</si>
  <si>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</si>
  <si>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</si>
  <si>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</si>
  <si>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</si>
  <si>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</si>
  <si>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</si>
  <si>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</si>
  <si>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</si>
  <si>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</si>
  <si>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</si>
  <si>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</si>
  <si>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</si>
  <si>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</si>
  <si>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</si>
  <si>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</si>
  <si>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</si>
  <si>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</si>
  <si>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</si>
  <si>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</si>
  <si>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</si>
  <si>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SCOs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</si>
  <si>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</si>
  <si>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</si>
  <si>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</si>
  <si>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</si>
  <si>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</si>
  <si>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0042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</si>
  <si>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</si>
  <si>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</si>
  <si>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</si>
  <si>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</si>
  <si>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</si>
  <si>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</si>
  <si>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</si>
  <si>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</si>
  <si>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</si>
  <si>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</si>
  <si>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</si>
  <si>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</si>
  <si>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</si>
  <si>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</si>
  <si>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</si>
  <si>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</si>
  <si>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</si>
  <si>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</si>
  <si>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</si>
  <si>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</si>
  <si>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</si>
  <si>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</si>
  <si>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</si>
  <si>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</si>
  <si>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</si>
  <si>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</si>
  <si>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</si>
  <si>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</si>
  <si>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SCO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</si>
  <si>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</si>
  <si>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</si>
  <si>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</si>
  <si>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</si>
  <si>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</si>
  <si>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SCO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</si>
  <si>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</si>
  <si>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</si>
  <si>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</si>
  <si>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0010a</t>
  </si>
  <si>
    <t>0010b</t>
  </si>
  <si>
    <t>0011a</t>
  </si>
  <si>
    <t>0011b</t>
  </si>
  <si>
    <t>ASAPs</t>
  </si>
  <si>
    <t>Total Medical Expenses (the sum of lines 0001 through 0025, excluding lines 0010b and 0011b).</t>
  </si>
  <si>
    <t>Claims with Claim Category code 3 = Dental.</t>
  </si>
  <si>
    <t>Inpatient</t>
  </si>
  <si>
    <t>Claims with Claim Category code 1 = (Facility except LTC) and Type of Bill values 11x and 41x are defined as "Inpatient" (Claim Type I).</t>
  </si>
  <si>
    <t>Long Term</t>
  </si>
  <si>
    <t>Claims with Claim Category code 6 = LTC (Nursing Home, Chronic Care and Rehab).</t>
  </si>
  <si>
    <t>Medical</t>
  </si>
  <si>
    <t>Claims with Claim Category code 2 = Professional &amp; 4 = Vision. Also includes transportation claims.</t>
  </si>
  <si>
    <t>Outpatient</t>
  </si>
  <si>
    <t>All other claims with Claim Category code 1 are defined as “Outpatient” (Claim Type O).</t>
  </si>
  <si>
    <t>Pharmacy</t>
  </si>
  <si>
    <t xml:space="preserve">Claims with Claim Category code 5 = Prescription Drug. Do not deduct pharmacy rebates. </t>
  </si>
  <si>
    <t>Schedule 7: Utilization (Restated Basis)</t>
  </si>
  <si>
    <t>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</si>
  <si>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 (Reported Basis)</t>
  </si>
  <si>
    <t>SCO product line financial indicators are calculated in this schedule as defined in Appendix D of the SCO Contract.</t>
  </si>
  <si>
    <t>Schedule 9: Financial Solvency Requirements (Reported Basis)</t>
  </si>
  <si>
    <t>SCO product line financial requirements are calculated in this schedule as defined in Appendix D of the SCO Contract.</t>
  </si>
  <si>
    <t>Schedule 10: APMs (Restated Basis)</t>
  </si>
  <si>
    <t>This report tracks the details of Alternative Payment Methodology (APM) expenses by the MCP. In the appropriate columns, enter the provider name, choose the applicable region from the drop down menus, and enter the applicable expense line item number and the amount of alternative payment by rate cell.</t>
  </si>
  <si>
    <t>Schedule 11A: Lag Report - Physician, Schedule 11B: Lag Report - Inpatient, Schedule 11C: Lag Report - Outpatient, Schedule 11D: Lag Report - Pharmacy, Schedule 11E: Lag Report - Other 
(These Statements are on Both a Reported and Restated Basis)</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</si>
  <si>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</si>
  <si>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</si>
  <si>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</si>
  <si>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</si>
  <si>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</si>
  <si>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</si>
  <si>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</si>
  <si>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</si>
  <si>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Dual Status</t>
  </si>
  <si>
    <t>Description</t>
  </si>
  <si>
    <t>Community Other</t>
  </si>
  <si>
    <t>TBD</t>
  </si>
  <si>
    <t>Dual Eligible</t>
  </si>
  <si>
    <t>All enrollees residing in the community who do not meet nursing home certifiable (NHC) criteria and do not have a diagnosis of Behvioral Health/Substance Use Disorder (BH/SUD).</t>
  </si>
  <si>
    <t>Medicaid Only</t>
  </si>
  <si>
    <t>Community BH</t>
  </si>
  <si>
    <t xml:space="preserve">All enrollees residing in the community who do not meet NHC criteria and have a diagnosis of BH/SUD. The identification of BH/SUD diagnoses are based on observed International Classification of Diseases, Tenth Revision diagnosis codes from all Medicaid and Medicare Medicaid crossover claim types. </t>
  </si>
  <si>
    <t>Community NHC</t>
  </si>
  <si>
    <t>CND</t>
  </si>
  <si>
    <t>All enrollees residing in the community who are limited in two or more activities of daily living (ADLs) and have a skilled nursing need three or more times per week, as recorded through the minimum data set/home care (MDS/HC) form and approved by EOHHS.</t>
  </si>
  <si>
    <t>TND</t>
  </si>
  <si>
    <t>CNM</t>
  </si>
  <si>
    <t>This RC also includes individuals who are in the first three months of a nursing facility (NF), skilled nursing facility and/or institutionalized hospice setting.</t>
  </si>
  <si>
    <t>TNM</t>
  </si>
  <si>
    <t>Institutional — Tier 1</t>
  </si>
  <si>
    <t>I1D</t>
  </si>
  <si>
    <t>All enrollees with more than a three month consecutive stay in an institutional long-term care (LTC) setting who continue to reside in a NF and are classified into Management Minute Categories (MMC) level H, J, or K.</t>
  </si>
  <si>
    <t>TCD</t>
  </si>
  <si>
    <t>I1M</t>
  </si>
  <si>
    <t>This RC also includes individuals who are in their first three months in a community setting following a discharge from a NF after a stay lasting more than three months.</t>
  </si>
  <si>
    <t>TCM</t>
  </si>
  <si>
    <t>Institutional — Tier 2</t>
  </si>
  <si>
    <t>I2D</t>
  </si>
  <si>
    <t>All enrollees with more than a three month consecutive stay in an institutional LTC setting who continue to reside in a NF and are classified into MMC level L, M, N, P, R, or S.</t>
  </si>
  <si>
    <t>I2M</t>
  </si>
  <si>
    <t>This RC also includes individuals who have resided in a NF for more than three months and who have elected hospice.</t>
  </si>
  <si>
    <t>Institutional — Tier 3</t>
  </si>
  <si>
    <t>I3D</t>
  </si>
  <si>
    <t>All enrollees with more than a three month consecutive stay in an institutional LTC setting who continue to reside in a NF and are classified into MMC level T.</t>
  </si>
  <si>
    <t>I3M</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</si>
  <si>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</si>
  <si>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</si>
  <si>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</si>
  <si>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</si>
  <si>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</si>
  <si>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</si>
  <si>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</si>
  <si>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</si>
  <si>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</si>
  <si>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</si>
  <si>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</si>
  <si>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</si>
  <si>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</si>
  <si>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</si>
  <si>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</si>
  <si>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</si>
  <si>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</si>
  <si>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</si>
  <si>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</si>
  <si>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</si>
  <si>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</si>
  <si>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</si>
  <si>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</si>
  <si>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</si>
  <si>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(SCO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</si>
  <si>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</si>
  <si>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</si>
  <si>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</si>
  <si>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</si>
  <si>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</si>
  <si>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</si>
  <si>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</si>
  <si>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SCO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</si>
  <si>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</si>
  <si>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</si>
  <si>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</si>
  <si>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</si>
  <si>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</si>
  <si>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</si>
  <si>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</si>
  <si>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</si>
  <si>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</si>
  <si>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3A-3C, include IBNR in reported expenses.</t>
    </r>
  </si>
  <si>
    <t>Covered Service</t>
  </si>
  <si>
    <t>Medicare Primary</t>
  </si>
  <si>
    <t>Medicaid Primary</t>
  </si>
  <si>
    <t>Coding Changes (Adds/Changes/ Remove)</t>
  </si>
  <si>
    <t xml:space="preserve">Procedure Code/Bill Type </t>
  </si>
  <si>
    <t>Medical Services Definition Line</t>
  </si>
  <si>
    <t>X</t>
  </si>
  <si>
    <t>Added: S5101</t>
  </si>
  <si>
    <r>
      <t xml:space="preserve">S5100, S5101,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</si>
  <si>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</si>
  <si>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</si>
  <si>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</si>
  <si>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</si>
  <si>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</si>
  <si>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</si>
  <si>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</si>
  <si>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</si>
  <si>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</si>
  <si>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</si>
  <si>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</si>
  <si>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</si>
  <si>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</si>
  <si>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</si>
  <si>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</si>
  <si>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</si>
  <si>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</si>
  <si>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</si>
  <si>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</si>
  <si>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</si>
  <si>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</si>
  <si>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</si>
  <si>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</si>
  <si>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</si>
  <si>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</si>
  <si>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</si>
  <si>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</si>
  <si>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</si>
  <si>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</si>
  <si>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</si>
  <si>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</si>
  <si>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</si>
  <si>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</si>
  <si>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</si>
  <si>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</si>
  <si>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</si>
  <si>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</si>
  <si>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</si>
  <si>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</si>
  <si>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</si>
  <si>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</si>
  <si>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</si>
  <si>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</si>
  <si>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</si>
  <si>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</si>
  <si>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</si>
  <si>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</si>
  <si>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</si>
  <si>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</si>
  <si>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</si>
  <si>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</si>
  <si>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</si>
  <si>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</si>
  <si>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</si>
  <si>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</si>
  <si>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</si>
  <si>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</si>
  <si>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</si>
  <si>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</si>
  <si>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</si>
  <si>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</si>
  <si>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</si>
  <si>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</si>
  <si>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</si>
  <si>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</si>
  <si>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</si>
  <si>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</si>
  <si>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</si>
  <si>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</si>
  <si>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</si>
  <si>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</si>
  <si>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</si>
  <si>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</si>
  <si>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</si>
  <si>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</si>
  <si>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Added: S5100, S5101, S5102
Removed: H2014</t>
  </si>
  <si>
    <t>S5100, S5101, S5102</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</si>
  <si>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</si>
  <si>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</si>
  <si>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</si>
  <si>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</si>
  <si>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</si>
  <si>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</si>
  <si>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</si>
  <si>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</si>
  <si>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</si>
  <si>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</si>
  <si>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</si>
  <si>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</si>
  <si>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</si>
  <si>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</si>
  <si>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</si>
  <si>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</si>
  <si>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</si>
  <si>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</si>
  <si>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</si>
  <si>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SCO FEW waiver services</t>
  </si>
  <si>
    <t>Added: E0700, G0156, G0300, H0038, H0045, H2021, S0250, S5102, S5160, T2029, T5999
Removed: T1021</t>
  </si>
  <si>
    <r>
      <t xml:space="preserve">S5111, S5120, S5135, S5165, S5121, T2028 I / S5161 M, S5170, A9901, S5130, S5175, </t>
    </r>
    <r>
      <rPr>
        <strike/>
        <sz val="10"/>
        <rFont val="Arial"/>
        <family val="2"/>
      </rPr>
      <t>/</t>
    </r>
    <r>
      <rPr>
        <sz val="10"/>
        <rFont val="Arial"/>
        <family val="2"/>
      </rPr>
      <t xml:space="preserve"> A9279 M, S9129, T1019, T2025, G0299, S5101, S5125, T2038, T2003 OT / A0425 PM, E0700, G0156, G0300, H0038, H0045, H2021, S0250, S5102, S5160, T2029, T5999</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</si>
  <si>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</si>
  <si>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</si>
  <si>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</si>
  <si>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</si>
  <si>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</si>
  <si>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</si>
  <si>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</si>
  <si>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</si>
  <si>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</si>
  <si>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</si>
  <si>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</si>
  <si>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</si>
  <si>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</si>
  <si>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</si>
  <si>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</si>
  <si>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</si>
  <si>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</si>
  <si>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</si>
  <si>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</si>
  <si>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</si>
  <si>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</si>
  <si>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</si>
  <si>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</si>
  <si>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</si>
  <si>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</si>
  <si>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</si>
  <si>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</si>
  <si>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</si>
  <si>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</si>
  <si>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</si>
  <si>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</si>
  <si>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</si>
  <si>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</si>
  <si>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</si>
  <si>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</si>
  <si>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</si>
  <si>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</si>
  <si>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</si>
  <si>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</si>
  <si>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</si>
  <si>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</si>
  <si>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</si>
  <si>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</si>
  <si>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</si>
  <si>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</si>
  <si>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</si>
  <si>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</si>
  <si>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</si>
  <si>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</si>
  <si>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</si>
  <si>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</si>
  <si>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</si>
  <si>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</si>
  <si>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</si>
  <si>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</si>
  <si>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</si>
  <si>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</si>
  <si>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</si>
  <si>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</si>
  <si>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</si>
  <si>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</si>
  <si>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</si>
  <si>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</si>
  <si>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</si>
  <si>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</si>
  <si>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</si>
  <si>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</si>
  <si>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</si>
  <si>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</si>
  <si>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</si>
  <si>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</si>
  <si>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</si>
  <si>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</si>
  <si>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</si>
  <si>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</si>
  <si>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</si>
  <si>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</si>
  <si>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</si>
  <si>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</si>
  <si>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</si>
  <si>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</si>
  <si>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</si>
  <si>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</si>
  <si>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</si>
  <si>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</si>
  <si>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</si>
  <si>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</si>
  <si>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</si>
  <si>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</si>
  <si>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</si>
  <si>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</si>
  <si>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</si>
  <si>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</si>
  <si>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</si>
  <si>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</si>
  <si>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</si>
  <si>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</si>
  <si>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</si>
  <si>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</si>
  <si>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</si>
  <si>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</si>
  <si>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</si>
  <si>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</si>
  <si>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</si>
  <si>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</si>
  <si>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</si>
  <si>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</si>
  <si>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</si>
  <si>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</si>
  <si>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</si>
  <si>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</si>
  <si>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</si>
  <si>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</si>
  <si>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TERM_DT</t>
  </si>
  <si>
    <t>Needle-free injection device, each</t>
  </si>
  <si>
    <t>A4210</t>
  </si>
  <si>
    <t>M</t>
  </si>
  <si>
    <t>Syringe with needle for external insulin pump, sterile, 3cc</t>
  </si>
  <si>
    <t>A4232</t>
  </si>
  <si>
    <t>I</t>
  </si>
  <si>
    <t>Urine test or reagent strips or tablets (100 tablets or strips)</t>
  </si>
  <si>
    <t>A4250</t>
  </si>
  <si>
    <t>Blood ketone test or reagent strip, each</t>
  </si>
  <si>
    <t>A4252</t>
  </si>
  <si>
    <t>S</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</si>
  <si>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</si>
  <si>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</si>
  <si>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</si>
  <si>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</si>
  <si>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</si>
  <si>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</si>
  <si>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</si>
  <si>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</si>
  <si>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</si>
  <si>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</si>
  <si>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</si>
  <si>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</si>
  <si>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</si>
  <si>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</si>
  <si>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</si>
  <si>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</si>
  <si>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</si>
  <si>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</si>
  <si>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</si>
  <si>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</si>
  <si>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</si>
  <si>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</si>
  <si>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</si>
  <si>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</si>
  <si>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</si>
  <si>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</si>
  <si>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</si>
  <si>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</si>
  <si>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</si>
  <si>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</si>
  <si>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</si>
  <si>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</si>
  <si>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</si>
  <si>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</si>
  <si>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</si>
  <si>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</si>
  <si>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</si>
  <si>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</si>
  <si>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</si>
  <si>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</si>
  <si>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</si>
  <si>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</si>
  <si>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</si>
  <si>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</si>
  <si>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</si>
  <si>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</si>
  <si>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</si>
  <si>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</si>
  <si>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</si>
  <si>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</si>
  <si>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</si>
  <si>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</si>
  <si>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</si>
  <si>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</si>
  <si>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</si>
  <si>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</si>
  <si>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</si>
  <si>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</si>
  <si>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</si>
  <si>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</si>
  <si>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</si>
  <si>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</si>
  <si>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</si>
  <si>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</si>
  <si>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</si>
  <si>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</si>
  <si>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</si>
  <si>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</si>
  <si>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</si>
  <si>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</si>
  <si>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</si>
  <si>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</si>
  <si>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</si>
  <si>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</si>
  <si>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</si>
  <si>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</si>
  <si>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</si>
  <si>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</si>
  <si>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</si>
  <si>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</si>
  <si>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</si>
  <si>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</si>
  <si>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</si>
  <si>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</si>
  <si>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</si>
  <si>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</si>
  <si>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</si>
  <si>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</si>
  <si>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</si>
  <si>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</si>
  <si>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</si>
  <si>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</si>
  <si>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</si>
  <si>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</si>
  <si>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</si>
  <si>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</si>
  <si>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</si>
  <si>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</si>
  <si>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</si>
  <si>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</si>
  <si>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</si>
  <si>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</si>
  <si>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</si>
  <si>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</si>
  <si>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</si>
  <si>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</si>
  <si>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</si>
  <si>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</si>
  <si>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</si>
  <si>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</si>
  <si>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</si>
  <si>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</si>
  <si>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</si>
  <si>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</si>
  <si>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</si>
  <si>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</si>
  <si>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</si>
  <si>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</si>
  <si>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</si>
  <si>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</si>
  <si>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</si>
  <si>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</si>
  <si>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</si>
  <si>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</si>
  <si>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</si>
  <si>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</si>
  <si>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</si>
  <si>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</si>
  <si>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</si>
  <si>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</si>
  <si>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</si>
  <si>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</si>
  <si>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</si>
  <si>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</si>
  <si>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</si>
  <si>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</si>
  <si>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</si>
  <si>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</si>
  <si>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</si>
  <si>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</si>
  <si>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</si>
  <si>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</si>
  <si>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</si>
  <si>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</si>
  <si>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</si>
  <si>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</si>
  <si>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</si>
  <si>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</si>
  <si>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</si>
  <si>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</si>
  <si>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</si>
  <si>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</si>
  <si>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</si>
  <si>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</si>
  <si>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</si>
  <si>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</si>
  <si>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</si>
  <si>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</si>
  <si>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</si>
  <si>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</si>
  <si>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</si>
  <si>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</si>
  <si>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</si>
  <si>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</si>
  <si>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</si>
  <si>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</si>
  <si>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</si>
  <si>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</si>
  <si>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</si>
  <si>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</si>
  <si>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</si>
  <si>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</si>
  <si>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</si>
  <si>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</si>
  <si>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</si>
  <si>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</si>
  <si>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</si>
  <si>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</si>
  <si>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</si>
  <si>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</si>
  <si>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</si>
  <si>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</si>
  <si>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</si>
  <si>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</si>
  <si>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</si>
  <si>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</si>
  <si>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</si>
  <si>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</si>
  <si>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</si>
  <si>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</si>
  <si>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</si>
  <si>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</si>
  <si>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</si>
  <si>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</si>
  <si>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</si>
  <si>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</si>
  <si>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</si>
  <si>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</si>
  <si>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</si>
  <si>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</si>
  <si>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</si>
  <si>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</si>
  <si>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</si>
  <si>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</si>
  <si>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</si>
  <si>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</si>
  <si>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</si>
  <si>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</si>
  <si>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</si>
  <si>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</si>
  <si>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</si>
  <si>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</si>
  <si>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</si>
  <si>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</si>
  <si>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</si>
  <si>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</si>
  <si>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</si>
  <si>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</si>
  <si>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</si>
  <si>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</si>
  <si>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</si>
  <si>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</si>
  <si>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</si>
  <si>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</si>
  <si>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</si>
  <si>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</si>
  <si>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</si>
  <si>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</si>
  <si>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</si>
  <si>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</si>
  <si>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</si>
  <si>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</si>
  <si>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</si>
  <si>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</si>
  <si>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</si>
  <si>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</si>
  <si>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</si>
  <si>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</si>
  <si>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</si>
  <si>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</si>
  <si>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</si>
  <si>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</si>
  <si>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</si>
  <si>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</si>
  <si>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</si>
  <si>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</si>
  <si>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</si>
  <si>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</si>
  <si>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</si>
  <si>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</si>
  <si>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</si>
  <si>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</si>
  <si>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</si>
  <si>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</si>
  <si>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</si>
  <si>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</si>
  <si>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</si>
  <si>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</si>
  <si>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</si>
  <si>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</si>
  <si>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</si>
  <si>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</si>
  <si>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</si>
  <si>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</si>
  <si>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</si>
  <si>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</si>
  <si>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</si>
  <si>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</si>
  <si>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</si>
  <si>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</si>
  <si>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</si>
  <si>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</si>
  <si>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</si>
  <si>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</si>
  <si>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</si>
  <si>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</si>
  <si>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</si>
  <si>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</si>
  <si>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</si>
  <si>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</si>
  <si>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</si>
  <si>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</si>
  <si>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</si>
  <si>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</si>
  <si>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</si>
  <si>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</si>
  <si>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</si>
  <si>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</si>
  <si>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</si>
  <si>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</si>
  <si>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</si>
  <si>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</si>
  <si>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</si>
  <si>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</si>
  <si>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</si>
  <si>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</si>
  <si>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</si>
  <si>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</si>
  <si>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</si>
  <si>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</si>
  <si>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</si>
  <si>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</si>
  <si>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</si>
  <si>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</si>
  <si>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</si>
  <si>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</si>
  <si>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</si>
  <si>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</si>
  <si>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</si>
  <si>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</si>
  <si>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</si>
  <si>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</si>
  <si>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</si>
  <si>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</si>
  <si>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</si>
  <si>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</si>
  <si>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</si>
  <si>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</si>
  <si>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</si>
  <si>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</si>
  <si>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</si>
  <si>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</si>
  <si>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</si>
  <si>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</si>
  <si>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</si>
  <si>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</si>
  <si>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</si>
  <si>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</si>
  <si>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</si>
  <si>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</si>
  <si>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</si>
  <si>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</si>
  <si>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</si>
  <si>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</si>
  <si>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</si>
  <si>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</si>
  <si>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</si>
  <si>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</si>
  <si>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</si>
  <si>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</si>
  <si>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</si>
  <si>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</si>
  <si>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</si>
  <si>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</si>
  <si>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</si>
  <si>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</si>
  <si>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</si>
  <si>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</si>
  <si>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</si>
  <si>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</si>
  <si>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</si>
  <si>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</si>
  <si>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</si>
  <si>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</si>
  <si>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</si>
  <si>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</si>
  <si>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</si>
  <si>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</si>
  <si>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</si>
  <si>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</si>
  <si>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</si>
  <si>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</si>
  <si>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</si>
  <si>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</si>
  <si>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</si>
  <si>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</si>
  <si>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</si>
  <si>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</si>
  <si>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</si>
  <si>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</si>
  <si>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</si>
  <si>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</si>
  <si>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</si>
  <si>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</si>
  <si>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</si>
  <si>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</si>
  <si>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</si>
  <si>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</si>
  <si>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</si>
  <si>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</si>
  <si>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</si>
  <si>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</si>
  <si>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</si>
  <si>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</si>
  <si>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</si>
  <si>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</si>
  <si>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</si>
  <si>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</si>
  <si>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</si>
  <si>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</si>
  <si>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</si>
  <si>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</si>
  <si>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</si>
  <si>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</si>
  <si>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</si>
  <si>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</si>
  <si>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</si>
  <si>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</si>
  <si>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</si>
  <si>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</si>
  <si>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</si>
  <si>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</si>
  <si>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</si>
  <si>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</si>
  <si>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</si>
  <si>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</si>
  <si>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</si>
  <si>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</si>
  <si>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</si>
  <si>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</si>
  <si>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</si>
  <si>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</si>
  <si>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</si>
  <si>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</si>
  <si>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</si>
  <si>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</si>
  <si>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</si>
  <si>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</si>
  <si>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</si>
  <si>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</si>
  <si>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</si>
  <si>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</si>
  <si>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</si>
  <si>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</si>
  <si>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</si>
  <si>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</si>
  <si>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</si>
  <si>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</si>
  <si>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</si>
  <si>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</si>
  <si>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</si>
  <si>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</si>
  <si>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</si>
  <si>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</si>
  <si>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</si>
  <si>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</si>
  <si>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</si>
  <si>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</si>
  <si>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</si>
  <si>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</si>
  <si>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</si>
  <si>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</si>
  <si>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</si>
  <si>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</si>
  <si>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</si>
  <si>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</si>
  <si>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</si>
  <si>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</si>
  <si>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</si>
  <si>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</si>
  <si>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</si>
  <si>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</si>
  <si>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</si>
  <si>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</si>
  <si>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</si>
  <si>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</si>
  <si>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</si>
  <si>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</si>
  <si>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</si>
  <si>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</si>
  <si>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</si>
  <si>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</si>
  <si>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</si>
  <si>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r>
      <t>·</t>
    </r>
    <r>
      <rPr>
        <sz val="7"/>
        <color rgb="FF000000"/>
        <rFont val="Times New Roman"/>
        <family val="1"/>
      </rPr>
      <t xml:space="preserve">         </t>
    </r>
    <r>
      <rPr>
        <sz val="10"/>
        <color rgb="FF000000"/>
        <rFont val="Arial"/>
        <family val="2"/>
      </rPr>
      <t>ACUTE INPATIENT HOSPITAL (70)</t>
    </r>
  </si>
  <si>
    <t>IP-BH (11*)</t>
  </si>
  <si>
    <t>ICD 9: 290–31999</t>
  </si>
  <si>
    <t xml:space="preserve">Behavioral Health (BH) Hospital Inpatient </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</si>
  <si>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</si>
  <si>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</si>
  <si>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</si>
  <si>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</si>
  <si>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</si>
  <si>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</si>
  <si>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</si>
  <si>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</si>
  <si>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</si>
  <si>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</si>
  <si>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</si>
  <si>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</si>
  <si>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</si>
  <si>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</si>
  <si>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</si>
  <si>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</si>
  <si>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</si>
  <si>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</si>
  <si>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</si>
  <si>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</si>
  <si>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</si>
  <si>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</si>
  <si>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</si>
  <si>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</si>
  <si>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</si>
  <si>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</si>
  <si>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</si>
  <si>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</si>
  <si>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</si>
  <si>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</si>
  <si>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</si>
  <si>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</si>
  <si>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</si>
  <si>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</si>
  <si>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</si>
  <si>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</si>
  <si>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</si>
  <si>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</si>
  <si>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</si>
  <si>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</si>
  <si>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</si>
  <si>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</si>
  <si>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</si>
  <si>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</si>
  <si>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</si>
  <si>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</si>
  <si>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</si>
  <si>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</si>
  <si>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</si>
  <si>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</si>
  <si>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</si>
  <si>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</si>
  <si>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</si>
  <si>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</si>
  <si>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</si>
  <si>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</si>
  <si>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</si>
  <si>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</si>
  <si>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</si>
  <si>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</si>
  <si>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</si>
  <si>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21-25</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</si>
  <si>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</si>
  <si>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</si>
  <si>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</si>
  <si>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</si>
  <si>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</si>
  <si>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</si>
  <si>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</si>
  <si>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</si>
  <si>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</si>
  <si>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</si>
  <si>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</si>
  <si>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</si>
  <si>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</si>
  <si>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</si>
  <si>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</si>
  <si>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</si>
  <si>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</si>
  <si>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</si>
  <si>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</si>
  <si>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</si>
  <si>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</si>
  <si>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</si>
  <si>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</si>
  <si>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</si>
  <si>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</si>
  <si>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</si>
  <si>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</si>
  <si>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</si>
  <si>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</si>
  <si>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</si>
  <si>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</si>
  <si>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</si>
  <si>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</si>
  <si>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</si>
  <si>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Frail Elder Waiver (FEW) Services</t>
  </si>
  <si>
    <t>14-19</t>
  </si>
  <si>
    <t>28-33</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</si>
  <si>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</si>
  <si>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</si>
  <si>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</si>
  <si>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</si>
  <si>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</si>
  <si>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</si>
  <si>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</si>
  <si>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</si>
  <si>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</si>
  <si>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</si>
  <si>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</si>
  <si>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</si>
  <si>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</si>
  <si>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</si>
  <si>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</si>
  <si>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</si>
  <si>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</si>
  <si>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</si>
  <si>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Institutional (All Tiers)</t>
  </si>
  <si>
    <t>Enrollment</t>
  </si>
  <si>
    <t>Eastern</t>
  </si>
  <si>
    <t>Western</t>
  </si>
  <si>
    <t>The Cape</t>
  </si>
  <si>
    <t xml:space="preserve">Total </t>
  </si>
  <si>
    <t>Q2</t>
  </si>
  <si>
    <t>Q3</t>
  </si>
  <si>
    <t>Q4</t>
  </si>
  <si>
    <t>YTD</t>
  </si>
  <si>
    <t>Schedule 2: Balance Sheet</t>
  </si>
  <si>
    <t>Provider Name:</t>
  </si>
  <si>
    <t>Tufts Associated Health Plans, Inc. (TAHMO)</t>
  </si>
  <si>
    <t>01/01/2023 - 12/31/2023</t>
  </si>
  <si>
    <t>Statement As Of:</t>
  </si>
  <si>
    <t>Prepared By:</t>
  </si>
  <si>
    <t>Roshni Parikh</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</si>
  <si>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</si>
  <si>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</si>
  <si>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</si>
  <si>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</si>
  <si>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</si>
  <si>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</si>
  <si>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</si>
  <si>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</si>
  <si>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</si>
  <si>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</si>
  <si>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</si>
  <si>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</si>
  <si>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Schedule 3: Income Statement</t>
  </si>
  <si>
    <t>Line #</t>
  </si>
  <si>
    <t>Institutional (All: Tier 1, Tier 2 and Tier 3)</t>
  </si>
  <si>
    <t>Grand Total $'s</t>
  </si>
  <si>
    <t>Payor</t>
  </si>
  <si>
    <t>Medicaid</t>
  </si>
  <si>
    <t>Medicare</t>
  </si>
  <si>
    <t>TOTAL $ YTD</t>
  </si>
  <si>
    <t>Combined</t>
  </si>
  <si>
    <t>Reporting Period</t>
  </si>
  <si>
    <t>Medicaid YTD Total</t>
  </si>
  <si>
    <t>Medicare YTD Total</t>
  </si>
  <si>
    <t>Medicare Part A (Hospital)/Part B (Medical)</t>
  </si>
  <si>
    <t>Medicare Part D (Prescription Drug)</t>
  </si>
  <si>
    <t>Medicare Part D (LICS &amp; Reinsurance)</t>
  </si>
  <si>
    <t>Other Revenue</t>
  </si>
  <si>
    <t/>
  </si>
  <si>
    <t>Care Management (Internal/Administrative)</t>
  </si>
  <si>
    <t>Quarterly financial footnote disclosures</t>
  </si>
  <si>
    <t>Mark as N/A if no changes have occurred</t>
  </si>
  <si>
    <t>Footnote disclosures</t>
  </si>
  <si>
    <t>The SCO contract is written on Tufts Associated Health Maintenance Organization, Inc. (TAHMO).  TAHMO is a not-for-profit Massachusetts corporation established for the purpose of arranging for the delivery of comprehensive health care services, on a prepaid basis, to subscribing individuals and groups. TAHMO is contracted by the Massachusetts Executive Office of Health and Human Services (EOHHS) and the Centers for Medicare and Medicaid Services (CMS) to provide health care coverage for the state’s Medicare, Medicaid and State Children’s Health Insurance Programs (CHIP) populations, as well as, the Commonwealth Health Insurance Connector Authority (the Massachusetts state run exchange) for the Qualified Health Care, Commonwealth Care and Medical Security Program populations.
The Company’s Commercial and Medicaid contracts with state agencies generally are multi-year contracts subject to annual renewal provisions, while the Company’s Medicare contracts with CMS renew annually.
The headquater of the company is located at 1 Wellness Way, Canton, MA 02021</t>
  </si>
  <si>
    <t xml:space="preserve">* Cash, cash equivalents, and short-term investments represent cash balances and investments with initial maturities of one year or less. 
* TAHMO uses estimates for determining its claims incurred but not yet reported, which are based on historical claim payment patterns, healthcare trends and membership and includes a provision for adverse changes in claim frequency and severity. Amounts incurred related to prior years vary from previously estimated liabilities as the claims are ultimately settled. Liabilities at any year end are continually reviewed and re-estimated as information regarding actual claims payments become known. This information is compared to the originally established year end liability. 
* Revenue is recorded upon receipt.  Patient liabiilty amounts are accrued to revenue and recorded as receivables.
* Medical and adminstrative expenses are recorded as paid amounts and estimated reserves and accruals.
* Premiums receivable are reported net of an allowance for uncollectible accounts based on historical collection trends and management’s judgment on the collectability of these accounts.
These collection trends, as well as prevailing and anticipated economic conditions, are routinely monitored by management, and any adjustments required are reflected in current operations.
The Company’s provider agreements include pharmacy rebates as a component of the risk incentive arrangements, which are included in the balance sheets in pharmaceutical rebates receivable. Rebates are included in the provider settlements on a cash basis through the settlement date. Health care receivables admitted related to rebates include an estimated amount for the most recent quarter and amounts billed and expected to be collected within 60 days of year end. All other amounts are considered to be nonadmitted assets and charged to unassigned surplus.
</t>
  </si>
  <si>
    <t>TAHMO has written 2 promissory notes totaling $1.4 million in connection with its contract to provide services for MassHealth SCO program.
TAHMO promises to pay MA EOHHS $1.4 million in the event of impending or actual insolvency of TAHMO to guarantee covered services.</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</si>
  <si>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</si>
  <si>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 xml:space="preserve">There was not a significant change to Medical Claims Payable </t>
  </si>
  <si>
    <t>* SCO business is written on TAHMO. All Admistrative costs are incurred on TAHMO and allocated to SCO products.
* There was not a significant change to the Due to/from Affliates amount.</t>
  </si>
  <si>
    <t>Tufts Associated Health Plans, Inc. (TAHP) provides management services to TAHMO and its subsidiaries for many of their administrative needs. The management fee is determined primarily as TAHP’s cost plus markup percentage, which is negotiated annually. The total management fee for the SCO product was $31,456,734 as of December 31, 2023.</t>
  </si>
  <si>
    <t>There were no significant fluctuations in Lag Reports.</t>
  </si>
  <si>
    <t xml:space="preserve">Most of Revenue and Medical Expenses is actual data based on members and rate cells.                                                                                                                          Line 0004 (Other Revenue-Medicare) consists of Rebate Buy-Down, LIS $s recv'd from CMS, CMS fees and our estimate of the Part D Risk Settlement. These items are allocated based on Part A/B &amp; D Revenue from CMS.
 Line 006 (Patient Contribution to Care) is allocated based on Medicaid revenue for Institutional members.
Line 0010 (All Other Revenue) consists of an accrual for the RiskScore Adjustment by CMS (to be received in July 2023) and Medicare MLR estimate if any.  These $s are allocated based on CMS Part A/B &amp; D Revenue.
Lines 0038 - 0053 (with the exception of Line 0040) are all allocated based on Medicaid &amp; Medicare revenue.
Line 0040 (ASAPs) is allocated based on Medicaid revenue.
</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</si>
  <si>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</si>
  <si>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</si>
  <si>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</si>
  <si>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</si>
  <si>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</si>
  <si>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</si>
  <si>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</si>
  <si>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</si>
  <si>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</si>
  <si>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</si>
  <si>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</si>
  <si>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</si>
  <si>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</si>
  <si>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</si>
  <si>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</si>
  <si>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</si>
  <si>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</si>
  <si>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</si>
  <si>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</si>
  <si>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</si>
  <si>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2022</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</si>
  <si>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</si>
  <si>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</si>
  <si>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</si>
  <si>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</si>
  <si>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</si>
  <si>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</si>
  <si>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</si>
  <si>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</si>
  <si>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</si>
  <si>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Exclude</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</si>
  <si>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</si>
  <si>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</si>
  <si>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</si>
  <si>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SCO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</si>
  <si>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</si>
  <si>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</si>
  <si>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</si>
  <si>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</si>
  <si>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</si>
  <si>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</si>
  <si>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</si>
  <si>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</si>
  <si>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</si>
  <si>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</si>
  <si>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</si>
  <si>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</si>
  <si>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</si>
  <si>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</si>
  <si>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</si>
  <si>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</si>
  <si>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</si>
  <si>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</si>
  <si>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</si>
  <si>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Schedule 8: Financial Indicators</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</si>
  <si>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</si>
  <si>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</si>
  <si>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</si>
  <si>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</si>
  <si>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</si>
  <si>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</si>
  <si>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</si>
  <si>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</si>
  <si>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</si>
  <si>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</si>
  <si>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</si>
  <si>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</si>
  <si>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</si>
  <si>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</si>
  <si>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</si>
  <si>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</si>
  <si>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</si>
  <si>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</si>
  <si>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</si>
  <si>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</si>
  <si>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</si>
  <si>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</si>
  <si>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</si>
  <si>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</si>
  <si>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</si>
  <si>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</si>
  <si>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</si>
  <si>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</si>
  <si>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</si>
  <si>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</si>
  <si>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Schedule 9: Financial Solvency Requirements</t>
  </si>
  <si>
    <t xml:space="preserve">2.11 (A)(1) Minimum Net Worth </t>
  </si>
  <si>
    <t>Actual Balance Sheet</t>
  </si>
  <si>
    <t>Balance Sheet (projected)</t>
  </si>
  <si>
    <t>Cash</t>
  </si>
  <si>
    <t>Total Allowed Assets *</t>
  </si>
  <si>
    <t>Requirement Amount</t>
  </si>
  <si>
    <t>Difference</t>
  </si>
  <si>
    <t>Meets contractual requirement?</t>
  </si>
  <si>
    <t>Cash Requirement Met?</t>
  </si>
  <si>
    <t>*If at least $800,000 of the minimum net worth requirement is met by cash, then the GAAP value of intangible assets up 20% of the minimum net worth will be allowed, if less than $1,200,000 of the minimum net worth requirement is met by cash, then the GAAP value of intangible assets up to 10% of the minimum net worth required will be allowed.</t>
  </si>
  <si>
    <t xml:space="preserve">2.11 (A)(2) Working Capital  </t>
  </si>
  <si>
    <t>Actual Financial Ratios</t>
  </si>
  <si>
    <t>Financial Ratios (Projected)</t>
  </si>
  <si>
    <t>Quick Ratio</t>
  </si>
  <si>
    <t>Working Capital</t>
  </si>
  <si>
    <t>greater than zero</t>
  </si>
  <si>
    <t xml:space="preserve">2.11(B)(2) Insolvency Reserve </t>
  </si>
  <si>
    <t>a.  Calculation of the Requirement</t>
  </si>
  <si>
    <t>b.  Satisfaction of the Requirement</t>
  </si>
  <si>
    <t>Quarterly Medical Expenses</t>
  </si>
  <si>
    <r>
      <t>Insolvency Reserve Requirement</t>
    </r>
    <r>
      <rPr>
        <sz val="10"/>
        <rFont val="Arial"/>
        <family val="2"/>
      </rPr>
      <t xml:space="preserve"> (Based on 45 Days of Medical Expenses)</t>
    </r>
  </si>
  <si>
    <t>2.11(B)(3) Additional Security  (Promissory Note or Performance Bond)</t>
  </si>
  <si>
    <t>2.11(B)(3)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</si>
  <si>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</si>
  <si>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</si>
  <si>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</si>
  <si>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</si>
  <si>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Calendar Year - Quarter 1 </t>
  </si>
  <si>
    <t>Y/N</t>
  </si>
  <si>
    <t>Calendar Year - Quarter 2</t>
  </si>
  <si>
    <t>Calendar Year - Quarter 3</t>
  </si>
  <si>
    <t>Calendar Year - Quarter 4</t>
  </si>
  <si>
    <t>Method Used to Meet Insolvency Reserve Requirement</t>
  </si>
  <si>
    <t>[Yes or No?]</t>
  </si>
  <si>
    <t>Amount Used</t>
  </si>
  <si>
    <t>Calendar Year Key</t>
  </si>
  <si>
    <t>Y</t>
  </si>
  <si>
    <t>January - March</t>
  </si>
  <si>
    <t>Covered Services Performance Bond</t>
  </si>
  <si>
    <t>April - June</t>
  </si>
  <si>
    <t xml:space="preserve">Insolvency Reserve Restricted Cash </t>
  </si>
  <si>
    <t>July - September</t>
  </si>
  <si>
    <r>
      <t xml:space="preserve">Total </t>
    </r>
    <r>
      <rPr>
        <sz val="10"/>
        <rFont val="Arial"/>
        <family val="2"/>
      </rPr>
      <t>(Meets Requirement)</t>
    </r>
  </si>
  <si>
    <t>October - December</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</si>
  <si>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</si>
  <si>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</si>
  <si>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</si>
  <si>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</si>
  <si>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</si>
  <si>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Region</t>
  </si>
  <si>
    <t>Expense Category</t>
  </si>
  <si>
    <t>Community AD/CMI</t>
  </si>
  <si>
    <t>Grand Total</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</si>
  <si>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</si>
  <si>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</si>
  <si>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</si>
  <si>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</si>
  <si>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</si>
  <si>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</si>
  <si>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</si>
  <si>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</si>
  <si>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</si>
  <si>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</si>
  <si>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</si>
  <si>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</si>
  <si>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</si>
  <si>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</si>
  <si>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</si>
  <si>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</si>
  <si>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</si>
  <si>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</si>
  <si>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Massachusetts SCO Program</t>
  </si>
  <si>
    <t>Certification (to be Completed by Health Plan CFO)</t>
  </si>
  <si>
    <t>Plan Name</t>
  </si>
  <si>
    <t xml:space="preserve">For the reporting period </t>
  </si>
  <si>
    <r>
      <t>I hereby attest and certify the accuracy and completeness of the information submitted herein and all services reported herein were rendered by the Massachusetts SCO Program "</t>
    </r>
    <r>
      <rPr>
        <b/>
        <i/>
        <u/>
        <sz val="10"/>
        <rFont val="Arial"/>
        <family val="2"/>
      </rPr>
      <t>Insert Plan Name</t>
    </r>
    <r>
      <rPr>
        <sz val="10"/>
        <rFont val="Arial"/>
        <family val="2"/>
      </rPr>
      <t>".</t>
    </r>
  </si>
  <si>
    <t>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non-acceptance of the attached reports.</t>
  </si>
  <si>
    <t>By: CFO</t>
  </si>
  <si>
    <t>Print name</t>
  </si>
  <si>
    <t>Date</t>
  </si>
  <si>
    <t>Signature &amp; Title</t>
  </si>
  <si>
    <t>Phone number</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</si>
  <si>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</si>
  <si>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</si>
  <si>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</si>
  <si>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</si>
  <si>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</si>
  <si>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</si>
  <si>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Schedule 3</t>
  </si>
  <si>
    <t>1. Row 19 shows LICS &amp; Reinsurance Rx Claims. Pharmacy Claims in Line 0022 are shown gross of Rx Rebates and net of LICS &amp; Reinsurance   Pharmacy Claims in Line 0023 are shown net of Rebates and net of LICS &amp; Reinsurance.  Pharmacy Claims in Line 0025 is shown as Net of Rebates.</t>
  </si>
  <si>
    <t>Schedule 4</t>
  </si>
  <si>
    <t>Schedule 5</t>
  </si>
  <si>
    <t>Schedule 6</t>
  </si>
  <si>
    <t>The calculation of Total Pharmacy in line 32 is incorrect due to the wrong Pharmacy lines being excluded in the top section.  Lines 10a &amp; 11a should be "Exclude"  not 10b &amp; 11b.</t>
  </si>
  <si>
    <t>Schedule 7</t>
  </si>
  <si>
    <t>Schedule 8</t>
  </si>
  <si>
    <t>Schedule 9</t>
  </si>
  <si>
    <t>Schedule 10</t>
  </si>
  <si>
    <t>Schedule 11</t>
  </si>
  <si>
    <t>Template Change Log</t>
  </si>
  <si>
    <t xml:space="preserve">Release Version </t>
  </si>
  <si>
    <t>Release Date</t>
  </si>
  <si>
    <t>Schedule</t>
  </si>
  <si>
    <t>Changes</t>
  </si>
  <si>
    <t>General</t>
  </si>
  <si>
    <t>Updated submission dates for SFY22.
Updated instructions, definitions, and line references to align with other updates.</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</si>
  <si>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</si>
  <si>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Community LTC has been split into PCA, HH, AFC, ADH, and Day Hab.
Home and Community Based Waiver has been renamed to FEW Services.
Medicaid and Medicare quarterly subtotals have been added.
A member months line has been included; this populates automatically off of Schedule 1.</t>
  </si>
  <si>
    <t>Line item changes mirror those made in Schedule 3.
A YTD table has been added.
Service rollups have been added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</si>
  <si>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</si>
  <si>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</si>
  <si>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131; Line # 0064).
Updated Rating Categories for SFY23 "Community Other" and "Community BH".
Updated Medical Services Definitions (Therapy to Professional category).
Updated coding changes for Frail Elder Waiver (FEW) Services Procedure Codes.
Updated coding changes for Day Hab Procedure Codes.
Updated coding changes for Adult Day Health Procedure Codes.</t>
  </si>
  <si>
    <t>Updated Rate Cells to reflect Eastern, Western, The Cape.</t>
  </si>
  <si>
    <t>Added additional tab and renamed Schedule 3B_Income_Eastern; 3C_Income_Western; 3D_Income_The Cape.
Incorportated Line #0064 MLR Allowable Expense Ratio (Schedule 3A, 3B, 3C, 3D).
Updated formulas on 3A_Income_Statement to incorporate Eastern, Western, The Cape tabs.</t>
  </si>
  <si>
    <t>Updated Schedule 3A, 3B, 3C, 3D to reflect appropriate formualus for cells CN32, CN 64, CN 73.
Updated Enrollment forumulas (Row 14) on Schedule 3B and Schedule 3D to accurately reflect figures on Schedule 1_Enrollment.</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</si>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</sst>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d/yyyy;@"/>
  </numFmts>
  <fonts count="125">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z val="9"/>
      <color indexed="10"/>
      <name val="Arial"/>
      <family val="2"/>
    </font>
    <font>
      <b/>
      <sz val="20"/>
      <color indexed="10"/>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b/>
      <i/>
      <u/>
      <sz val="10"/>
      <name val="Arial"/>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z val="10"/>
      <color rgb="FF0070C0"/>
      <name val="Times New Roman"/>
      <family val="1"/>
    </font>
    <font>
      <strike/>
      <sz val="10"/>
      <color rgb="FFFF0000"/>
      <name val="Arial"/>
      <family val="2"/>
    </font>
    <font>
      <b/>
      <sz val="10"/>
      <color theme="7" tint="-0.499984740745262"/>
      <name val="Arial"/>
      <family val="2"/>
    </font>
    <font>
      <sz val="10"/>
      <color rgb="FF7030A0"/>
      <name val="Arial"/>
      <family val="2"/>
    </font>
    <font>
      <b/>
      <strike/>
      <sz val="10"/>
      <color rgb="FFFF0000"/>
      <name val="Arial"/>
      <family val="2"/>
    </font>
    <font>
      <b/>
      <sz val="10"/>
      <color rgb="FF7030A0"/>
      <name val="Arial"/>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auto="1"/>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auto="1"/>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thin">
        <color auto="1"/>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auto="1"/>
      </left>
      <right style="thin">
        <color indexed="64"/>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auto="1"/>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auto="1"/>
      </left>
      <right style="medium">
        <color auto="1"/>
      </right>
      <top style="medium">
        <color auto="1"/>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s>
  <cellStyleXfs count="6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7"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3" fillId="0" borderId="0"/>
    <xf numFmtId="0" fontId="7" fillId="0" borderId="0"/>
    <xf numFmtId="43" fontId="7" fillId="0" borderId="0" applyFont="0" applyFill="0" applyBorder="0" applyAlignment="0" applyProtection="0"/>
    <xf numFmtId="0" fontId="19" fillId="0" borderId="76"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5"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9" fillId="0" borderId="84" applyNumberFormat="0"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187" fontId="79"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80" fillId="46" borderId="1" applyNumberFormat="0" applyAlignment="0" applyProtection="0"/>
    <xf numFmtId="0" fontId="80" fillId="46" borderId="1" applyNumberFormat="0" applyAlignment="0" applyProtection="0"/>
    <xf numFmtId="0" fontId="13" fillId="22" borderId="1" applyNumberFormat="0" applyAlignment="0" applyProtection="0"/>
    <xf numFmtId="0" fontId="14" fillId="23" borderId="2" applyNumberFormat="0" applyAlignment="0" applyProtection="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82" fillId="0" borderId="0" applyFont="0" applyFill="0" applyBorder="0" applyAlignment="0" applyProtection="0"/>
    <xf numFmtId="188" fontId="7" fillId="0" borderId="0" applyFont="0" applyFill="0" applyBorder="0" applyAlignment="0" applyProtection="0"/>
    <xf numFmtId="170" fontId="82" fillId="0" borderId="0" applyFont="0" applyFill="0" applyBorder="0" applyAlignment="0" applyProtection="0"/>
    <xf numFmtId="188" fontId="7" fillId="0" borderId="0" applyFont="0" applyFill="0" applyBorder="0" applyAlignment="0" applyProtection="0"/>
    <xf numFmtId="170" fontId="8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4" fillId="0" borderId="0"/>
    <xf numFmtId="0" fontId="84"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5" fillId="32" borderId="0" applyFont="0" applyFill="0" applyBorder="0" applyAlignment="0" applyProtection="0">
      <alignment vertical="center"/>
    </xf>
    <xf numFmtId="190" fontId="85" fillId="32" borderId="0" applyFont="0" applyFill="0" applyBorder="0" applyAlignment="0" applyProtection="0">
      <alignment vertical="center"/>
    </xf>
    <xf numFmtId="39" fontId="85" fillId="38" borderId="0" applyFont="0" applyFill="0" applyBorder="0" applyAlignment="0" applyProtection="0">
      <alignment vertical="center"/>
    </xf>
    <xf numFmtId="0" fontId="15" fillId="0" borderId="0" applyNumberFormat="0" applyFill="0" applyBorder="0" applyAlignment="0" applyProtection="0"/>
    <xf numFmtId="0" fontId="86" fillId="0" borderId="0">
      <protection locked="0"/>
    </xf>
    <xf numFmtId="0" fontId="86" fillId="0" borderId="0">
      <protection locked="0"/>
    </xf>
    <xf numFmtId="0" fontId="87" fillId="0" borderId="0">
      <protection locked="0"/>
    </xf>
    <xf numFmtId="0" fontId="86" fillId="0" borderId="0">
      <protection locked="0"/>
    </xf>
    <xf numFmtId="0" fontId="86" fillId="0" borderId="0">
      <protection locked="0"/>
    </xf>
    <xf numFmtId="0" fontId="86" fillId="0" borderId="0">
      <protection locked="0"/>
    </xf>
    <xf numFmtId="0" fontId="87" fillId="0" borderId="0">
      <protection locked="0"/>
    </xf>
    <xf numFmtId="0" fontId="84" fillId="0" borderId="0"/>
    <xf numFmtId="0" fontId="84" fillId="0" borderId="0"/>
    <xf numFmtId="191" fontId="88" fillId="0" borderId="0"/>
    <xf numFmtId="191" fontId="88" fillId="0" borderId="0"/>
    <xf numFmtId="191" fontId="88" fillId="0" borderId="0"/>
    <xf numFmtId="192" fontId="88" fillId="0" borderId="0"/>
    <xf numFmtId="192" fontId="88" fillId="0" borderId="0"/>
    <xf numFmtId="192" fontId="88" fillId="0" borderId="0"/>
    <xf numFmtId="192" fontId="88" fillId="0" borderId="0"/>
    <xf numFmtId="193" fontId="88" fillId="0" borderId="0"/>
    <xf numFmtId="194" fontId="88" fillId="0" borderId="0"/>
    <xf numFmtId="194" fontId="88" fillId="0" borderId="0"/>
    <xf numFmtId="194" fontId="88" fillId="0" borderId="0"/>
    <xf numFmtId="194" fontId="88" fillId="0" borderId="0"/>
    <xf numFmtId="193" fontId="88" fillId="0" borderId="0"/>
    <xf numFmtId="195" fontId="88" fillId="0" borderId="0"/>
    <xf numFmtId="195" fontId="88" fillId="0" borderId="0"/>
    <xf numFmtId="195" fontId="88" fillId="0" borderId="0"/>
    <xf numFmtId="195" fontId="88" fillId="0" borderId="0"/>
    <xf numFmtId="195" fontId="88"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9" fillId="0" borderId="0" applyNumberFormat="0" applyBorder="0" applyAlignment="0">
      <alignment horizontal="center"/>
    </xf>
    <xf numFmtId="0" fontId="17" fillId="0" borderId="5" applyNumberFormat="0" applyFill="0" applyAlignment="0" applyProtection="0"/>
    <xf numFmtId="0" fontId="90"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91" fillId="0" borderId="92" applyNumberFormat="0" applyFill="0" applyAlignment="0" applyProtection="0"/>
    <xf numFmtId="0" fontId="19" fillId="0" borderId="0" applyNumberFormat="0" applyFill="0" applyBorder="0" applyAlignment="0" applyProtection="0"/>
    <xf numFmtId="0" fontId="91" fillId="0" borderId="0" applyNumberFormat="0" applyFill="0" applyBorder="0" applyAlignment="0" applyProtection="0"/>
    <xf numFmtId="0" fontId="71"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93" applyNumberFormat="0" applyFill="0" applyAlignment="0" applyProtection="0"/>
    <xf numFmtId="0" fontId="22" fillId="26" borderId="0" applyNumberFormat="0" applyBorder="0" applyAlignment="0" applyProtection="0"/>
    <xf numFmtId="0" fontId="92" fillId="26" borderId="0" applyNumberFormat="0" applyBorder="0" applyAlignment="0" applyProtection="0"/>
    <xf numFmtId="0" fontId="79" fillId="0" borderId="0" applyNumberFormat="0" applyFill="0" applyAlignment="0" applyProtection="0"/>
    <xf numFmtId="0" fontId="93"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7" fillId="0" borderId="0"/>
    <xf numFmtId="0" fontId="95" fillId="0" borderId="0"/>
    <xf numFmtId="0" fontId="88" fillId="0" borderId="0"/>
    <xf numFmtId="0" fontId="88" fillId="0" borderId="0"/>
    <xf numFmtId="0" fontId="88" fillId="0" borderId="0"/>
    <xf numFmtId="0" fontId="96" fillId="0" borderId="0" applyAlignment="0"/>
    <xf numFmtId="0" fontId="83" fillId="0" borderId="0"/>
    <xf numFmtId="0" fontId="4" fillId="0" borderId="0"/>
    <xf numFmtId="0" fontId="4" fillId="0" borderId="0"/>
    <xf numFmtId="0" fontId="96"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6"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8" fillId="0" borderId="0"/>
    <xf numFmtId="0" fontId="10" fillId="0" borderId="0"/>
    <xf numFmtId="0" fontId="7" fillId="0" borderId="0"/>
    <xf numFmtId="0" fontId="4" fillId="0" borderId="0"/>
    <xf numFmtId="0" fontId="4" fillId="0" borderId="0"/>
    <xf numFmtId="0" fontId="65"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94"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9"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7" fillId="38" borderId="0">
      <alignment horizontal="right"/>
    </xf>
    <xf numFmtId="0" fontId="98" fillId="0" borderId="95"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98" fillId="0" borderId="98" applyNumberFormat="0" applyAlignment="0" applyProtection="0"/>
    <xf numFmtId="0" fontId="84"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82"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9" fillId="0" borderId="0" applyNumberFormat="0" applyFont="0" applyFill="0" applyBorder="0" applyAlignment="0" applyProtection="0">
      <alignment horizontal="left"/>
    </xf>
    <xf numFmtId="15" fontId="99" fillId="0" borderId="0" applyFont="0" applyFill="0" applyBorder="0" applyAlignment="0" applyProtection="0"/>
    <xf numFmtId="4" fontId="99" fillId="0" borderId="0" applyFont="0" applyFill="0" applyBorder="0" applyAlignment="0" applyProtection="0"/>
    <xf numFmtId="0" fontId="100" fillId="0" borderId="26">
      <alignment horizontal="center"/>
    </xf>
    <xf numFmtId="3" fontId="99" fillId="0" borderId="0" applyFont="0" applyFill="0" applyBorder="0" applyAlignment="0" applyProtection="0"/>
    <xf numFmtId="0" fontId="99" fillId="51" borderId="0" applyNumberFormat="0" applyFont="0" applyBorder="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79" fillId="0" borderId="33" applyNumberFormat="0" applyFill="0" applyAlignment="0" applyProtection="0"/>
    <xf numFmtId="0" fontId="88"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8" fillId="0" borderId="0"/>
    <xf numFmtId="0" fontId="88" fillId="0" borderId="0"/>
    <xf numFmtId="0" fontId="101" fillId="15" borderId="0" applyNumberFormat="0" applyBorder="0" applyAlignment="0"/>
    <xf numFmtId="0" fontId="101" fillId="3" borderId="0" applyNumberFormat="0" applyBorder="0" applyAlignment="0"/>
    <xf numFmtId="0" fontId="101" fillId="15" borderId="0" applyNumberFormat="0" applyBorder="0" applyAlignment="0"/>
    <xf numFmtId="0" fontId="102" fillId="0" borderId="0"/>
    <xf numFmtId="0" fontId="61" fillId="0" borderId="0" applyNumberFormat="0" applyBorder="0" applyAlignment="0"/>
    <xf numFmtId="0" fontId="88" fillId="0" borderId="0"/>
    <xf numFmtId="0" fontId="61" fillId="0" borderId="0" applyNumberFormat="0" applyBorder="0" applyAlignment="0"/>
    <xf numFmtId="0" fontId="88" fillId="0" borderId="0"/>
    <xf numFmtId="0" fontId="88" fillId="0" borderId="0"/>
    <xf numFmtId="0" fontId="102" fillId="0" borderId="0"/>
    <xf numFmtId="0" fontId="103" fillId="0" borderId="0"/>
    <xf numFmtId="0" fontId="104" fillId="22" borderId="0" applyNumberFormat="0" applyBorder="0" applyAlignment="0"/>
    <xf numFmtId="0" fontId="103" fillId="0" borderId="0"/>
    <xf numFmtId="0" fontId="102" fillId="0" borderId="0"/>
    <xf numFmtId="0" fontId="104" fillId="22" borderId="0" applyNumberFormat="0" applyBorder="0" applyAlignment="0"/>
    <xf numFmtId="0" fontId="102" fillId="0" borderId="0"/>
    <xf numFmtId="0" fontId="105" fillId="0" borderId="0"/>
    <xf numFmtId="0" fontId="40" fillId="0" borderId="0" applyNumberFormat="0" applyBorder="0" applyAlignment="0"/>
    <xf numFmtId="0" fontId="40" fillId="0" borderId="0" applyNumberFormat="0" applyBorder="0" applyAlignment="0"/>
    <xf numFmtId="0" fontId="105" fillId="0" borderId="0"/>
    <xf numFmtId="0" fontId="106" fillId="0" borderId="0"/>
    <xf numFmtId="0" fontId="101" fillId="6" borderId="0" applyNumberFormat="0" applyBorder="0" applyAlignment="0"/>
    <xf numFmtId="0" fontId="106" fillId="0" borderId="0"/>
    <xf numFmtId="0" fontId="101" fillId="52" borderId="0" applyNumberFormat="0" applyBorder="0" applyAlignment="0"/>
    <xf numFmtId="0" fontId="101" fillId="3" borderId="0" applyNumberFormat="0" applyBorder="0" applyAlignment="0"/>
    <xf numFmtId="0" fontId="101"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7"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99"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2" applyNumberFormat="0" applyAlignment="0" applyProtection="0"/>
    <xf numFmtId="0" fontId="7" fillId="0" borderId="0"/>
    <xf numFmtId="0" fontId="31" fillId="0" borderId="101"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02"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94" applyNumberFormat="0" applyFont="0" applyAlignment="0" applyProtection="0"/>
    <xf numFmtId="0" fontId="7" fillId="0" borderId="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01" applyNumberFormat="0" applyAlignment="0" applyProtection="0">
      <alignment horizontal="left" vertical="center"/>
    </xf>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7" fillId="0" borderId="0"/>
    <xf numFmtId="0" fontId="111"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cellStyleXfs>
  <cellXfs count="1144">
    <xf numFmtId="0" fontId="0" fillId="0" borderId="0" xfId="0"/>
    <xf numFmtId="0" fontId="9" fillId="32" borderId="12" xfId="0" applyFont="1" applyFill="1" applyBorder="1"/>
    <xf numFmtId="0" fontId="0" fillId="32" borderId="0" xfId="0" applyFill="1"/>
    <xf numFmtId="168" fontId="7" fillId="0" borderId="0" xfId="90" applyNumberFormat="1" applyFont="1"/>
    <xf numFmtId="0" fontId="9" fillId="32" borderId="0" xfId="0" applyFont="1" applyFill="1"/>
    <xf numFmtId="168" fontId="7" fillId="32" borderId="0" xfId="90"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90" applyNumberFormat="1" applyFont="1" applyBorder="1"/>
    <xf numFmtId="168" fontId="7" fillId="0" borderId="0" xfId="90" applyNumberFormat="1" applyFont="1" applyBorder="1"/>
    <xf numFmtId="168" fontId="29" fillId="0" borderId="0" xfId="0" applyNumberFormat="1" applyFont="1" applyBorder="1"/>
    <xf numFmtId="0" fontId="29" fillId="32" borderId="0" xfId="0" applyFont="1" applyFill="1"/>
    <xf numFmtId="168" fontId="9" fillId="32" borderId="13" xfId="90" applyNumberFormat="1" applyFont="1" applyFill="1" applyBorder="1"/>
    <xf numFmtId="0" fontId="9" fillId="0" borderId="0" xfId="0" applyFont="1"/>
    <xf numFmtId="0" fontId="31" fillId="0" borderId="0" xfId="83" applyFont="1" applyBorder="1" applyAlignment="1">
      <alignment horizontal="left" vertical="center" wrapText="1"/>
    </xf>
    <xf numFmtId="0" fontId="9" fillId="0" borderId="0" xfId="0" applyFont="1" applyAlignment="1">
      <alignment horizontal="left"/>
    </xf>
    <xf numFmtId="0" fontId="9" fillId="0" borderId="0" xfId="0" applyFont="1" applyFill="1"/>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90" applyFont="1" applyBorder="1"/>
    <xf numFmtId="9" fontId="7" fillId="0" borderId="16" xfId="90" applyFont="1" applyBorder="1"/>
    <xf numFmtId="9" fontId="7" fillId="0" borderId="17" xfId="90" applyFont="1" applyBorder="1"/>
    <xf numFmtId="9" fontId="7" fillId="0" borderId="0" xfId="90" applyFont="1" applyBorder="1"/>
    <xf numFmtId="0" fontId="28" fillId="0" borderId="0" xfId="0" applyFont="1" applyBorder="1"/>
    <xf numFmtId="0" fontId="9" fillId="0" borderId="0" xfId="0" applyFont="1" applyFill="1" applyAlignment="1">
      <alignment horizontal="left"/>
    </xf>
    <xf numFmtId="167" fontId="37" fillId="0" borderId="0" xfId="45" applyNumberFormat="1" applyFont="1" applyFill="1"/>
    <xf numFmtId="0" fontId="37" fillId="0" borderId="0" xfId="0" applyFont="1" applyFill="1"/>
    <xf numFmtId="167" fontId="37" fillId="0" borderId="0" xfId="0" applyNumberFormat="1" applyFont="1" applyFill="1"/>
    <xf numFmtId="0" fontId="9" fillId="0" borderId="0" xfId="0" applyFont="1" applyFill="1" applyBorder="1" applyAlignment="1">
      <alignment horizontal="left"/>
    </xf>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applyFill="1" applyBorder="1"/>
    <xf numFmtId="167" fontId="9" fillId="0" borderId="12" xfId="45" applyNumberFormat="1" applyFont="1" applyBorder="1" applyAlignment="1">
      <alignment horizontal="center"/>
    </xf>
    <xf numFmtId="0" fontId="51" fillId="0" borderId="0" xfId="0" applyFont="1" applyProtection="1"/>
    <xf numFmtId="0" fontId="0" fillId="0" borderId="0" xfId="0" applyProtection="1"/>
    <xf numFmtId="0" fontId="31" fillId="0" borderId="0" xfId="0" applyFont="1" applyProtection="1"/>
    <xf numFmtId="0" fontId="52" fillId="0" borderId="0" xfId="0" applyFont="1" applyProtection="1"/>
    <xf numFmtId="0" fontId="7" fillId="0" borderId="0" xfId="81" applyProtection="1"/>
    <xf numFmtId="0" fontId="34" fillId="0" borderId="0" xfId="0" applyFont="1" applyProtection="1"/>
    <xf numFmtId="0" fontId="0" fillId="0" borderId="0" xfId="0" applyProtection="1">
      <protection locked="0"/>
    </xf>
    <xf numFmtId="0" fontId="0" fillId="0" borderId="0" xfId="0" applyBorder="1" applyProtection="1">
      <protection locked="0"/>
    </xf>
    <xf numFmtId="0" fontId="53" fillId="0" borderId="0" xfId="0" applyFont="1"/>
    <xf numFmtId="0" fontId="0" fillId="0" borderId="0" xfId="0" applyAlignment="1" applyProtection="1">
      <alignment horizontal="center"/>
    </xf>
    <xf numFmtId="0" fontId="0" fillId="32" borderId="0" xfId="0" applyFill="1" applyAlignment="1">
      <alignment horizontal="center"/>
    </xf>
    <xf numFmtId="0" fontId="54" fillId="0" borderId="28" xfId="0" applyFont="1" applyBorder="1" applyAlignment="1">
      <alignment vertical="center" wrapText="1"/>
    </xf>
    <xf numFmtId="0" fontId="54" fillId="0" borderId="31" xfId="0" applyFont="1" applyBorder="1" applyAlignment="1">
      <alignment vertical="center" wrapText="1"/>
    </xf>
    <xf numFmtId="0" fontId="36" fillId="0" borderId="0" xfId="0" applyFont="1" applyBorder="1"/>
    <xf numFmtId="165" fontId="7" fillId="24" borderId="12" xfId="90" applyNumberFormat="1" applyFont="1" applyFill="1" applyBorder="1"/>
    <xf numFmtId="43" fontId="7" fillId="24" borderId="12" xfId="37" applyNumberFormat="1" applyFont="1" applyFill="1" applyBorder="1"/>
    <xf numFmtId="9" fontId="7" fillId="24" borderId="39" xfId="90" applyNumberFormat="1" applyFont="1" applyFill="1" applyBorder="1"/>
    <xf numFmtId="9" fontId="7" fillId="24" borderId="21" xfId="90" applyNumberFormat="1" applyFont="1" applyFill="1" applyBorder="1"/>
    <xf numFmtId="9" fontId="7" fillId="24" borderId="40" xfId="90" applyNumberFormat="1"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90" applyFont="1" applyFill="1" applyBorder="1"/>
    <xf numFmtId="167" fontId="7" fillId="24" borderId="12" xfId="45" applyNumberFormat="1" applyFont="1" applyFill="1" applyBorder="1"/>
    <xf numFmtId="9" fontId="7" fillId="24" borderId="12" xfId="90" applyNumberFormat="1" applyFont="1" applyFill="1" applyBorder="1"/>
    <xf numFmtId="165" fontId="7" fillId="24" borderId="42" xfId="90" applyNumberFormat="1" applyFont="1" applyFill="1" applyBorder="1"/>
    <xf numFmtId="165" fontId="7" fillId="24" borderId="41" xfId="90"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90" applyFont="1" applyFill="1" applyBorder="1"/>
    <xf numFmtId="9" fontId="7" fillId="24" borderId="42" xfId="90"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1" xfId="90" applyNumberFormat="1" applyFont="1" applyFill="1" applyBorder="1"/>
    <xf numFmtId="9" fontId="7" fillId="24" borderId="42" xfId="90" applyNumberFormat="1" applyFont="1" applyFill="1" applyBorder="1"/>
    <xf numFmtId="9" fontId="7" fillId="24" borderId="43" xfId="90" applyFont="1" applyFill="1" applyBorder="1"/>
    <xf numFmtId="9" fontId="7" fillId="24" borderId="44" xfId="90" applyFont="1" applyFill="1" applyBorder="1"/>
    <xf numFmtId="9" fontId="7" fillId="24" borderId="45" xfId="90"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65" xfId="0" applyFont="1" applyFill="1" applyBorder="1" applyAlignment="1">
      <alignment horizontal="center"/>
    </xf>
    <xf numFmtId="0" fontId="31" fillId="34" borderId="67" xfId="0" applyFont="1" applyFill="1" applyBorder="1" applyAlignment="1">
      <alignment horizontal="center"/>
    </xf>
    <xf numFmtId="0" fontId="58" fillId="34" borderId="4" xfId="0" applyFont="1" applyFill="1" applyBorder="1" applyAlignment="1">
      <alignment horizontal="center"/>
    </xf>
    <xf numFmtId="0" fontId="58" fillId="34" borderId="70" xfId="0" applyFont="1" applyFill="1" applyBorder="1" applyAlignment="1">
      <alignment horizontal="center"/>
    </xf>
    <xf numFmtId="0" fontId="7" fillId="0" borderId="0" xfId="0" applyFont="1" applyAlignment="1">
      <alignment horizontal="left" indent="2"/>
    </xf>
    <xf numFmtId="0" fontId="57" fillId="0" borderId="0" xfId="0" applyFont="1"/>
    <xf numFmtId="0" fontId="56" fillId="0" borderId="0" xfId="0" applyFont="1"/>
    <xf numFmtId="0" fontId="57" fillId="0" borderId="0" xfId="0" applyFont="1" applyAlignment="1">
      <alignment vertical="center"/>
    </xf>
    <xf numFmtId="0" fontId="60" fillId="0" borderId="71" xfId="0" applyFont="1" applyBorder="1"/>
    <xf numFmtId="0" fontId="60" fillId="0" borderId="72" xfId="0" applyFont="1" applyBorder="1" applyAlignment="1">
      <alignment horizontal="center"/>
    </xf>
    <xf numFmtId="0" fontId="60" fillId="0" borderId="73" xfId="0" applyFont="1" applyBorder="1" applyAlignment="1">
      <alignment horizontal="center"/>
    </xf>
    <xf numFmtId="0" fontId="40" fillId="0" borderId="0" xfId="0" applyFont="1"/>
    <xf numFmtId="0" fontId="7" fillId="0" borderId="12" xfId="115" quotePrefix="1" applyFont="1" applyBorder="1" applyAlignment="1">
      <alignment horizontal="left"/>
    </xf>
    <xf numFmtId="0" fontId="9" fillId="0" borderId="12" xfId="0" applyFont="1" applyBorder="1" applyAlignment="1">
      <alignment horizontal="center"/>
    </xf>
    <xf numFmtId="0" fontId="9" fillId="36" borderId="12" xfId="0" applyFont="1" applyFill="1" applyBorder="1" applyAlignment="1">
      <alignment horizontal="center"/>
    </xf>
    <xf numFmtId="0" fontId="40" fillId="0" borderId="12" xfId="0" applyFont="1" applyBorder="1"/>
    <xf numFmtId="0" fontId="7" fillId="0" borderId="12" xfId="115" applyFont="1" applyFill="1" applyBorder="1" applyAlignment="1">
      <alignment horizontal="left"/>
    </xf>
    <xf numFmtId="0" fontId="7" fillId="0" borderId="0" xfId="0" applyFont="1" applyAlignment="1">
      <alignment horizontal="center"/>
    </xf>
    <xf numFmtId="0" fontId="51" fillId="34" borderId="0" xfId="0" applyFont="1" applyFill="1" applyProtection="1"/>
    <xf numFmtId="0" fontId="0" fillId="34" borderId="0" xfId="0" applyFill="1" applyProtection="1"/>
    <xf numFmtId="0" fontId="9" fillId="0" borderId="0" xfId="0" applyFont="1" applyAlignment="1">
      <alignment horizontal="center"/>
    </xf>
    <xf numFmtId="44" fontId="7" fillId="0" borderId="0" xfId="0" applyNumberFormat="1" applyFont="1" applyFill="1"/>
    <xf numFmtId="42" fontId="7" fillId="37" borderId="16" xfId="41" applyNumberFormat="1" applyFont="1" applyFill="1" applyBorder="1" applyAlignment="1" applyProtection="1"/>
    <xf numFmtId="44" fontId="40" fillId="37" borderId="16" xfId="41" applyNumberFormat="1" applyFont="1" applyFill="1" applyBorder="1" applyAlignment="1" applyProtection="1"/>
    <xf numFmtId="44" fontId="40" fillId="37" borderId="14" xfId="41" applyNumberFormat="1" applyFont="1" applyFill="1" applyBorder="1" applyAlignment="1" applyProtection="1"/>
    <xf numFmtId="44" fontId="40" fillId="37" borderId="17" xfId="41" applyNumberFormat="1" applyFont="1" applyFill="1" applyBorder="1" applyAlignment="1" applyProtection="1"/>
    <xf numFmtId="3" fontId="9" fillId="34" borderId="21" xfId="78" applyNumberFormat="1" applyFont="1" applyFill="1" applyBorder="1" applyAlignment="1" applyProtection="1">
      <alignment horizontal="center" vertical="center" wrapText="1"/>
    </xf>
    <xf numFmtId="3" fontId="9" fillId="34" borderId="40" xfId="78" applyNumberFormat="1" applyFont="1" applyFill="1" applyBorder="1" applyAlignment="1" applyProtection="1">
      <alignment horizontal="center" vertical="center" wrapText="1"/>
    </xf>
    <xf numFmtId="41" fontId="7" fillId="37" borderId="16" xfId="78" applyNumberFormat="1" applyFont="1" applyFill="1" applyBorder="1" applyAlignment="1" applyProtection="1"/>
    <xf numFmtId="41" fontId="40" fillId="37" borderId="16" xfId="78" applyNumberFormat="1" applyFont="1" applyFill="1" applyBorder="1" applyAlignment="1" applyProtection="1"/>
    <xf numFmtId="41" fontId="40" fillId="37" borderId="16" xfId="35" applyNumberFormat="1" applyFont="1" applyFill="1" applyBorder="1" applyAlignment="1" applyProtection="1"/>
    <xf numFmtId="0" fontId="40" fillId="0" borderId="0" xfId="0" applyFont="1" applyFill="1" applyAlignment="1" applyProtection="1"/>
    <xf numFmtId="0" fontId="40" fillId="0" borderId="0" xfId="0" applyFont="1" applyProtection="1"/>
    <xf numFmtId="0" fontId="40" fillId="0" borderId="0" xfId="0" applyFont="1" applyAlignment="1" applyProtection="1">
      <alignment vertical="center" wrapText="1"/>
    </xf>
    <xf numFmtId="0" fontId="40" fillId="0" borderId="0" xfId="0" applyFont="1" applyAlignment="1" applyProtection="1">
      <alignment wrapText="1"/>
    </xf>
    <xf numFmtId="0" fontId="62" fillId="0" borderId="75" xfId="0" applyNumberFormat="1" applyFont="1" applyFill="1" applyBorder="1" applyAlignment="1" applyProtection="1"/>
    <xf numFmtId="0" fontId="61" fillId="0" borderId="49" xfId="0" applyNumberFormat="1" applyFont="1" applyFill="1" applyBorder="1" applyAlignment="1" applyProtection="1"/>
    <xf numFmtId="0" fontId="40" fillId="0" borderId="21" xfId="0" applyFont="1" applyFill="1" applyBorder="1" applyAlignment="1" applyProtection="1">
      <alignment horizontal="center"/>
    </xf>
    <xf numFmtId="0" fontId="40" fillId="0" borderId="21" xfId="118" applyNumberFormat="1" applyFont="1" applyFill="1" applyBorder="1" applyAlignment="1" applyProtection="1">
      <alignment horizontal="left"/>
    </xf>
    <xf numFmtId="0" fontId="40" fillId="0" borderId="12" xfId="0" applyFont="1" applyFill="1" applyBorder="1" applyAlignment="1" applyProtection="1">
      <alignment horizontal="center"/>
    </xf>
    <xf numFmtId="0" fontId="40" fillId="0" borderId="12" xfId="118" applyNumberFormat="1" applyFont="1" applyFill="1" applyBorder="1" applyAlignment="1" applyProtection="1">
      <alignment horizontal="left"/>
    </xf>
    <xf numFmtId="0" fontId="40" fillId="0" borderId="0" xfId="0" applyFont="1" applyAlignment="1" applyProtection="1">
      <alignment horizontal="center"/>
    </xf>
    <xf numFmtId="0" fontId="40" fillId="34" borderId="25" xfId="0" applyNumberFormat="1" applyFont="1" applyFill="1" applyBorder="1" applyAlignment="1" applyProtection="1"/>
    <xf numFmtId="0" fontId="9" fillId="34" borderId="14" xfId="117" applyFont="1" applyFill="1" applyBorder="1" applyAlignment="1" applyProtection="1">
      <alignment horizontal="center" vertical="center"/>
    </xf>
    <xf numFmtId="0" fontId="61" fillId="34" borderId="16" xfId="0" applyNumberFormat="1" applyFont="1" applyFill="1" applyBorder="1" applyAlignment="1" applyProtection="1">
      <alignment vertical="center"/>
    </xf>
    <xf numFmtId="0" fontId="9" fillId="34" borderId="27" xfId="117" applyFont="1" applyFill="1" applyBorder="1" applyAlignment="1" applyProtection="1">
      <alignment horizontal="center" vertical="center"/>
    </xf>
    <xf numFmtId="0" fontId="61" fillId="34" borderId="21" xfId="0" applyNumberFormat="1" applyFont="1" applyFill="1" applyBorder="1" applyAlignment="1" applyProtection="1"/>
    <xf numFmtId="0" fontId="40" fillId="0" borderId="12" xfId="0" applyFont="1" applyBorder="1" applyAlignment="1" applyProtection="1">
      <alignment wrapText="1"/>
    </xf>
    <xf numFmtId="0" fontId="40" fillId="34" borderId="25" xfId="0" applyFont="1" applyFill="1" applyBorder="1" applyProtection="1"/>
    <xf numFmtId="0" fontId="61" fillId="34" borderId="16" xfId="0" applyFont="1" applyFill="1" applyBorder="1" applyAlignment="1" applyProtection="1">
      <alignment vertical="center" wrapText="1"/>
    </xf>
    <xf numFmtId="0" fontId="40" fillId="34" borderId="21" xfId="0" applyFont="1" applyFill="1" applyBorder="1" applyAlignment="1" applyProtection="1">
      <alignment wrapText="1"/>
    </xf>
    <xf numFmtId="0" fontId="58" fillId="37" borderId="41" xfId="0" applyFont="1" applyFill="1" applyBorder="1"/>
    <xf numFmtId="0" fontId="58" fillId="37" borderId="41" xfId="0" applyFont="1" applyFill="1" applyBorder="1" applyAlignment="1">
      <alignment horizontal="left" vertical="center"/>
    </xf>
    <xf numFmtId="0" fontId="58" fillId="37" borderId="43" xfId="0" applyFont="1" applyFill="1" applyBorder="1" applyAlignment="1">
      <alignment horizontal="left" vertical="center"/>
    </xf>
    <xf numFmtId="0" fontId="7" fillId="0" borderId="0" xfId="0" applyNumberFormat="1" applyFont="1" applyAlignment="1">
      <alignment horizontal="left" indent="2"/>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3" applyFont="1" applyBorder="1" applyAlignment="1">
      <alignment horizontal="right" vertical="center" wrapText="1"/>
    </xf>
    <xf numFmtId="0" fontId="7" fillId="0" borderId="12" xfId="0" applyFont="1" applyFill="1" applyBorder="1" applyAlignment="1"/>
    <xf numFmtId="0" fontId="7" fillId="33" borderId="12" xfId="0" applyFont="1" applyFill="1" applyBorder="1" applyAlignment="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Fill="1" applyBorder="1" applyAlignment="1"/>
    <xf numFmtId="0" fontId="40" fillId="0" borderId="0" xfId="122" applyFont="1" applyFill="1" applyAlignment="1" applyProtection="1"/>
    <xf numFmtId="0" fontId="40" fillId="0" borderId="0" xfId="122" applyFont="1" applyFill="1" applyProtection="1"/>
    <xf numFmtId="0" fontId="40" fillId="34" borderId="25" xfId="122" applyNumberFormat="1" applyFont="1" applyFill="1" applyBorder="1" applyAlignment="1" applyProtection="1"/>
    <xf numFmtId="0" fontId="61" fillId="34" borderId="36" xfId="122" applyFont="1" applyFill="1" applyBorder="1" applyAlignment="1" applyProtection="1">
      <alignment horizontal="centerContinuous" vertical="center"/>
    </xf>
    <xf numFmtId="0" fontId="61" fillId="34" borderId="48" xfId="122" applyFont="1" applyFill="1" applyBorder="1" applyAlignment="1" applyProtection="1">
      <alignment horizontal="centerContinuous" vertical="center"/>
    </xf>
    <xf numFmtId="0" fontId="61" fillId="34" borderId="77" xfId="122" applyFont="1" applyFill="1" applyBorder="1" applyAlignment="1" applyProtection="1">
      <alignment horizontal="centerContinuous" vertical="center"/>
    </xf>
    <xf numFmtId="0" fontId="40" fillId="0" borderId="0" xfId="122" applyFont="1" applyProtection="1"/>
    <xf numFmtId="0" fontId="61" fillId="34" borderId="16" xfId="122" applyNumberFormat="1" applyFont="1" applyFill="1" applyBorder="1" applyAlignment="1" applyProtection="1">
      <alignment vertical="center"/>
    </xf>
    <xf numFmtId="0" fontId="61" fillId="34" borderId="24" xfId="122" applyFont="1" applyFill="1" applyBorder="1" applyAlignment="1" applyProtection="1">
      <alignment horizontal="centerContinuous" vertical="center"/>
    </xf>
    <xf numFmtId="0" fontId="61" fillId="34" borderId="4" xfId="122" applyFont="1" applyFill="1" applyBorder="1" applyAlignment="1" applyProtection="1">
      <alignment horizontal="centerContinuous" vertical="center"/>
    </xf>
    <xf numFmtId="0" fontId="40" fillId="0" borderId="0" xfId="122" applyFont="1" applyAlignment="1" applyProtection="1">
      <alignment horizontal="center" vertical="center" wrapText="1"/>
    </xf>
    <xf numFmtId="0" fontId="61" fillId="34" borderId="21" xfId="122" applyNumberFormat="1" applyFont="1" applyFill="1" applyBorder="1" applyAlignment="1" applyProtection="1"/>
    <xf numFmtId="0" fontId="40" fillId="0" borderId="0" xfId="122" applyFont="1" applyAlignment="1" applyProtection="1">
      <alignment wrapText="1"/>
    </xf>
    <xf numFmtId="0" fontId="40" fillId="0" borderId="14" xfId="122" applyFont="1" applyFill="1" applyBorder="1" applyAlignment="1" applyProtection="1">
      <alignment horizontal="center"/>
    </xf>
    <xf numFmtId="0" fontId="62" fillId="0" borderId="75" xfId="122" applyNumberFormat="1" applyFont="1" applyFill="1" applyBorder="1" applyAlignment="1" applyProtection="1"/>
    <xf numFmtId="0" fontId="40" fillId="38" borderId="14" xfId="122" applyFont="1" applyFill="1" applyBorder="1" applyProtection="1"/>
    <xf numFmtId="0" fontId="40" fillId="38" borderId="25" xfId="122" applyFont="1" applyFill="1" applyBorder="1" applyProtection="1"/>
    <xf numFmtId="0" fontId="40" fillId="38" borderId="0" xfId="122" applyFont="1" applyFill="1" applyBorder="1" applyProtection="1"/>
    <xf numFmtId="0" fontId="40" fillId="0" borderId="27" xfId="122" applyFont="1" applyFill="1" applyBorder="1" applyAlignment="1" applyProtection="1">
      <alignment horizontal="center"/>
    </xf>
    <xf numFmtId="0" fontId="61" fillId="0" borderId="49" xfId="122" applyNumberFormat="1" applyFont="1" applyFill="1" applyBorder="1" applyAlignment="1" applyProtection="1"/>
    <xf numFmtId="0" fontId="40" fillId="38" borderId="27" xfId="122" applyFont="1" applyFill="1" applyBorder="1" applyProtection="1"/>
    <xf numFmtId="0" fontId="40" fillId="38" borderId="21" xfId="122" applyFont="1" applyFill="1" applyBorder="1" applyProtection="1"/>
    <xf numFmtId="0" fontId="40" fillId="38" borderId="33" xfId="122" applyFont="1" applyFill="1" applyBorder="1" applyProtection="1"/>
    <xf numFmtId="0" fontId="40" fillId="0" borderId="21" xfId="122" applyFont="1" applyFill="1" applyBorder="1" applyAlignment="1" applyProtection="1">
      <alignment horizontal="center"/>
    </xf>
    <xf numFmtId="0" fontId="40" fillId="0" borderId="12" xfId="122" applyFont="1" applyFill="1" applyBorder="1" applyAlignment="1" applyProtection="1">
      <alignment horizontal="center"/>
    </xf>
    <xf numFmtId="0" fontId="40" fillId="0" borderId="0" xfId="122" applyFont="1" applyAlignment="1" applyProtection="1">
      <alignment horizontal="center"/>
    </xf>
    <xf numFmtId="0" fontId="40" fillId="0" borderId="0" xfId="122" applyFont="1" applyBorder="1" applyProtection="1"/>
    <xf numFmtId="0" fontId="62" fillId="0" borderId="0" xfId="122" applyFont="1" applyFill="1" applyProtection="1"/>
    <xf numFmtId="0" fontId="40" fillId="0" borderId="14" xfId="0" applyFont="1" applyFill="1" applyBorder="1" applyAlignment="1" applyProtection="1">
      <alignment horizontal="center"/>
    </xf>
    <xf numFmtId="0" fontId="40" fillId="0" borderId="27" xfId="0" applyFont="1" applyFill="1" applyBorder="1" applyAlignment="1" applyProtection="1">
      <alignment horizontal="center"/>
    </xf>
    <xf numFmtId="0" fontId="60" fillId="34" borderId="74" xfId="0" applyFont="1" applyFill="1" applyBorder="1" applyAlignment="1">
      <alignment horizontal="centerContinuous"/>
    </xf>
    <xf numFmtId="0" fontId="60" fillId="34" borderId="84" xfId="0" applyFont="1" applyFill="1" applyBorder="1" applyAlignment="1">
      <alignment horizontal="centerContinuous"/>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41" fontId="9" fillId="37" borderId="63" xfId="34" applyNumberFormat="1" applyFont="1" applyFill="1" applyBorder="1" applyAlignment="1">
      <alignment horizontal="centerContinuous"/>
    </xf>
    <xf numFmtId="41" fontId="9" fillId="37" borderId="4" xfId="34" applyNumberFormat="1" applyFont="1" applyFill="1" applyBorder="1" applyAlignment="1">
      <alignment horizontal="centerContinuous"/>
    </xf>
    <xf numFmtId="0" fontId="7" fillId="0" borderId="0" xfId="0" applyFont="1" applyFill="1" applyBorder="1"/>
    <xf numFmtId="167" fontId="7" fillId="0" borderId="0" xfId="0" applyNumberFormat="1" applyFont="1"/>
    <xf numFmtId="0" fontId="9" fillId="0" borderId="0" xfId="83" applyFont="1" applyFill="1" applyBorder="1" applyAlignment="1">
      <alignment vertical="center"/>
    </xf>
    <xf numFmtId="0" fontId="9" fillId="0" borderId="0" xfId="83" applyFont="1" applyFill="1" applyBorder="1" applyAlignment="1" applyProtection="1">
      <alignment vertical="center"/>
      <protection locked="0"/>
    </xf>
    <xf numFmtId="0" fontId="9" fillId="0" borderId="0" xfId="83" applyFont="1" applyFill="1" applyAlignment="1">
      <alignment vertical="center"/>
    </xf>
    <xf numFmtId="0" fontId="9" fillId="0" borderId="0" xfId="83" applyFont="1" applyFill="1" applyBorder="1" applyAlignment="1">
      <alignment horizontal="left" vertical="center"/>
    </xf>
    <xf numFmtId="0" fontId="37" fillId="0" borderId="0" xfId="0" applyFont="1"/>
    <xf numFmtId="44" fontId="7" fillId="24" borderId="12" xfId="40" applyFont="1" applyFill="1" applyBorder="1"/>
    <xf numFmtId="173" fontId="7" fillId="0" borderId="25" xfId="0" applyNumberFormat="1" applyFont="1" applyFill="1" applyBorder="1" applyAlignment="1">
      <alignment horizontal="fill"/>
    </xf>
    <xf numFmtId="173" fontId="7" fillId="0" borderId="0" xfId="0" applyNumberFormat="1" applyFont="1" applyFill="1"/>
    <xf numFmtId="0" fontId="7" fillId="0" borderId="0" xfId="140" applyFont="1"/>
    <xf numFmtId="167" fontId="7" fillId="24" borderId="12" xfId="40" applyNumberFormat="1" applyFont="1" applyFill="1" applyBorder="1"/>
    <xf numFmtId="167" fontId="7" fillId="0" borderId="12" xfId="0" applyNumberFormat="1" applyFont="1" applyFill="1" applyBorder="1" applyAlignment="1">
      <alignment horizontal="fill"/>
    </xf>
    <xf numFmtId="0" fontId="7" fillId="0" borderId="0" xfId="0" applyFont="1" applyAlignment="1">
      <alignment horizontal="left" indent="1"/>
    </xf>
    <xf numFmtId="167" fontId="7" fillId="0" borderId="0" xfId="0" applyNumberFormat="1" applyFont="1" applyFill="1"/>
    <xf numFmtId="0" fontId="7" fillId="0" borderId="0" xfId="0" applyFont="1" applyBorder="1"/>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7" fillId="0" borderId="0" xfId="0" applyFont="1" applyFill="1"/>
    <xf numFmtId="0" fontId="28" fillId="0" borderId="0" xfId="0" applyFont="1" applyBorder="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0" borderId="0" xfId="0" applyNumberFormat="1" applyFont="1" applyAlignment="1"/>
    <xf numFmtId="167" fontId="7" fillId="24" borderId="21" xfId="45" applyNumberFormat="1" applyFont="1" applyFill="1" applyBorder="1"/>
    <xf numFmtId="167" fontId="7" fillId="37" borderId="18" xfId="45" applyNumberFormat="1" applyFont="1" applyFill="1" applyBorder="1"/>
    <xf numFmtId="0" fontId="7" fillId="0" borderId="21" xfId="0" applyFont="1" applyBorder="1"/>
    <xf numFmtId="0" fontId="7" fillId="0" borderId="12" xfId="0" applyFont="1" applyBorder="1"/>
    <xf numFmtId="0" fontId="7" fillId="0" borderId="0" xfId="82" applyFont="1" applyFill="1" applyBorder="1"/>
    <xf numFmtId="167" fontId="7" fillId="0" borderId="0" xfId="45" applyNumberFormat="1" applyFont="1" applyBorder="1"/>
    <xf numFmtId="9" fontId="7" fillId="24" borderId="20" xfId="90" applyFont="1" applyFill="1" applyBorder="1" applyAlignment="1">
      <alignment horizontal="center"/>
    </xf>
    <xf numFmtId="9" fontId="7" fillId="24" borderId="46" xfId="90" applyFont="1" applyFill="1" applyBorder="1" applyAlignment="1">
      <alignment horizontal="center"/>
    </xf>
    <xf numFmtId="9" fontId="7" fillId="0" borderId="22" xfId="90" applyFont="1" applyFill="1" applyBorder="1" applyAlignment="1">
      <alignment horizontal="center"/>
    </xf>
    <xf numFmtId="9" fontId="7" fillId="0" borderId="20" xfId="90" applyFont="1" applyFill="1" applyBorder="1" applyAlignment="1">
      <alignment horizontal="center"/>
    </xf>
    <xf numFmtId="9" fontId="7" fillId="0" borderId="13" xfId="90" applyFont="1" applyFill="1" applyBorder="1" applyAlignment="1">
      <alignment horizontal="center"/>
    </xf>
    <xf numFmtId="0" fontId="9" fillId="36" borderId="24" xfId="0" applyFont="1" applyFill="1" applyBorder="1" applyAlignment="1">
      <alignment horizontal="centerContinuous"/>
    </xf>
    <xf numFmtId="0" fontId="9" fillId="36" borderId="19" xfId="0" applyFont="1" applyFill="1" applyBorder="1" applyAlignment="1">
      <alignment horizontal="centerContinuous"/>
    </xf>
    <xf numFmtId="0" fontId="9" fillId="0" borderId="24" xfId="0" applyFont="1" applyFill="1" applyBorder="1" applyAlignment="1">
      <alignment horizontal="centerContinuous" vertical="center"/>
    </xf>
    <xf numFmtId="0" fontId="9" fillId="0" borderId="19" xfId="0" applyFont="1" applyFill="1" applyBorder="1" applyAlignment="1">
      <alignment horizontal="centerContinuous" vertical="center"/>
    </xf>
    <xf numFmtId="0" fontId="9" fillId="0" borderId="12" xfId="0" applyFont="1" applyFill="1" applyBorder="1" applyAlignment="1">
      <alignment horizontal="centerContinuous" vertical="center"/>
    </xf>
    <xf numFmtId="44" fontId="7" fillId="0" borderId="0" xfId="0" applyNumberFormat="1" applyFont="1" applyFill="1" applyBorder="1"/>
    <xf numFmtId="167" fontId="9" fillId="40" borderId="12" xfId="0" applyNumberFormat="1" applyFont="1" applyFill="1" applyBorder="1" applyAlignment="1"/>
    <xf numFmtId="167" fontId="7" fillId="24" borderId="41" xfId="0" applyNumberFormat="1" applyFont="1" applyFill="1" applyBorder="1" applyAlignment="1"/>
    <xf numFmtId="167" fontId="7" fillId="24" borderId="12" xfId="0" applyNumberFormat="1" applyFont="1" applyFill="1" applyBorder="1" applyAlignment="1"/>
    <xf numFmtId="167" fontId="9" fillId="40" borderId="41" xfId="0" applyNumberFormat="1" applyFont="1" applyFill="1" applyBorder="1" applyAlignment="1"/>
    <xf numFmtId="167" fontId="9" fillId="40" borderId="24" xfId="0" applyNumberFormat="1" applyFont="1" applyFill="1" applyBorder="1" applyAlignment="1"/>
    <xf numFmtId="167" fontId="9" fillId="40" borderId="63" xfId="0" applyNumberFormat="1" applyFont="1" applyFill="1" applyBorder="1" applyAlignment="1"/>
    <xf numFmtId="167" fontId="9" fillId="40" borderId="42" xfId="0" applyNumberFormat="1" applyFont="1" applyFill="1" applyBorder="1" applyAlignment="1"/>
    <xf numFmtId="167" fontId="40" fillId="24" borderId="21" xfId="40" applyNumberFormat="1" applyFont="1" applyFill="1" applyBorder="1" applyAlignment="1" applyProtection="1"/>
    <xf numFmtId="167" fontId="40" fillId="0" borderId="0" xfId="122" applyNumberFormat="1" applyFont="1" applyAlignment="1" applyProtection="1"/>
    <xf numFmtId="167" fontId="40" fillId="37" borderId="12" xfId="122" applyNumberFormat="1" applyFont="1" applyFill="1" applyBorder="1" applyAlignment="1" applyProtection="1"/>
    <xf numFmtId="43" fontId="7" fillId="24" borderId="41" xfId="34" applyFont="1" applyFill="1" applyBorder="1"/>
    <xf numFmtId="0" fontId="66" fillId="0" borderId="0" xfId="0" applyFont="1" applyFill="1" applyAlignment="1" applyProtection="1"/>
    <xf numFmtId="0" fontId="7" fillId="0" borderId="0" xfId="0" applyFont="1" applyFill="1" applyAlignment="1" applyProtection="1"/>
    <xf numFmtId="0" fontId="9" fillId="34" borderId="36" xfId="117" applyFont="1" applyFill="1" applyBorder="1" applyAlignment="1" applyProtection="1">
      <alignment horizontal="center" vertical="center"/>
    </xf>
    <xf numFmtId="0" fontId="9" fillId="0" borderId="0" xfId="0" applyFont="1" applyBorder="1" applyAlignment="1">
      <alignment horizontal="center"/>
    </xf>
    <xf numFmtId="0" fontId="7" fillId="0" borderId="0" xfId="115" quotePrefix="1" applyFont="1" applyBorder="1" applyAlignment="1">
      <alignment horizontal="left" wrapText="1"/>
    </xf>
    <xf numFmtId="0" fontId="40" fillId="0" borderId="0" xfId="0" applyFont="1" applyBorder="1"/>
    <xf numFmtId="0" fontId="31" fillId="0" borderId="0" xfId="0" applyFont="1" applyBorder="1" applyAlignment="1"/>
    <xf numFmtId="0" fontId="9" fillId="0" borderId="0" xfId="83" applyFont="1" applyBorder="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2" applyFont="1" applyFill="1" applyBorder="1" applyAlignment="1" applyProtection="1">
      <alignment vertical="center"/>
    </xf>
    <xf numFmtId="0" fontId="61" fillId="0" borderId="0" xfId="122" applyFont="1" applyAlignment="1" applyProtection="1">
      <alignment horizontal="left"/>
    </xf>
    <xf numFmtId="0" fontId="61" fillId="0" borderId="0" xfId="122" applyFont="1" applyProtection="1"/>
    <xf numFmtId="0" fontId="66" fillId="0" borderId="0" xfId="122" applyFont="1" applyFill="1" applyAlignment="1" applyProtection="1"/>
    <xf numFmtId="0" fontId="66" fillId="0" borderId="0" xfId="122" applyFont="1" applyFill="1" applyAlignment="1" applyProtection="1">
      <alignment horizontal="left"/>
    </xf>
    <xf numFmtId="0" fontId="67" fillId="0" borderId="0" xfId="122" applyFont="1" applyFill="1" applyAlignment="1" applyProtection="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Border="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0" fontId="7" fillId="0" borderId="0" xfId="140"/>
    <xf numFmtId="164" fontId="7" fillId="0" borderId="12" xfId="115" quotePrefix="1" applyNumberFormat="1" applyFont="1" applyBorder="1" applyAlignment="1">
      <alignment horizontal="center"/>
    </xf>
    <xf numFmtId="164" fontId="7" fillId="0" borderId="12" xfId="116" quotePrefix="1" applyNumberFormat="1" applyFont="1" applyBorder="1" applyAlignment="1">
      <alignment horizontal="center"/>
    </xf>
    <xf numFmtId="164" fontId="7" fillId="34" borderId="63" xfId="0" applyNumberFormat="1" applyFont="1" applyFill="1" applyBorder="1" applyAlignment="1">
      <alignment horizontal="center"/>
    </xf>
    <xf numFmtId="0" fontId="75" fillId="35" borderId="69" xfId="0" applyFont="1" applyFill="1" applyBorder="1" applyAlignment="1">
      <alignment horizontal="left" wrapText="1"/>
    </xf>
    <xf numFmtId="0" fontId="5" fillId="0" borderId="0" xfId="0" applyFont="1" applyBorder="1" applyAlignment="1">
      <alignment horizontal="center"/>
    </xf>
    <xf numFmtId="0" fontId="5" fillId="0" borderId="0" xfId="0" applyFont="1" applyBorder="1"/>
    <xf numFmtId="0" fontId="58" fillId="0" borderId="0" xfId="0" applyFont="1" applyBorder="1" applyAlignment="1">
      <alignment horizontal="left"/>
    </xf>
    <xf numFmtId="0" fontId="5" fillId="0" borderId="0" xfId="0" applyFont="1" applyBorder="1" applyAlignment="1"/>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Fill="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0" fontId="62" fillId="38" borderId="87" xfId="78" applyFont="1" applyFill="1" applyBorder="1" applyAlignment="1" applyProtection="1"/>
    <xf numFmtId="49" fontId="40" fillId="38" borderId="87" xfId="78" applyNumberFormat="1" applyFont="1" applyFill="1" applyBorder="1" applyAlignment="1" applyProtection="1"/>
    <xf numFmtId="49" fontId="40" fillId="38" borderId="74" xfId="78" applyNumberFormat="1" applyFont="1" applyFill="1" applyBorder="1" applyAlignment="1" applyProtection="1"/>
    <xf numFmtId="41" fontId="7" fillId="37" borderId="82" xfId="78" applyNumberFormat="1" applyFont="1" applyFill="1" applyBorder="1" applyAlignment="1" applyProtection="1"/>
    <xf numFmtId="42" fontId="7" fillId="37" borderId="82" xfId="41" applyNumberFormat="1" applyFont="1" applyFill="1" applyBorder="1" applyAlignment="1" applyProtection="1"/>
    <xf numFmtId="41" fontId="40" fillId="37" borderId="82" xfId="78" applyNumberFormat="1" applyFont="1" applyFill="1" applyBorder="1" applyAlignment="1" applyProtection="1"/>
    <xf numFmtId="41" fontId="40" fillId="37" borderId="82" xfId="35" applyNumberFormat="1" applyFont="1" applyFill="1" applyBorder="1" applyAlignment="1" applyProtection="1"/>
    <xf numFmtId="44" fontId="40" fillId="37" borderId="82" xfId="41" applyNumberFormat="1" applyFont="1" applyFill="1" applyBorder="1" applyAlignment="1" applyProtection="1"/>
    <xf numFmtId="44" fontId="40" fillId="37" borderId="90" xfId="41" applyNumberFormat="1" applyFont="1" applyFill="1" applyBorder="1" applyAlignment="1" applyProtection="1"/>
    <xf numFmtId="44" fontId="40" fillId="37" borderId="83" xfId="41" applyNumberFormat="1" applyFont="1" applyFill="1" applyBorder="1" applyAlignment="1" applyProtection="1"/>
    <xf numFmtId="41" fontId="40" fillId="43" borderId="16" xfId="78" applyNumberFormat="1" applyFont="1" applyFill="1" applyBorder="1" applyAlignment="1" applyProtection="1"/>
    <xf numFmtId="41" fontId="40" fillId="43" borderId="82" xfId="78" applyNumberFormat="1" applyFont="1" applyFill="1" applyBorder="1" applyAlignment="1" applyProtection="1"/>
    <xf numFmtId="3" fontId="7" fillId="43" borderId="16" xfId="78" applyNumberFormat="1" applyFont="1" applyFill="1" applyBorder="1" applyAlignment="1" applyProtection="1"/>
    <xf numFmtId="3" fontId="7" fillId="43" borderId="82" xfId="78" applyNumberFormat="1" applyFont="1" applyFill="1" applyBorder="1" applyAlignment="1" applyProtection="1"/>
    <xf numFmtId="3" fontId="62" fillId="0" borderId="16" xfId="78" applyNumberFormat="1" applyFont="1" applyFill="1" applyBorder="1" applyAlignment="1" applyProtection="1"/>
    <xf numFmtId="42" fontId="62" fillId="0" borderId="16" xfId="78" applyNumberFormat="1" applyFont="1" applyFill="1" applyBorder="1" applyAlignment="1" applyProtection="1"/>
    <xf numFmtId="4" fontId="62" fillId="0" borderId="16" xfId="78" applyNumberFormat="1" applyFont="1" applyFill="1" applyBorder="1" applyAlignment="1" applyProtection="1"/>
    <xf numFmtId="44" fontId="62" fillId="0" borderId="14" xfId="41" applyNumberFormat="1" applyFont="1" applyFill="1" applyBorder="1" applyAlignment="1" applyProtection="1"/>
    <xf numFmtId="44" fontId="62" fillId="0" borderId="25" xfId="41" applyNumberFormat="1" applyFont="1" applyFill="1" applyBorder="1" applyAlignment="1" applyProtection="1"/>
    <xf numFmtId="44" fontId="62" fillId="0" borderId="36" xfId="41" applyNumberFormat="1" applyFont="1" applyFill="1" applyBorder="1" applyAlignment="1" applyProtection="1"/>
    <xf numFmtId="44" fontId="62" fillId="0" borderId="38" xfId="41" applyNumberFormat="1" applyFont="1" applyFill="1" applyBorder="1" applyAlignment="1" applyProtection="1"/>
    <xf numFmtId="0" fontId="31" fillId="0" borderId="0" xfId="83" applyFont="1" applyBorder="1" applyAlignment="1" applyProtection="1">
      <alignment horizontal="left" vertical="center" wrapText="1"/>
    </xf>
    <xf numFmtId="0" fontId="9" fillId="0" borderId="0" xfId="83" applyFont="1" applyBorder="1" applyAlignment="1" applyProtection="1">
      <alignment horizontal="left" vertical="center" wrapText="1"/>
    </xf>
    <xf numFmtId="0" fontId="9" fillId="0" borderId="0" xfId="83" applyFont="1" applyFill="1" applyBorder="1" applyAlignment="1" applyProtection="1">
      <alignment vertical="center"/>
    </xf>
    <xf numFmtId="0" fontId="9" fillId="0" borderId="0" xfId="83" applyFont="1" applyFill="1" applyAlignment="1" applyProtection="1">
      <alignment vertical="center"/>
    </xf>
    <xf numFmtId="0" fontId="9" fillId="0" borderId="0" xfId="83" applyFont="1" applyFill="1" applyBorder="1" applyAlignment="1" applyProtection="1">
      <alignment horizontal="left" vertical="center"/>
    </xf>
    <xf numFmtId="0" fontId="37" fillId="0" borderId="0" xfId="0" applyFont="1" applyProtection="1"/>
    <xf numFmtId="0" fontId="9" fillId="34" borderId="12" xfId="0" applyFont="1" applyFill="1" applyBorder="1" applyAlignment="1" applyProtection="1">
      <alignment horizontal="center"/>
    </xf>
    <xf numFmtId="0" fontId="7" fillId="0" borderId="0" xfId="0" applyFont="1" applyProtection="1"/>
    <xf numFmtId="0" fontId="7" fillId="0" borderId="0" xfId="0" applyFont="1" applyFill="1" applyProtection="1"/>
    <xf numFmtId="0" fontId="9" fillId="0" borderId="0" xfId="140" applyFont="1" applyAlignment="1" applyProtection="1">
      <alignment horizontal="left"/>
    </xf>
    <xf numFmtId="0" fontId="9" fillId="0" borderId="0" xfId="0" applyFont="1" applyAlignment="1" applyProtection="1">
      <alignment horizontal="left"/>
    </xf>
    <xf numFmtId="0" fontId="7" fillId="0" borderId="0" xfId="140" applyFont="1" applyAlignment="1" applyProtection="1">
      <alignment horizontal="left" indent="1"/>
    </xf>
    <xf numFmtId="164" fontId="7" fillId="0" borderId="12" xfId="0" applyNumberFormat="1" applyFont="1" applyBorder="1" applyAlignment="1" applyProtection="1">
      <alignment horizontal="center"/>
    </xf>
    <xf numFmtId="0" fontId="7" fillId="0" borderId="0" xfId="140" applyFont="1" applyFill="1" applyAlignment="1" applyProtection="1">
      <alignment horizontal="left" indent="1"/>
    </xf>
    <xf numFmtId="0" fontId="32" fillId="0" borderId="0" xfId="140" applyFont="1" applyAlignment="1" applyProtection="1">
      <alignment horizontal="left" indent="1"/>
    </xf>
    <xf numFmtId="0" fontId="7" fillId="0" borderId="0" xfId="140" applyFont="1" applyAlignment="1" applyProtection="1">
      <alignment horizontal="left"/>
    </xf>
    <xf numFmtId="0" fontId="7" fillId="0" borderId="0" xfId="140" applyFont="1" applyProtection="1"/>
    <xf numFmtId="173" fontId="7" fillId="0" borderId="12" xfId="0" applyNumberFormat="1" applyFont="1" applyFill="1" applyBorder="1" applyAlignment="1" applyProtection="1">
      <alignment horizontal="fill"/>
    </xf>
    <xf numFmtId="0" fontId="7" fillId="0" borderId="0" xfId="0" applyFont="1" applyAlignment="1" applyProtection="1">
      <alignment horizontal="left"/>
    </xf>
    <xf numFmtId="173" fontId="7" fillId="0" borderId="0" xfId="0" applyNumberFormat="1" applyFont="1" applyFill="1" applyProtection="1"/>
    <xf numFmtId="0" fontId="9" fillId="0" borderId="0" xfId="140" applyFont="1" applyProtection="1"/>
    <xf numFmtId="0" fontId="9" fillId="0" borderId="0" xfId="0" applyFont="1" applyProtection="1"/>
    <xf numFmtId="0" fontId="32" fillId="0" borderId="0" xfId="140" applyFont="1" applyFill="1" applyAlignment="1" applyProtection="1">
      <alignment horizontal="left" indent="1"/>
    </xf>
    <xf numFmtId="0" fontId="7" fillId="0" borderId="0" xfId="140" applyFont="1" applyFill="1" applyAlignment="1" applyProtection="1">
      <alignment horizontal="left"/>
    </xf>
    <xf numFmtId="0" fontId="7" fillId="0" borderId="0" xfId="0" applyFont="1" applyFill="1" applyAlignment="1" applyProtection="1">
      <alignment horizontal="left"/>
    </xf>
    <xf numFmtId="174" fontId="7" fillId="0" borderId="12" xfId="0" applyNumberFormat="1" applyFont="1" applyFill="1" applyBorder="1" applyAlignment="1" applyProtection="1">
      <alignment horizontal="fill"/>
    </xf>
    <xf numFmtId="0" fontId="7" fillId="0" borderId="12" xfId="0" applyFont="1" applyFill="1" applyBorder="1" applyAlignment="1" applyProtection="1">
      <alignment horizontal="fill"/>
    </xf>
    <xf numFmtId="44" fontId="7" fillId="0" borderId="0" xfId="0" applyNumberFormat="1" applyFont="1" applyProtection="1"/>
    <xf numFmtId="171" fontId="7" fillId="0" borderId="0" xfId="0" applyNumberFormat="1" applyFont="1" applyProtection="1"/>
    <xf numFmtId="174" fontId="7" fillId="0" borderId="0" xfId="0" applyNumberFormat="1" applyFont="1" applyProtection="1"/>
    <xf numFmtId="174" fontId="7" fillId="0" borderId="0" xfId="0" applyNumberFormat="1" applyFont="1" applyFill="1" applyProtection="1"/>
    <xf numFmtId="174" fontId="7" fillId="0" borderId="0" xfId="0" applyNumberFormat="1" applyFont="1" applyAlignment="1" applyProtection="1">
      <alignment horizontal="fill"/>
    </xf>
    <xf numFmtId="0" fontId="7" fillId="0" borderId="0" xfId="0" applyFont="1" applyAlignment="1" applyProtection="1">
      <alignment horizontal="fill"/>
    </xf>
    <xf numFmtId="0" fontId="7" fillId="0" borderId="0" xfId="0" applyFont="1" applyBorder="1" applyProtection="1"/>
    <xf numFmtId="167" fontId="7" fillId="0" borderId="0" xfId="0" applyNumberFormat="1" applyFont="1" applyBorder="1" applyProtection="1"/>
    <xf numFmtId="0" fontId="7" fillId="0" borderId="0" xfId="0" applyFont="1" applyBorder="1" applyAlignment="1" applyProtection="1">
      <alignment horizontal="left"/>
    </xf>
    <xf numFmtId="14" fontId="7" fillId="0" borderId="0" xfId="0" applyNumberFormat="1" applyFont="1" applyBorder="1" applyProtection="1"/>
    <xf numFmtId="0" fontId="31" fillId="0" borderId="0" xfId="83" applyFont="1" applyBorder="1" applyAlignment="1" applyProtection="1">
      <alignment horizontal="right" vertical="center" wrapText="1"/>
    </xf>
    <xf numFmtId="0" fontId="9" fillId="0" borderId="12" xfId="0" applyFont="1" applyBorder="1" applyAlignment="1" applyProtection="1">
      <alignment horizontal="center" vertical="center"/>
    </xf>
    <xf numFmtId="0" fontId="9" fillId="0" borderId="0" xfId="0" applyFont="1" applyAlignment="1" applyProtection="1">
      <alignment horizontal="center"/>
    </xf>
    <xf numFmtId="41" fontId="9" fillId="37" borderId="24" xfId="34" applyNumberFormat="1" applyFont="1" applyFill="1" applyBorder="1" applyAlignment="1" applyProtection="1">
      <alignment horizontal="centerContinuous"/>
    </xf>
    <xf numFmtId="41" fontId="9" fillId="37" borderId="19" xfId="34" applyNumberFormat="1" applyFont="1" applyFill="1" applyBorder="1" applyAlignment="1" applyProtection="1">
      <alignment horizontal="centerContinuous"/>
    </xf>
    <xf numFmtId="0" fontId="9" fillId="34" borderId="40" xfId="0" applyFont="1" applyFill="1" applyBorder="1" applyAlignment="1" applyProtection="1">
      <alignment horizontal="center"/>
    </xf>
    <xf numFmtId="41" fontId="9" fillId="37" borderId="63"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44" fontId="7" fillId="0" borderId="0" xfId="0" applyNumberFormat="1" applyFont="1" applyFill="1" applyProtection="1"/>
    <xf numFmtId="0" fontId="7" fillId="0" borderId="0" xfId="0" applyFont="1" applyAlignment="1" applyProtection="1">
      <alignment horizontal="left" indent="2"/>
    </xf>
    <xf numFmtId="167" fontId="7" fillId="24" borderId="41" xfId="0" applyNumberFormat="1" applyFont="1" applyFill="1" applyBorder="1" applyProtection="1"/>
    <xf numFmtId="167" fontId="7" fillId="24" borderId="12" xfId="0" applyNumberFormat="1" applyFont="1" applyFill="1" applyBorder="1" applyProtection="1"/>
    <xf numFmtId="167" fontId="9" fillId="40" borderId="12" xfId="0" applyNumberFormat="1" applyFont="1" applyFill="1" applyBorder="1" applyProtection="1"/>
    <xf numFmtId="167" fontId="9" fillId="40" borderId="42" xfId="0" applyNumberFormat="1" applyFont="1" applyFill="1" applyBorder="1" applyProtection="1"/>
    <xf numFmtId="167" fontId="9" fillId="40" borderId="41" xfId="0" applyNumberFormat="1" applyFont="1" applyFill="1" applyBorder="1" applyProtection="1"/>
    <xf numFmtId="167" fontId="9" fillId="40" borderId="24" xfId="0" applyNumberFormat="1" applyFont="1" applyFill="1" applyBorder="1" applyProtection="1"/>
    <xf numFmtId="0" fontId="7" fillId="0" borderId="0" xfId="0" applyFont="1" applyAlignment="1" applyProtection="1">
      <alignment horizontal="left"/>
      <protection locked="0"/>
    </xf>
    <xf numFmtId="0" fontId="7" fillId="0" borderId="0" xfId="0" applyFont="1" applyFill="1" applyBorder="1" applyProtection="1">
      <protection locked="0"/>
    </xf>
    <xf numFmtId="0" fontId="9" fillId="0" borderId="0" xfId="0" applyFont="1" applyFill="1" applyBorder="1" applyProtection="1">
      <protection locked="0"/>
    </xf>
    <xf numFmtId="167" fontId="7" fillId="0" borderId="0" xfId="0" applyNumberFormat="1" applyFont="1" applyProtection="1">
      <protection locked="0"/>
    </xf>
    <xf numFmtId="0" fontId="7" fillId="0" borderId="0" xfId="0" applyFont="1" applyProtection="1">
      <protection locked="0"/>
    </xf>
    <xf numFmtId="0" fontId="9" fillId="0" borderId="0" xfId="0" applyFont="1" applyProtection="1">
      <protection locked="0"/>
    </xf>
    <xf numFmtId="167" fontId="7" fillId="39" borderId="12" xfId="40" applyNumberFormat="1" applyFont="1" applyFill="1" applyBorder="1" applyProtection="1">
      <protection locked="0"/>
    </xf>
    <xf numFmtId="0" fontId="9" fillId="0" borderId="0" xfId="83" applyFont="1" applyFill="1" applyAlignment="1" applyProtection="1">
      <alignment vertical="center"/>
      <protection locked="0"/>
    </xf>
    <xf numFmtId="0" fontId="7" fillId="0" borderId="0" xfId="140" applyFont="1" applyProtection="1">
      <protection locked="0"/>
    </xf>
    <xf numFmtId="44" fontId="7" fillId="0" borderId="0" xfId="140" applyNumberFormat="1" applyFont="1" applyProtection="1">
      <protection locked="0"/>
    </xf>
    <xf numFmtId="0" fontId="7" fillId="0" borderId="0" xfId="140" applyFont="1" applyAlignment="1" applyProtection="1">
      <alignment horizontal="left"/>
      <protection locked="0"/>
    </xf>
    <xf numFmtId="171" fontId="7" fillId="0" borderId="0" xfId="140" applyNumberFormat="1" applyFont="1" applyFill="1" applyProtection="1">
      <protection locked="0"/>
    </xf>
    <xf numFmtId="167" fontId="7" fillId="0" borderId="0" xfId="140" applyNumberFormat="1" applyFont="1" applyProtection="1">
      <protection locked="0"/>
    </xf>
    <xf numFmtId="166" fontId="7" fillId="0" borderId="0" xfId="34" applyNumberFormat="1" applyFont="1" applyProtection="1">
      <protection locked="0"/>
    </xf>
    <xf numFmtId="43" fontId="7" fillId="0" borderId="0" xfId="140" applyNumberFormat="1" applyFont="1" applyProtection="1">
      <protection locked="0"/>
    </xf>
    <xf numFmtId="0" fontId="7" fillId="0" borderId="0" xfId="0" applyFont="1" applyAlignment="1" applyProtection="1">
      <alignment vertical="center"/>
      <protection locked="0"/>
    </xf>
    <xf numFmtId="0" fontId="7" fillId="0" borderId="0" xfId="122" applyFont="1" applyFill="1" applyAlignment="1" applyProtection="1">
      <protection locked="0"/>
    </xf>
    <xf numFmtId="0" fontId="40" fillId="0" borderId="0" xfId="122" applyFont="1" applyFill="1" applyAlignment="1" applyProtection="1">
      <protection locked="0"/>
    </xf>
    <xf numFmtId="0" fontId="40" fillId="0" borderId="0" xfId="122" applyFont="1" applyFill="1" applyProtection="1">
      <protection locked="0"/>
    </xf>
    <xf numFmtId="0" fontId="61" fillId="0" borderId="0" xfId="122" applyFont="1" applyFill="1" applyAlignment="1" applyProtection="1">
      <protection locked="0"/>
    </xf>
    <xf numFmtId="0" fontId="61" fillId="0" borderId="0" xfId="122" applyFont="1" applyFill="1" applyAlignment="1" applyProtection="1">
      <alignment horizontal="left"/>
      <protection locked="0"/>
    </xf>
    <xf numFmtId="0" fontId="40" fillId="0" borderId="0" xfId="122" applyFont="1" applyProtection="1">
      <protection locked="0"/>
    </xf>
    <xf numFmtId="0" fontId="40" fillId="0" borderId="0" xfId="122" applyFont="1" applyAlignment="1" applyProtection="1">
      <alignment horizontal="center" vertical="center" wrapText="1"/>
      <protection locked="0"/>
    </xf>
    <xf numFmtId="0" fontId="40" fillId="0" borderId="0" xfId="122"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pplyProtection="1">
      <alignment vertical="center"/>
    </xf>
    <xf numFmtId="0" fontId="7" fillId="0" borderId="0" xfId="0" applyFont="1" applyAlignment="1" applyProtection="1">
      <alignment vertical="center"/>
    </xf>
    <xf numFmtId="0" fontId="31" fillId="0" borderId="0" xfId="0" applyFont="1" applyAlignment="1" applyProtection="1">
      <alignment horizontal="left" vertical="center"/>
    </xf>
    <xf numFmtId="0" fontId="34" fillId="0" borderId="0" xfId="0" applyFont="1" applyAlignment="1" applyProtection="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3" applyFont="1" applyFill="1" applyBorder="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Alignment="1" applyProtection="1">
      <protection locked="0"/>
    </xf>
    <xf numFmtId="0" fontId="9" fillId="38" borderId="0" xfId="78" applyFont="1" applyFill="1" applyAlignment="1" applyProtection="1">
      <alignment wrapText="1"/>
      <protection locked="0"/>
    </xf>
    <xf numFmtId="0" fontId="9" fillId="38" borderId="0" xfId="78" applyFont="1" applyFill="1" applyAlignment="1" applyProtection="1">
      <protection locked="0"/>
    </xf>
    <xf numFmtId="0" fontId="7" fillId="0" borderId="0" xfId="78" applyFont="1" applyFill="1" applyAlignment="1" applyProtection="1">
      <alignment wrapText="1"/>
      <protection locked="0"/>
    </xf>
    <xf numFmtId="0" fontId="7" fillId="0" borderId="0" xfId="78" applyFont="1" applyFill="1" applyAlignment="1" applyProtection="1">
      <protection locked="0"/>
    </xf>
    <xf numFmtId="41" fontId="7" fillId="42" borderId="16" xfId="78" applyNumberFormat="1" applyFont="1" applyFill="1" applyBorder="1" applyAlignment="1" applyProtection="1">
      <protection locked="0"/>
    </xf>
    <xf numFmtId="41" fontId="7" fillId="42" borderId="82" xfId="78" applyNumberFormat="1" applyFont="1" applyFill="1" applyBorder="1" applyAlignment="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34" borderId="24" xfId="40" applyFont="1" applyFill="1" applyBorder="1" applyProtection="1"/>
    <xf numFmtId="0" fontId="7" fillId="0" borderId="0" xfId="0" applyFont="1" applyFill="1" applyBorder="1" applyAlignment="1" applyProtection="1">
      <alignment wrapText="1"/>
      <protection locked="0"/>
    </xf>
    <xf numFmtId="0" fontId="7" fillId="0" borderId="16" xfId="0" applyFont="1" applyBorder="1" applyProtection="1"/>
    <xf numFmtId="44" fontId="7" fillId="0" borderId="0" xfId="0" applyNumberFormat="1" applyFont="1" applyFill="1" applyBorder="1" applyProtection="1"/>
    <xf numFmtId="44" fontId="7" fillId="0" borderId="78" xfId="0" applyNumberFormat="1" applyFont="1" applyFill="1" applyBorder="1" applyProtection="1"/>
    <xf numFmtId="44" fontId="7" fillId="0" borderId="87" xfId="0" applyNumberFormat="1" applyFont="1" applyFill="1" applyBorder="1" applyProtection="1"/>
    <xf numFmtId="44" fontId="7" fillId="0" borderId="15" xfId="0" applyNumberFormat="1" applyFont="1" applyFill="1" applyBorder="1" applyProtection="1"/>
    <xf numFmtId="167" fontId="7" fillId="0" borderId="12" xfId="0" applyNumberFormat="1" applyFont="1" applyFill="1" applyBorder="1" applyAlignment="1" applyProtection="1">
      <alignment horizontal="fill"/>
    </xf>
    <xf numFmtId="167" fontId="7" fillId="0" borderId="42" xfId="0" applyNumberFormat="1" applyFont="1" applyFill="1" applyBorder="1" applyAlignment="1" applyProtection="1">
      <alignment horizontal="fill"/>
    </xf>
    <xf numFmtId="167" fontId="7" fillId="0" borderId="41" xfId="0" applyNumberFormat="1" applyFont="1" applyFill="1" applyBorder="1" applyAlignment="1" applyProtection="1">
      <alignment horizontal="fill"/>
    </xf>
    <xf numFmtId="167" fontId="7" fillId="0" borderId="24" xfId="0" applyNumberFormat="1" applyFont="1" applyFill="1" applyBorder="1" applyAlignment="1" applyProtection="1">
      <alignment horizontal="fill"/>
    </xf>
    <xf numFmtId="0" fontId="7" fillId="0" borderId="0" xfId="0" applyNumberFormat="1" applyFont="1" applyProtection="1"/>
    <xf numFmtId="0" fontId="7" fillId="0" borderId="0" xfId="0" applyNumberFormat="1" applyFont="1" applyFill="1" applyBorder="1" applyProtection="1">
      <protection locked="0"/>
    </xf>
    <xf numFmtId="167" fontId="7" fillId="0" borderId="0" xfId="0" applyNumberFormat="1" applyFont="1" applyFill="1" applyBorder="1" applyProtection="1"/>
    <xf numFmtId="167" fontId="7" fillId="0" borderId="78" xfId="0" applyNumberFormat="1" applyFont="1" applyFill="1" applyBorder="1" applyProtection="1"/>
    <xf numFmtId="167" fontId="7" fillId="0" borderId="87" xfId="0" applyNumberFormat="1" applyFont="1" applyFill="1" applyBorder="1" applyProtection="1"/>
    <xf numFmtId="167" fontId="7" fillId="0" borderId="15" xfId="0" applyNumberFormat="1" applyFont="1" applyFill="1" applyBorder="1" applyProtection="1"/>
    <xf numFmtId="0" fontId="7" fillId="0" borderId="12" xfId="0" applyNumberFormat="1" applyFont="1" applyFill="1" applyBorder="1" applyAlignment="1" applyProtection="1">
      <alignment horizontal="fill"/>
    </xf>
    <xf numFmtId="0" fontId="7" fillId="0" borderId="42" xfId="0" applyNumberFormat="1" applyFont="1" applyFill="1" applyBorder="1" applyAlignment="1" applyProtection="1">
      <alignment horizontal="fill"/>
    </xf>
    <xf numFmtId="0" fontId="7" fillId="0" borderId="41" xfId="0" applyNumberFormat="1" applyFont="1" applyFill="1" applyBorder="1" applyAlignment="1" applyProtection="1">
      <alignment horizontal="fill"/>
    </xf>
    <xf numFmtId="0" fontId="7" fillId="0" borderId="24" xfId="0" applyNumberFormat="1" applyFont="1" applyFill="1" applyBorder="1" applyAlignment="1" applyProtection="1">
      <alignment horizontal="fill"/>
    </xf>
    <xf numFmtId="10" fontId="7" fillId="24" borderId="12" xfId="0" applyNumberFormat="1" applyFont="1" applyFill="1" applyBorder="1" applyProtection="1"/>
    <xf numFmtId="10" fontId="7" fillId="24" borderId="42" xfId="0" applyNumberFormat="1" applyFont="1" applyFill="1" applyBorder="1" applyProtection="1"/>
    <xf numFmtId="10" fontId="7" fillId="24" borderId="41" xfId="0" applyNumberFormat="1" applyFont="1" applyFill="1" applyBorder="1" applyProtection="1"/>
    <xf numFmtId="10" fontId="7" fillId="24" borderId="24" xfId="0" applyNumberFormat="1" applyFont="1" applyFill="1" applyBorder="1" applyProtection="1"/>
    <xf numFmtId="10" fontId="7" fillId="34" borderId="12" xfId="90" applyNumberFormat="1" applyFont="1" applyFill="1" applyBorder="1" applyProtection="1"/>
    <xf numFmtId="172" fontId="7" fillId="24" borderId="12" xfId="0" applyNumberFormat="1" applyFont="1" applyFill="1" applyBorder="1" applyProtection="1"/>
    <xf numFmtId="172" fontId="7" fillId="24" borderId="41" xfId="0" applyNumberFormat="1" applyFont="1" applyFill="1" applyBorder="1" applyProtection="1"/>
    <xf numFmtId="172" fontId="7" fillId="24" borderId="63" xfId="0" applyNumberFormat="1" applyFont="1" applyFill="1" applyBorder="1" applyProtection="1"/>
    <xf numFmtId="172" fontId="7" fillId="24" borderId="42" xfId="0" applyNumberFormat="1" applyFont="1" applyFill="1" applyBorder="1" applyProtection="1"/>
    <xf numFmtId="172" fontId="7" fillId="24" borderId="24" xfId="0" applyNumberFormat="1" applyFont="1" applyFill="1" applyBorder="1" applyProtection="1"/>
    <xf numFmtId="0" fontId="9" fillId="37" borderId="24" xfId="83" applyFont="1" applyFill="1" applyBorder="1" applyAlignment="1" applyProtection="1">
      <alignment horizontal="centerContinuous" vertical="center"/>
    </xf>
    <xf numFmtId="0" fontId="9" fillId="37" borderId="4" xfId="83" applyFont="1" applyFill="1" applyBorder="1" applyAlignment="1" applyProtection="1">
      <alignment horizontal="centerContinuous" vertical="center"/>
    </xf>
    <xf numFmtId="0" fontId="9" fillId="37" borderId="19" xfId="83" applyFont="1" applyFill="1" applyBorder="1" applyAlignment="1" applyProtection="1">
      <alignment horizontal="centerContinuous" vertical="center"/>
    </xf>
    <xf numFmtId="0" fontId="9" fillId="0" borderId="14" xfId="83" applyFont="1" applyFill="1" applyBorder="1" applyAlignment="1" applyProtection="1">
      <alignment horizontal="center" vertical="center"/>
    </xf>
    <xf numFmtId="14" fontId="9" fillId="37" borderId="24" xfId="83" applyNumberFormat="1" applyFont="1" applyFill="1" applyBorder="1" applyAlignment="1" applyProtection="1">
      <alignment horizontal="centerContinuous" vertical="center"/>
    </xf>
    <xf numFmtId="0" fontId="76" fillId="0" borderId="0" xfId="83" applyFont="1" applyFill="1" applyBorder="1" applyAlignment="1" applyProtection="1">
      <alignment vertical="center"/>
    </xf>
    <xf numFmtId="0" fontId="76" fillId="0" borderId="0" xfId="83" applyFont="1" applyFill="1" applyBorder="1" applyAlignment="1" applyProtection="1">
      <alignment vertical="center"/>
      <protection locked="0"/>
    </xf>
    <xf numFmtId="0" fontId="9" fillId="0" borderId="12" xfId="83" applyFont="1" applyBorder="1" applyAlignment="1" applyProtection="1">
      <alignment horizontal="left" vertical="center" wrapText="1"/>
    </xf>
    <xf numFmtId="0" fontId="9" fillId="0" borderId="24" xfId="83" applyFont="1" applyFill="1" applyBorder="1" applyAlignment="1" applyProtection="1">
      <alignment horizontal="centerContinuous" vertical="center"/>
    </xf>
    <xf numFmtId="0" fontId="9" fillId="0" borderId="4" xfId="83" applyFont="1" applyFill="1" applyBorder="1" applyAlignment="1" applyProtection="1">
      <alignment horizontal="centerContinuous" vertical="center"/>
    </xf>
    <xf numFmtId="0" fontId="9" fillId="0" borderId="19" xfId="83" applyFont="1" applyFill="1" applyBorder="1" applyAlignment="1" applyProtection="1">
      <alignment horizontal="centerContinuous" vertical="center"/>
    </xf>
    <xf numFmtId="0" fontId="9" fillId="0" borderId="64" xfId="83" applyFont="1" applyFill="1" applyBorder="1" applyAlignment="1" applyProtection="1">
      <alignment horizontal="centerContinuous" vertical="center"/>
    </xf>
    <xf numFmtId="0" fontId="9" fillId="0" borderId="63" xfId="83" applyFont="1" applyFill="1" applyBorder="1" applyAlignment="1" applyProtection="1">
      <alignment horizontal="centerContinuous" vertical="center"/>
    </xf>
    <xf numFmtId="0" fontId="37" fillId="0" borderId="12" xfId="0" applyFont="1" applyBorder="1" applyAlignment="1" applyProtection="1">
      <alignment wrapText="1"/>
    </xf>
    <xf numFmtId="44" fontId="7" fillId="34" borderId="24" xfId="40" applyFont="1" applyFill="1" applyBorder="1"/>
    <xf numFmtId="0" fontId="7" fillId="0" borderId="0" xfId="0" applyFont="1" applyFill="1" applyBorder="1" applyAlignment="1">
      <alignment wrapText="1"/>
    </xf>
    <xf numFmtId="44" fontId="7" fillId="0" borderId="78" xfId="0" applyNumberFormat="1" applyFont="1" applyFill="1" applyBorder="1"/>
    <xf numFmtId="44" fontId="7" fillId="0" borderId="87" xfId="0" applyNumberFormat="1" applyFont="1" applyFill="1" applyBorder="1"/>
    <xf numFmtId="0" fontId="7" fillId="0" borderId="0" xfId="0" applyFont="1" applyBorder="1" applyProtection="1">
      <protection locked="0"/>
    </xf>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0" xfId="0" applyNumberFormat="1" applyFont="1" applyFill="1" applyBorder="1" applyAlignment="1"/>
    <xf numFmtId="167" fontId="7" fillId="0" borderId="78" xfId="0" applyNumberFormat="1" applyFont="1" applyFill="1" applyBorder="1" applyAlignment="1"/>
    <xf numFmtId="167" fontId="7" fillId="0" borderId="87" xfId="0" applyNumberFormat="1" applyFont="1" applyFill="1" applyBorder="1" applyAlignment="1"/>
    <xf numFmtId="167" fontId="7" fillId="0" borderId="16" xfId="0" applyNumberFormat="1" applyFont="1" applyBorder="1" applyAlignment="1"/>
    <xf numFmtId="167" fontId="7" fillId="0" borderId="42" xfId="0" applyNumberFormat="1" applyFont="1" applyFill="1" applyBorder="1" applyAlignment="1">
      <alignment horizontal="fill"/>
    </xf>
    <xf numFmtId="167" fontId="7" fillId="0" borderId="41" xfId="0" applyNumberFormat="1" applyFont="1" applyFill="1" applyBorder="1" applyAlignment="1">
      <alignment horizontal="fill"/>
    </xf>
    <xf numFmtId="167" fontId="7" fillId="0" borderId="24" xfId="0" applyNumberFormat="1" applyFont="1" applyFill="1" applyBorder="1" applyAlignment="1">
      <alignment horizontal="fill"/>
    </xf>
    <xf numFmtId="0" fontId="7" fillId="0" borderId="0" xfId="0" applyNumberFormat="1" applyFont="1"/>
    <xf numFmtId="0" fontId="7" fillId="0" borderId="0" xfId="0" applyNumberFormat="1" applyFont="1" applyProtection="1">
      <protection locked="0"/>
    </xf>
    <xf numFmtId="167" fontId="7" fillId="0" borderId="15" xfId="0" applyNumberFormat="1" applyFont="1" applyFill="1" applyBorder="1" applyAlignment="1"/>
    <xf numFmtId="0" fontId="7" fillId="0" borderId="0" xfId="0" applyNumberFormat="1" applyFont="1" applyFill="1" applyBorder="1"/>
    <xf numFmtId="167" fontId="7" fillId="39" borderId="12" xfId="0" applyNumberFormat="1" applyFont="1" applyFill="1" applyBorder="1" applyAlignment="1" applyProtection="1">
      <protection locked="0"/>
    </xf>
    <xf numFmtId="167" fontId="7" fillId="39" borderId="41" xfId="0" applyNumberFormat="1" applyFont="1" applyFill="1" applyBorder="1" applyAlignment="1" applyProtection="1">
      <protection locked="0"/>
    </xf>
    <xf numFmtId="167" fontId="7" fillId="0" borderId="63" xfId="0" applyNumberFormat="1" applyFont="1" applyFill="1" applyBorder="1" applyAlignment="1">
      <alignment horizontal="fill"/>
    </xf>
    <xf numFmtId="0" fontId="7" fillId="0" borderId="12" xfId="0" applyNumberFormat="1" applyFont="1" applyFill="1" applyBorder="1" applyAlignment="1">
      <alignment horizontal="fill"/>
    </xf>
    <xf numFmtId="0" fontId="7" fillId="0" borderId="42" xfId="0" applyNumberFormat="1" applyFont="1" applyFill="1" applyBorder="1" applyAlignment="1">
      <alignment horizontal="fill"/>
    </xf>
    <xf numFmtId="0" fontId="7" fillId="0" borderId="41" xfId="0" applyNumberFormat="1" applyFont="1" applyFill="1" applyBorder="1" applyAlignment="1">
      <alignment horizontal="fill"/>
    </xf>
    <xf numFmtId="0" fontId="7" fillId="0" borderId="24" xfId="0" applyNumberFormat="1" applyFont="1" applyFill="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90" applyNumberFormat="1" applyFont="1" applyFill="1" applyBorder="1"/>
    <xf numFmtId="172" fontId="7" fillId="24" borderId="12" xfId="0" applyNumberFormat="1" applyFont="1" applyFill="1" applyBorder="1"/>
    <xf numFmtId="172" fontId="7" fillId="24" borderId="41" xfId="0" applyNumberFormat="1" applyFont="1" applyFill="1" applyBorder="1"/>
    <xf numFmtId="172" fontId="7" fillId="24" borderId="42" xfId="0" applyNumberFormat="1" applyFont="1" applyFill="1" applyBorder="1"/>
    <xf numFmtId="172" fontId="7" fillId="24" borderId="24" xfId="0" applyNumberFormat="1" applyFont="1" applyFill="1" applyBorder="1"/>
    <xf numFmtId="164" fontId="7" fillId="0" borderId="0" xfId="0" applyNumberFormat="1" applyFont="1" applyFill="1" applyBorder="1" applyAlignment="1" applyProtection="1">
      <alignment horizontal="center"/>
      <protection locked="0"/>
    </xf>
    <xf numFmtId="0" fontId="9" fillId="37" borderId="24" xfId="83" applyFont="1" applyFill="1" applyBorder="1" applyAlignment="1">
      <alignment horizontal="centerContinuous" vertical="center"/>
    </xf>
    <xf numFmtId="0" fontId="9" fillId="37" borderId="4" xfId="83" applyFont="1" applyFill="1" applyBorder="1" applyAlignment="1">
      <alignment horizontal="centerContinuous" vertical="center"/>
    </xf>
    <xf numFmtId="0" fontId="9" fillId="37" borderId="19" xfId="83" applyFont="1" applyFill="1" applyBorder="1" applyAlignment="1">
      <alignment horizontal="centerContinuous" vertical="center"/>
    </xf>
    <xf numFmtId="0" fontId="9" fillId="0" borderId="14" xfId="83" applyFont="1" applyFill="1" applyBorder="1" applyAlignment="1" applyProtection="1">
      <alignment horizontal="center" vertical="center"/>
      <protection locked="0"/>
    </xf>
    <xf numFmtId="14" fontId="9" fillId="37" borderId="24" xfId="83" applyNumberFormat="1" applyFont="1" applyFill="1" applyBorder="1" applyAlignment="1">
      <alignment horizontal="centerContinuous" vertical="center"/>
    </xf>
    <xf numFmtId="0" fontId="9" fillId="0" borderId="12" xfId="83" applyFont="1" applyBorder="1" applyAlignment="1">
      <alignment horizontal="left" vertical="center" wrapText="1"/>
    </xf>
    <xf numFmtId="0" fontId="9" fillId="0" borderId="24" xfId="83" applyFont="1" applyFill="1" applyBorder="1" applyAlignment="1">
      <alignment horizontal="centerContinuous" vertical="center"/>
    </xf>
    <xf numFmtId="0" fontId="9" fillId="0" borderId="4" xfId="83" applyFont="1" applyFill="1" applyBorder="1" applyAlignment="1">
      <alignment horizontal="centerContinuous" vertical="center"/>
    </xf>
    <xf numFmtId="0" fontId="9" fillId="0" borderId="19" xfId="83" applyFont="1" applyFill="1" applyBorder="1" applyAlignment="1">
      <alignment horizontal="centerContinuous" vertical="center"/>
    </xf>
    <xf numFmtId="0" fontId="9" fillId="0" borderId="64" xfId="83" applyFont="1" applyFill="1" applyBorder="1" applyAlignment="1">
      <alignment horizontal="centerContinuous" vertical="center"/>
    </xf>
    <xf numFmtId="0" fontId="9" fillId="0" borderId="63" xfId="83" applyFont="1" applyFill="1" applyBorder="1" applyAlignment="1">
      <alignment horizontal="centerContinuous" vertical="center"/>
    </xf>
    <xf numFmtId="0" fontId="37" fillId="0" borderId="12" xfId="0" applyFont="1" applyBorder="1" applyAlignment="1">
      <alignment wrapText="1"/>
    </xf>
    <xf numFmtId="0" fontId="77" fillId="0" borderId="0" xfId="0" applyFont="1"/>
    <xf numFmtId="0" fontId="31" fillId="0" borderId="0" xfId="139" applyFont="1" applyBorder="1" applyAlignment="1" applyProtection="1">
      <alignment horizontal="left" vertical="top"/>
    </xf>
    <xf numFmtId="0" fontId="9" fillId="0" borderId="0" xfId="139" applyFont="1" applyBorder="1" applyAlignment="1" applyProtection="1"/>
    <xf numFmtId="38" fontId="7" fillId="0" borderId="0" xfId="141" applyNumberFormat="1" applyFont="1" applyFill="1" applyBorder="1" applyProtection="1"/>
    <xf numFmtId="38" fontId="78" fillId="0" borderId="0" xfId="141" applyNumberFormat="1" applyFont="1" applyFill="1" applyBorder="1" applyProtection="1"/>
    <xf numFmtId="0" fontId="7" fillId="0" borderId="0" xfId="139" applyAlignment="1" applyProtection="1"/>
    <xf numFmtId="0" fontId="7" fillId="0" borderId="0" xfId="139" applyAlignment="1" applyProtection="1">
      <protection locked="0"/>
    </xf>
    <xf numFmtId="0" fontId="9" fillId="0" borderId="0" xfId="83" applyFont="1" applyBorder="1" applyAlignment="1" applyProtection="1">
      <alignment horizontal="left" vertical="center"/>
    </xf>
    <xf numFmtId="14" fontId="31" fillId="38" borderId="0" xfId="139" applyNumberFormat="1" applyFont="1" applyFill="1" applyAlignment="1" applyProtection="1"/>
    <xf numFmtId="0" fontId="7" fillId="0" borderId="41" xfId="139" applyBorder="1" applyAlignment="1" applyProtection="1">
      <alignment horizontal="center"/>
    </xf>
    <xf numFmtId="0" fontId="7" fillId="0" borderId="43" xfId="139" applyBorder="1" applyAlignment="1" applyProtection="1">
      <alignment horizontal="center"/>
    </xf>
    <xf numFmtId="0" fontId="7" fillId="0" borderId="0" xfId="139" applyBorder="1" applyAlignment="1" applyProtection="1"/>
    <xf numFmtId="0" fontId="7" fillId="0" borderId="0" xfId="139" applyFont="1" applyBorder="1" applyAlignment="1" applyProtection="1"/>
    <xf numFmtId="44" fontId="38" fillId="0" borderId="0" xfId="133" applyNumberFormat="1" applyFont="1" applyBorder="1" applyProtection="1"/>
    <xf numFmtId="0" fontId="7" fillId="0" borderId="0" xfId="139" applyFont="1" applyAlignment="1" applyProtection="1">
      <protection locked="0"/>
    </xf>
    <xf numFmtId="0" fontId="31" fillId="0" borderId="0" xfId="83" applyFont="1" applyFill="1" applyBorder="1" applyAlignment="1" applyProtection="1">
      <alignment vertical="center"/>
    </xf>
    <xf numFmtId="44" fontId="7" fillId="37" borderId="25" xfId="139" applyNumberFormat="1" applyFill="1" applyBorder="1" applyAlignment="1" applyProtection="1"/>
    <xf numFmtId="44" fontId="40" fillId="37" borderId="44" xfId="133" applyNumberFormat="1" applyFont="1" applyFill="1" applyBorder="1" applyProtection="1"/>
    <xf numFmtId="0" fontId="7" fillId="36" borderId="19" xfId="139" applyFill="1" applyBorder="1" applyAlignment="1" applyProtection="1">
      <alignment horizontal="center"/>
      <protection locked="0"/>
    </xf>
    <xf numFmtId="0" fontId="7" fillId="36" borderId="19" xfId="139" applyFill="1" applyBorder="1" applyAlignment="1" applyProtection="1">
      <protection locked="0"/>
    </xf>
    <xf numFmtId="0" fontId="7" fillId="36" borderId="12" xfId="139" applyFont="1" applyFill="1" applyBorder="1" applyAlignment="1" applyProtection="1">
      <protection locked="0"/>
    </xf>
    <xf numFmtId="0" fontId="7" fillId="36" borderId="91" xfId="139" applyFill="1" applyBorder="1" applyAlignment="1" applyProtection="1">
      <alignment horizontal="center"/>
      <protection locked="0"/>
    </xf>
    <xf numFmtId="0" fontId="7" fillId="36" borderId="91" xfId="139" applyFill="1" applyBorder="1" applyAlignment="1" applyProtection="1">
      <protection locked="0"/>
    </xf>
    <xf numFmtId="0" fontId="7" fillId="36" borderId="44" xfId="139" applyFont="1" applyFill="1" applyBorder="1" applyAlignment="1" applyProtection="1">
      <protection locked="0"/>
    </xf>
    <xf numFmtId="44" fontId="7" fillId="36" borderId="12" xfId="133" applyNumberFormat="1" applyFont="1" applyFill="1" applyBorder="1" applyProtection="1">
      <protection locked="0"/>
    </xf>
    <xf numFmtId="44" fontId="7" fillId="36" borderId="44" xfId="133" applyNumberFormat="1" applyFont="1" applyFill="1" applyBorder="1" applyProtection="1">
      <protection locked="0"/>
    </xf>
    <xf numFmtId="0" fontId="31" fillId="0" borderId="0" xfId="139" applyFont="1" applyBorder="1" applyAlignment="1" applyProtection="1"/>
    <xf numFmtId="38" fontId="0" fillId="0" borderId="0" xfId="141" applyNumberFormat="1" applyFont="1" applyFill="1" applyProtection="1"/>
    <xf numFmtId="38" fontId="78" fillId="0" borderId="0" xfId="141" applyNumberFormat="1" applyFont="1" applyFill="1" applyProtection="1"/>
    <xf numFmtId="38" fontId="0" fillId="0" borderId="0" xfId="141" applyNumberFormat="1" applyFont="1" applyFill="1" applyProtection="1">
      <protection locked="0"/>
    </xf>
    <xf numFmtId="0" fontId="7" fillId="0" borderId="0" xfId="139" applyProtection="1">
      <alignment horizontal="centerContinuous" vertical="top"/>
      <protection locked="0"/>
    </xf>
    <xf numFmtId="0" fontId="7" fillId="38" borderId="0" xfId="139" applyFill="1" applyProtection="1">
      <alignment horizontal="centerContinuous" vertical="top"/>
      <protection locked="0"/>
    </xf>
    <xf numFmtId="0" fontId="7" fillId="32" borderId="0" xfId="139" applyFill="1" applyProtection="1">
      <alignment horizontal="centerContinuous" vertical="top"/>
      <protection locked="0"/>
    </xf>
    <xf numFmtId="0" fontId="9" fillId="0" borderId="0" xfId="83" applyFont="1" applyBorder="1" applyAlignment="1" applyProtection="1">
      <alignment horizontal="left" vertical="center"/>
      <protection locked="0"/>
    </xf>
    <xf numFmtId="0" fontId="7" fillId="38" borderId="0" xfId="141" applyFont="1" applyFill="1" applyAlignment="1" applyProtection="1">
      <alignment vertical="center"/>
      <protection locked="0"/>
    </xf>
    <xf numFmtId="0" fontId="9" fillId="0" borderId="0" xfId="141" applyFont="1" applyFill="1" applyAlignment="1" applyProtection="1">
      <alignment horizontal="center" vertical="center" wrapText="1"/>
      <protection locked="0"/>
    </xf>
    <xf numFmtId="167" fontId="7" fillId="53" borderId="19" xfId="133" applyNumberFormat="1" applyFont="1" applyFill="1" applyBorder="1" applyAlignment="1" applyProtection="1">
      <alignment vertical="center"/>
      <protection locked="0"/>
    </xf>
    <xf numFmtId="167" fontId="7" fillId="53" borderId="12" xfId="133" applyNumberFormat="1" applyFont="1" applyFill="1" applyBorder="1" applyAlignment="1" applyProtection="1">
      <alignment vertical="center"/>
      <protection locked="0"/>
    </xf>
    <xf numFmtId="167" fontId="7" fillId="53" borderId="24" xfId="133" applyNumberFormat="1" applyFont="1" applyFill="1" applyBorder="1" applyAlignment="1" applyProtection="1">
      <alignment vertical="center"/>
      <protection locked="0"/>
    </xf>
    <xf numFmtId="167" fontId="7" fillId="54" borderId="42" xfId="133" applyNumberFormat="1" applyFont="1" applyFill="1" applyBorder="1" applyAlignment="1" applyProtection="1">
      <alignment vertical="center"/>
    </xf>
    <xf numFmtId="0" fontId="7" fillId="0" borderId="0" xfId="139" applyFill="1" applyProtection="1">
      <alignment horizontal="centerContinuous" vertical="top"/>
      <protection locked="0"/>
    </xf>
    <xf numFmtId="0" fontId="0" fillId="0" borderId="0" xfId="141" applyFont="1" applyFill="1" applyProtection="1">
      <protection locked="0"/>
    </xf>
    <xf numFmtId="0" fontId="9" fillId="37" borderId="4" xfId="83" applyNumberFormat="1" applyFont="1" applyFill="1" applyBorder="1" applyAlignment="1" applyProtection="1">
      <alignment horizontal="centerContinuous" vertical="center"/>
    </xf>
    <xf numFmtId="0" fontId="9" fillId="37" borderId="19" xfId="83" applyNumberFormat="1" applyFont="1" applyFill="1" applyBorder="1" applyAlignment="1" applyProtection="1">
      <alignment horizontal="centerContinuous" vertical="center"/>
    </xf>
    <xf numFmtId="167" fontId="7" fillId="36" borderId="63" xfId="133" applyNumberFormat="1" applyFont="1" applyFill="1" applyBorder="1" applyAlignment="1" applyProtection="1">
      <alignment vertical="center"/>
      <protection locked="0"/>
    </xf>
    <xf numFmtId="167" fontId="7" fillId="36" borderId="19" xfId="133" applyNumberFormat="1" applyFont="1" applyFill="1" applyBorder="1" applyAlignment="1" applyProtection="1">
      <alignment vertical="center"/>
      <protection locked="0"/>
    </xf>
    <xf numFmtId="167" fontId="7" fillId="37" borderId="24" xfId="133" applyNumberFormat="1" applyFont="1" applyFill="1" applyBorder="1" applyAlignment="1" applyProtection="1">
      <alignment vertical="center"/>
    </xf>
    <xf numFmtId="167" fontId="7" fillId="37" borderId="12" xfId="133" applyNumberFormat="1" applyFont="1" applyFill="1" applyBorder="1" applyAlignment="1" applyProtection="1">
      <alignment vertical="center"/>
    </xf>
    <xf numFmtId="167" fontId="7" fillId="37" borderId="42" xfId="133" applyNumberFormat="1" applyFont="1" applyFill="1" applyBorder="1" applyAlignment="1" applyProtection="1">
      <alignment vertical="center"/>
    </xf>
    <xf numFmtId="167" fontId="7" fillId="37" borderId="19" xfId="133" applyNumberFormat="1" applyFont="1" applyFill="1" applyBorder="1" applyAlignment="1" applyProtection="1">
      <alignment vertical="center"/>
    </xf>
    <xf numFmtId="167" fontId="7" fillId="37" borderId="45" xfId="133" applyNumberFormat="1" applyFont="1" applyFill="1" applyBorder="1" applyAlignment="1" applyProtection="1">
      <alignment vertical="center"/>
    </xf>
    <xf numFmtId="167" fontId="7" fillId="37" borderId="40" xfId="133" applyNumberFormat="1" applyFont="1" applyFill="1" applyBorder="1" applyAlignment="1" applyProtection="1">
      <alignment vertical="center"/>
    </xf>
    <xf numFmtId="0" fontId="7" fillId="0" borderId="41" xfId="141" applyFont="1" applyFill="1" applyBorder="1" applyAlignment="1" applyProtection="1">
      <alignment horizontal="center" vertical="center"/>
    </xf>
    <xf numFmtId="200" fontId="7" fillId="0" borderId="42" xfId="141" applyNumberFormat="1" applyFont="1" applyFill="1" applyBorder="1" applyAlignment="1" applyProtection="1">
      <alignment horizontal="left" vertical="center" wrapText="1"/>
    </xf>
    <xf numFmtId="0" fontId="7" fillId="0" borderId="39" xfId="141" applyFont="1" applyFill="1" applyBorder="1" applyAlignment="1" applyProtection="1">
      <alignment horizontal="center" vertical="center"/>
    </xf>
    <xf numFmtId="0" fontId="7" fillId="0" borderId="42" xfId="141" applyFont="1" applyFill="1" applyBorder="1" applyAlignment="1" applyProtection="1">
      <alignment horizontal="left" vertical="center" wrapText="1"/>
    </xf>
    <xf numFmtId="0" fontId="7" fillId="0" borderId="42" xfId="141" applyFont="1" applyFill="1" applyBorder="1" applyAlignment="1" applyProtection="1">
      <alignment vertical="center" wrapText="1"/>
    </xf>
    <xf numFmtId="0" fontId="7" fillId="0" borderId="42" xfId="141" quotePrefix="1" applyFont="1" applyFill="1" applyBorder="1" applyAlignment="1" applyProtection="1">
      <alignment horizontal="left" vertical="center" wrapText="1"/>
    </xf>
    <xf numFmtId="0" fontId="7" fillId="0" borderId="43" xfId="141" applyFont="1" applyFill="1" applyBorder="1" applyAlignment="1" applyProtection="1">
      <alignment horizontal="center" vertical="center"/>
    </xf>
    <xf numFmtId="0" fontId="7" fillId="0" borderId="45" xfId="141" applyFont="1" applyFill="1" applyBorder="1" applyAlignment="1" applyProtection="1">
      <alignment vertical="center" wrapText="1"/>
    </xf>
    <xf numFmtId="167" fontId="55" fillId="55" borderId="12" xfId="133" applyNumberFormat="1" applyFont="1" applyFill="1" applyBorder="1" applyAlignment="1" applyProtection="1">
      <alignment vertical="center"/>
      <protection locked="0"/>
    </xf>
    <xf numFmtId="167" fontId="55" fillId="55" borderId="24" xfId="133" applyNumberFormat="1" applyFont="1" applyFill="1" applyBorder="1" applyAlignment="1" applyProtection="1">
      <alignment vertical="center"/>
      <protection locked="0"/>
    </xf>
    <xf numFmtId="167" fontId="55" fillId="55" borderId="19" xfId="133" applyNumberFormat="1" applyFont="1" applyFill="1" applyBorder="1" applyAlignment="1" applyProtection="1">
      <alignment vertical="center"/>
      <protection locked="0"/>
    </xf>
    <xf numFmtId="167" fontId="55" fillId="55" borderId="12" xfId="133" quotePrefix="1" applyNumberFormat="1" applyFont="1" applyFill="1" applyBorder="1" applyAlignment="1" applyProtection="1">
      <alignment horizontal="left" vertical="center"/>
      <protection locked="0"/>
    </xf>
    <xf numFmtId="167" fontId="7" fillId="36" borderId="42" xfId="133" applyNumberFormat="1" applyFont="1" applyFill="1" applyBorder="1" applyAlignment="1" applyProtection="1">
      <alignment vertical="center"/>
      <protection locked="0"/>
    </xf>
    <xf numFmtId="167" fontId="7" fillId="37" borderId="91" xfId="133" applyNumberFormat="1" applyFont="1" applyFill="1" applyBorder="1" applyAlignment="1" applyProtection="1">
      <alignment vertical="center"/>
    </xf>
    <xf numFmtId="167" fontId="55" fillId="36" borderId="33" xfId="133" applyNumberFormat="1" applyFont="1" applyFill="1" applyBorder="1" applyAlignment="1" applyProtection="1">
      <alignment vertical="center"/>
      <protection locked="0"/>
    </xf>
    <xf numFmtId="167" fontId="55" fillId="36" borderId="19" xfId="133" applyNumberFormat="1" applyFont="1" applyFill="1" applyBorder="1" applyAlignment="1" applyProtection="1">
      <alignment vertical="center"/>
      <protection locked="0"/>
    </xf>
    <xf numFmtId="167" fontId="55" fillId="36" borderId="49" xfId="133" applyNumberFormat="1" applyFont="1" applyFill="1" applyBorder="1" applyAlignment="1" applyProtection="1">
      <alignment vertical="center"/>
      <protection locked="0"/>
    </xf>
    <xf numFmtId="167" fontId="7" fillId="57" borderId="24" xfId="133" applyNumberFormat="1" applyFont="1" applyFill="1" applyBorder="1" applyAlignment="1" applyProtection="1">
      <alignment vertical="center"/>
      <protection locked="0"/>
    </xf>
    <xf numFmtId="167" fontId="7" fillId="36" borderId="12" xfId="133" applyNumberFormat="1" applyFont="1" applyFill="1" applyBorder="1" applyAlignment="1" applyProtection="1">
      <alignment vertical="center"/>
      <protection locked="0"/>
    </xf>
    <xf numFmtId="167" fontId="7" fillId="36" borderId="24" xfId="133" applyNumberFormat="1" applyFont="1" applyFill="1" applyBorder="1" applyAlignment="1" applyProtection="1">
      <alignment vertical="center"/>
      <protection locked="0"/>
    </xf>
    <xf numFmtId="167" fontId="7" fillId="37" borderId="44" xfId="133" applyNumberFormat="1" applyFont="1" applyFill="1" applyBorder="1" applyAlignment="1" applyProtection="1">
      <alignment vertical="center"/>
    </xf>
    <xf numFmtId="167" fontId="7" fillId="36" borderId="40" xfId="133" applyNumberFormat="1" applyFont="1" applyFill="1" applyBorder="1" applyAlignment="1" applyProtection="1">
      <alignment vertical="center"/>
      <protection locked="0"/>
    </xf>
    <xf numFmtId="167" fontId="55" fillId="36" borderId="41" xfId="133" applyNumberFormat="1" applyFont="1" applyFill="1" applyBorder="1" applyAlignment="1" applyProtection="1">
      <alignment vertical="center"/>
      <protection locked="0"/>
    </xf>
    <xf numFmtId="0" fontId="7" fillId="0" borderId="0" xfId="141" applyFont="1" applyFill="1" applyAlignment="1" applyProtection="1">
      <alignment vertical="center"/>
      <protection locked="0"/>
    </xf>
    <xf numFmtId="167" fontId="55" fillId="55" borderId="49" xfId="133" applyNumberFormat="1" applyFont="1" applyFill="1" applyBorder="1" applyAlignment="1" applyProtection="1">
      <alignment vertical="center"/>
      <protection locked="0"/>
    </xf>
    <xf numFmtId="200" fontId="7" fillId="37" borderId="42" xfId="141" applyNumberFormat="1" applyFont="1" applyFill="1" applyBorder="1" applyAlignment="1" applyProtection="1">
      <alignment horizontal="left" vertical="center" wrapText="1"/>
    </xf>
    <xf numFmtId="49" fontId="9" fillId="37" borderId="24" xfId="83" applyNumberFormat="1" applyFont="1" applyFill="1" applyBorder="1" applyAlignment="1">
      <alignment horizontal="centerContinuous" vertical="center"/>
    </xf>
    <xf numFmtId="49" fontId="9" fillId="37" borderId="4" xfId="83" applyNumberFormat="1" applyFont="1" applyFill="1" applyBorder="1" applyAlignment="1" applyProtection="1">
      <alignment horizontal="centerContinuous" vertical="center"/>
    </xf>
    <xf numFmtId="49" fontId="9" fillId="37" borderId="19" xfId="83" applyNumberFormat="1" applyFont="1" applyFill="1" applyBorder="1" applyAlignment="1" applyProtection="1">
      <alignment horizontal="centerContinuous" vertical="center"/>
    </xf>
    <xf numFmtId="49" fontId="9" fillId="37" borderId="4" xfId="83" applyNumberFormat="1" applyFont="1" applyFill="1" applyBorder="1" applyAlignment="1">
      <alignment horizontal="centerContinuous" vertical="center"/>
    </xf>
    <xf numFmtId="49" fontId="9" fillId="37" borderId="19" xfId="83" applyNumberFormat="1" applyFont="1" applyFill="1" applyBorder="1" applyAlignment="1">
      <alignment horizontal="centerContinuous" vertical="center"/>
    </xf>
    <xf numFmtId="49" fontId="9" fillId="37" borderId="24" xfId="83" applyNumberFormat="1" applyFont="1" applyFill="1" applyBorder="1" applyAlignment="1" applyProtection="1">
      <alignment horizontal="centerContinuous" vertical="center"/>
    </xf>
    <xf numFmtId="167" fontId="7" fillId="36" borderId="49" xfId="133" applyNumberFormat="1" applyFont="1" applyFill="1" applyBorder="1" applyAlignment="1" applyProtection="1">
      <alignment vertical="center"/>
      <protection locked="0"/>
    </xf>
    <xf numFmtId="167" fontId="55" fillId="55" borderId="83" xfId="133" applyNumberFormat="1" applyFont="1" applyFill="1" applyBorder="1" applyAlignment="1" applyProtection="1">
      <alignment vertical="center"/>
      <protection locked="0"/>
    </xf>
    <xf numFmtId="167" fontId="7" fillId="57" borderId="19" xfId="133" applyNumberFormat="1" applyFont="1" applyFill="1" applyBorder="1" applyAlignment="1" applyProtection="1">
      <alignment vertical="center"/>
      <protection locked="0"/>
    </xf>
    <xf numFmtId="167" fontId="7" fillId="36" borderId="64" xfId="133" applyNumberFormat="1" applyFont="1" applyFill="1" applyBorder="1" applyAlignment="1" applyProtection="1">
      <alignment vertical="center"/>
      <protection locked="0"/>
    </xf>
    <xf numFmtId="167" fontId="7" fillId="57" borderId="64" xfId="133" applyNumberFormat="1" applyFont="1" applyFill="1" applyBorder="1" applyAlignment="1" applyProtection="1">
      <alignment vertical="center"/>
      <protection locked="0"/>
    </xf>
    <xf numFmtId="164" fontId="7" fillId="0" borderId="41" xfId="0" applyNumberFormat="1" applyFont="1" applyFill="1" applyBorder="1" applyAlignment="1" applyProtection="1">
      <alignment horizontal="center" vertical="center"/>
    </xf>
    <xf numFmtId="0" fontId="31" fillId="0" borderId="0" xfId="652" applyFont="1" applyBorder="1" applyAlignment="1" applyProtection="1"/>
    <xf numFmtId="0" fontId="7" fillId="38" borderId="0" xfId="652" applyFont="1" applyFill="1" applyAlignment="1" applyProtection="1">
      <alignment horizontal="center" vertical="center"/>
    </xf>
    <xf numFmtId="0" fontId="7" fillId="38" borderId="0" xfId="652" applyFont="1" applyFill="1" applyAlignment="1" applyProtection="1">
      <alignment wrapText="1"/>
    </xf>
    <xf numFmtId="0" fontId="7" fillId="0" borderId="0" xfId="652" applyFont="1" applyProtection="1">
      <alignment horizontal="centerContinuous" vertical="top"/>
      <protection locked="0"/>
    </xf>
    <xf numFmtId="0" fontId="7" fillId="38" borderId="0" xfId="652" applyFont="1" applyFill="1" applyProtection="1">
      <alignment horizontal="centerContinuous" vertical="top"/>
    </xf>
    <xf numFmtId="0" fontId="7" fillId="38" borderId="12" xfId="652" applyFont="1" applyFill="1" applyBorder="1" applyAlignment="1" applyProtection="1">
      <alignment horizontal="center" vertical="top"/>
    </xf>
    <xf numFmtId="0" fontId="7" fillId="38" borderId="12" xfId="652" applyFont="1" applyFill="1" applyBorder="1" applyAlignment="1" applyProtection="1">
      <alignment horizontal="left" vertical="top"/>
    </xf>
    <xf numFmtId="0" fontId="7" fillId="0" borderId="12" xfId="652" applyFont="1" applyFill="1" applyBorder="1" applyAlignment="1" applyProtection="1">
      <alignment horizontal="left" vertical="top" wrapText="1"/>
    </xf>
    <xf numFmtId="0" fontId="7" fillId="38" borderId="0" xfId="652" applyFont="1" applyFill="1" applyProtection="1">
      <alignment horizontal="centerContinuous" vertical="top"/>
      <protection locked="0"/>
    </xf>
    <xf numFmtId="0" fontId="7" fillId="38" borderId="0" xfId="652" applyFont="1" applyFill="1" applyAlignment="1" applyProtection="1">
      <alignment wrapText="1"/>
      <protection locked="0"/>
    </xf>
    <xf numFmtId="0" fontId="9" fillId="38" borderId="0" xfId="652" applyFont="1" applyFill="1" applyBorder="1" applyProtection="1">
      <alignment horizontal="centerContinuous" vertical="top"/>
      <protection locked="0"/>
    </xf>
    <xf numFmtId="0" fontId="9" fillId="0" borderId="0" xfId="652" applyFont="1" applyFill="1" applyProtection="1">
      <alignment horizontal="centerContinuous" vertical="top"/>
      <protection locked="0"/>
    </xf>
    <xf numFmtId="0" fontId="112" fillId="0" borderId="0" xfId="0" applyFont="1" applyAlignment="1">
      <alignment vertical="center"/>
    </xf>
    <xf numFmtId="0" fontId="72" fillId="0" borderId="88" xfId="0" applyFont="1" applyBorder="1" applyAlignment="1">
      <alignment horizontal="left" vertical="center" wrapText="1" indent="2"/>
    </xf>
    <xf numFmtId="0" fontId="74" fillId="0" borderId="78" xfId="0" applyFont="1" applyFill="1" applyBorder="1" applyAlignment="1">
      <alignment horizontal="center" vertical="center" wrapText="1"/>
    </xf>
    <xf numFmtId="0" fontId="0" fillId="0" borderId="78" xfId="0" applyFill="1" applyBorder="1" applyAlignment="1">
      <alignment vertical="top" wrapText="1"/>
    </xf>
    <xf numFmtId="0" fontId="72" fillId="0" borderId="104" xfId="0" applyFont="1" applyBorder="1" applyAlignment="1">
      <alignment horizontal="left" vertical="center" wrapText="1" indent="2"/>
    </xf>
    <xf numFmtId="0" fontId="74" fillId="0" borderId="104" xfId="0" applyFont="1" applyBorder="1" applyAlignment="1">
      <alignment vertical="center" wrapText="1"/>
    </xf>
    <xf numFmtId="0" fontId="74" fillId="0" borderId="78" xfId="0" applyFont="1" applyBorder="1" applyAlignment="1">
      <alignment horizontal="center" vertical="center" wrapText="1"/>
    </xf>
    <xf numFmtId="0" fontId="0" fillId="0" borderId="78" xfId="0" applyBorder="1" applyAlignment="1">
      <alignment vertical="top" wrapText="1"/>
    </xf>
    <xf numFmtId="0" fontId="74" fillId="0" borderId="104" xfId="0" applyFont="1" applyBorder="1" applyAlignment="1">
      <alignment horizontal="left" vertical="center" wrapText="1" indent="2"/>
    </xf>
    <xf numFmtId="0" fontId="68" fillId="0" borderId="0" xfId="0" applyFont="1" applyAlignment="1">
      <alignment vertical="center"/>
    </xf>
    <xf numFmtId="0" fontId="7" fillId="0" borderId="78" xfId="0" applyFont="1" applyFill="1" applyBorder="1" applyAlignment="1">
      <alignment vertical="center" wrapText="1"/>
    </xf>
    <xf numFmtId="0" fontId="9" fillId="0" borderId="104" xfId="0" applyFont="1" applyFill="1" applyBorder="1" applyAlignment="1">
      <alignment vertical="center" wrapText="1"/>
    </xf>
    <xf numFmtId="0" fontId="9" fillId="0" borderId="104" xfId="0" applyFont="1" applyBorder="1" applyAlignment="1">
      <alignment vertical="center" wrapText="1"/>
    </xf>
    <xf numFmtId="0" fontId="68" fillId="0" borderId="104" xfId="0" applyFont="1" applyBorder="1" applyAlignment="1">
      <alignment vertical="center"/>
    </xf>
    <xf numFmtId="0" fontId="68" fillId="0" borderId="104" xfId="0" applyFont="1" applyBorder="1" applyAlignment="1">
      <alignment horizontal="left" vertical="center"/>
    </xf>
    <xf numFmtId="0" fontId="9" fillId="43" borderId="12" xfId="0" applyFont="1" applyFill="1" applyBorder="1" applyAlignment="1" applyProtection="1">
      <alignment horizontal="centerContinuous" vertical="top"/>
    </xf>
    <xf numFmtId="0" fontId="74" fillId="0" borderId="25" xfId="0" applyFont="1" applyBorder="1" applyAlignment="1" applyProtection="1">
      <alignment horizontal="left" vertical="center"/>
    </xf>
    <xf numFmtId="0" fontId="74" fillId="0" borderId="16" xfId="0" applyFont="1" applyBorder="1" applyAlignment="1" applyProtection="1">
      <alignment horizontal="left" vertical="top" indent="2"/>
    </xf>
    <xf numFmtId="0" fontId="59" fillId="0" borderId="16" xfId="0" applyFont="1" applyBorder="1" applyAlignment="1" applyProtection="1">
      <alignment horizontal="left" vertical="top" indent="2"/>
    </xf>
    <xf numFmtId="0" fontId="74" fillId="0" borderId="21" xfId="0" applyFont="1" applyBorder="1" applyAlignment="1" applyProtection="1">
      <alignment horizontal="left" vertical="top" indent="2"/>
    </xf>
    <xf numFmtId="0" fontId="74" fillId="0" borderId="0" xfId="0" applyFont="1" applyBorder="1" applyAlignment="1" applyProtection="1">
      <alignment horizontal="left" vertical="top" indent="2"/>
    </xf>
    <xf numFmtId="0" fontId="31" fillId="0" borderId="0" xfId="0" applyNumberFormat="1" applyFont="1" applyFill="1" applyBorder="1" applyAlignment="1" applyProtection="1"/>
    <xf numFmtId="0" fontId="9" fillId="0" borderId="0" xfId="0" applyFont="1" applyBorder="1" applyAlignment="1" applyProtection="1"/>
    <xf numFmtId="0" fontId="7" fillId="38" borderId="0" xfId="78" applyFont="1" applyFill="1" applyBorder="1" applyAlignment="1" applyProtection="1">
      <alignment wrapText="1"/>
      <protection locked="0"/>
    </xf>
    <xf numFmtId="0" fontId="7" fillId="0" borderId="42" xfId="122" applyFont="1" applyFill="1" applyBorder="1" applyAlignment="1" applyProtection="1">
      <alignment horizontal="left" wrapText="1"/>
    </xf>
    <xf numFmtId="0" fontId="7" fillId="0" borderId="0" xfId="140" applyAlignment="1">
      <alignment horizontal="center"/>
    </xf>
    <xf numFmtId="0" fontId="9" fillId="34" borderId="83" xfId="0" applyFont="1" applyFill="1" applyBorder="1" applyAlignment="1">
      <alignment horizontal="center" wrapText="1"/>
    </xf>
    <xf numFmtId="0" fontId="74" fillId="0" borderId="88" xfId="0" applyFont="1" applyBorder="1" applyAlignment="1">
      <alignment vertical="center" wrapText="1"/>
    </xf>
    <xf numFmtId="0" fontId="0" fillId="0" borderId="0" xfId="0" applyAlignment="1">
      <alignment horizontal="center"/>
    </xf>
    <xf numFmtId="0" fontId="7" fillId="33" borderId="66" xfId="0" applyFont="1" applyFill="1" applyBorder="1" applyAlignment="1">
      <alignment vertical="center" wrapText="1"/>
    </xf>
    <xf numFmtId="0" fontId="7" fillId="33" borderId="67" xfId="0" applyFont="1" applyFill="1" applyBorder="1" applyAlignment="1">
      <alignment wrapText="1"/>
    </xf>
    <xf numFmtId="0" fontId="7" fillId="33" borderId="67" xfId="0" applyFont="1" applyFill="1" applyBorder="1" applyAlignment="1">
      <alignment horizontal="justify" vertical="center"/>
    </xf>
    <xf numFmtId="0" fontId="0" fillId="33" borderId="67" xfId="0" applyFill="1" applyBorder="1" applyAlignment="1">
      <alignment wrapText="1"/>
    </xf>
    <xf numFmtId="0" fontId="7" fillId="33" borderId="68" xfId="0" applyFont="1" applyFill="1" applyBorder="1" applyAlignment="1">
      <alignment wrapText="1"/>
    </xf>
    <xf numFmtId="167" fontId="7" fillId="37" borderId="12" xfId="40" applyNumberFormat="1" applyFont="1" applyFill="1" applyBorder="1" applyProtection="1"/>
    <xf numFmtId="167" fontId="7" fillId="24" borderId="42" xfId="40" applyNumberFormat="1" applyFont="1" applyFill="1" applyBorder="1" applyProtection="1"/>
    <xf numFmtId="167" fontId="7" fillId="37" borderId="41" xfId="40" applyNumberFormat="1" applyFont="1" applyFill="1" applyBorder="1" applyProtection="1"/>
    <xf numFmtId="167" fontId="7" fillId="24" borderId="24" xfId="40" applyNumberFormat="1" applyFont="1" applyFill="1" applyBorder="1" applyProtection="1"/>
    <xf numFmtId="167" fontId="7" fillId="24" borderId="41" xfId="40" applyNumberFormat="1" applyFont="1" applyFill="1" applyBorder="1" applyProtection="1"/>
    <xf numFmtId="1" fontId="7" fillId="43" borderId="16" xfId="78" applyNumberFormat="1" applyFont="1" applyFill="1" applyBorder="1" applyAlignment="1" applyProtection="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3"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applyProtection="1"/>
    <xf numFmtId="41" fontId="40" fillId="41" borderId="12" xfId="0" applyNumberFormat="1" applyFont="1" applyFill="1" applyBorder="1" applyProtection="1">
      <protection locked="0"/>
    </xf>
    <xf numFmtId="41" fontId="40" fillId="37" borderId="12" xfId="0" applyNumberFormat="1" applyFont="1" applyFill="1" applyBorder="1"/>
    <xf numFmtId="41" fontId="40" fillId="37" borderId="12" xfId="0" applyNumberFormat="1" applyFont="1" applyFill="1" applyBorder="1" applyProtection="1"/>
    <xf numFmtId="164" fontId="7" fillId="0" borderId="39" xfId="0" applyNumberFormat="1" applyFont="1" applyFill="1" applyBorder="1" applyAlignment="1">
      <alignment horizontal="center"/>
    </xf>
    <xf numFmtId="164" fontId="7" fillId="0" borderId="41" xfId="0" applyNumberFormat="1" applyFont="1" applyFill="1" applyBorder="1" applyAlignment="1">
      <alignment horizontal="center"/>
    </xf>
    <xf numFmtId="164" fontId="7" fillId="0" borderId="43" xfId="0" applyNumberFormat="1" applyFont="1" applyFill="1" applyBorder="1" applyAlignment="1">
      <alignment horizontal="center"/>
    </xf>
    <xf numFmtId="0" fontId="7" fillId="0" borderId="12" xfId="0" applyFont="1" applyFill="1" applyBorder="1" applyAlignment="1" applyProtection="1">
      <alignment wrapText="1"/>
    </xf>
    <xf numFmtId="0" fontId="7" fillId="0" borderId="21" xfId="0" applyFont="1" applyFill="1" applyBorder="1" applyAlignment="1" applyProtection="1">
      <alignment horizontal="center"/>
    </xf>
    <xf numFmtId="0" fontId="7" fillId="0" borderId="21" xfId="118" applyNumberFormat="1" applyFont="1" applyFill="1" applyBorder="1" applyAlignment="1" applyProtection="1">
      <alignment horizontal="left"/>
    </xf>
    <xf numFmtId="0" fontId="7" fillId="0" borderId="12" xfId="0" applyFont="1" applyFill="1" applyBorder="1" applyAlignment="1" applyProtection="1">
      <alignment horizontal="center"/>
    </xf>
    <xf numFmtId="0" fontId="7" fillId="0" borderId="12" xfId="118" applyNumberFormat="1" applyFont="1" applyFill="1" applyBorder="1" applyAlignment="1" applyProtection="1">
      <alignment horizontal="left"/>
    </xf>
    <xf numFmtId="0" fontId="7" fillId="0" borderId="12" xfId="122" applyFont="1" applyFill="1" applyBorder="1" applyAlignment="1" applyProtection="1">
      <alignment horizontal="center"/>
    </xf>
    <xf numFmtId="0" fontId="7" fillId="0" borderId="0" xfId="0" applyFont="1" applyFill="1" applyAlignment="1" applyProtection="1">
      <alignment horizontal="left" vertical="center"/>
    </xf>
    <xf numFmtId="0" fontId="7" fillId="0" borderId="0" xfId="122" applyFont="1" applyFill="1" applyAlignment="1" applyProtection="1">
      <alignment horizontal="center"/>
    </xf>
    <xf numFmtId="49" fontId="7" fillId="0" borderId="87" xfId="78" applyNumberFormat="1" applyFont="1" applyFill="1" applyBorder="1" applyAlignment="1" applyProtection="1"/>
    <xf numFmtId="44" fontId="7" fillId="37" borderId="16" xfId="41" applyNumberFormat="1" applyFont="1" applyFill="1" applyBorder="1" applyAlignment="1" applyProtection="1"/>
    <xf numFmtId="44" fontId="7" fillId="37" borderId="14" xfId="41" applyNumberFormat="1" applyFont="1" applyFill="1" applyBorder="1" applyAlignment="1" applyProtection="1"/>
    <xf numFmtId="44" fontId="7" fillId="37" borderId="17" xfId="41" applyNumberFormat="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pplyProtection="1">
      <alignment horizontal="center" vertical="center" wrapText="1"/>
    </xf>
    <xf numFmtId="0" fontId="9" fillId="34" borderId="42" xfId="0" applyFont="1" applyFill="1" applyBorder="1" applyAlignment="1" applyProtection="1">
      <alignment horizontal="center" vertical="center" wrapText="1"/>
    </xf>
    <xf numFmtId="0" fontId="9" fillId="34" borderId="63" xfId="0" applyFont="1" applyFill="1" applyBorder="1" applyAlignment="1" applyProtection="1">
      <alignment horizontal="center" vertical="center" wrapText="1"/>
    </xf>
    <xf numFmtId="0" fontId="9" fillId="34" borderId="4" xfId="0" applyFont="1" applyFill="1" applyBorder="1" applyAlignment="1" applyProtection="1">
      <alignment horizontal="center" vertical="center" wrapText="1"/>
    </xf>
    <xf numFmtId="0" fontId="9" fillId="34" borderId="24" xfId="0" applyFont="1" applyFill="1" applyBorder="1" applyAlignment="1">
      <alignment horizontal="center" vertical="center" wrapText="1"/>
    </xf>
    <xf numFmtId="0" fontId="9" fillId="34" borderId="42" xfId="0" applyFont="1" applyFill="1" applyBorder="1" applyAlignment="1">
      <alignment horizontal="center" vertical="center" wrapText="1"/>
    </xf>
    <xf numFmtId="0" fontId="9" fillId="34" borderId="63" xfId="0" applyFont="1" applyFill="1" applyBorder="1" applyAlignment="1">
      <alignment horizontal="center" vertical="center" wrapText="1"/>
    </xf>
    <xf numFmtId="0" fontId="9" fillId="34" borderId="4" xfId="0" applyFont="1" applyFill="1" applyBorder="1" applyAlignment="1">
      <alignment horizontal="center" vertical="center" wrapText="1"/>
    </xf>
    <xf numFmtId="0" fontId="9" fillId="34" borderId="12"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2" applyFont="1" applyFill="1" applyBorder="1" applyAlignment="1" applyProtection="1">
      <alignment horizontal="center" vertical="center" wrapText="1"/>
    </xf>
    <xf numFmtId="0" fontId="61" fillId="34" borderId="12" xfId="0" applyFont="1" applyFill="1" applyBorder="1" applyAlignment="1">
      <alignment horizontal="centerContinuous" vertical="center"/>
    </xf>
    <xf numFmtId="0" fontId="9" fillId="34" borderId="12" xfId="115"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0" borderId="0" xfId="0" applyNumberFormat="1" applyFont="1" applyFill="1" applyProtection="1"/>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2" applyNumberFormat="1" applyFont="1" applyFill="1" applyBorder="1" applyAlignment="1" applyProtection="1"/>
    <xf numFmtId="0" fontId="62" fillId="0" borderId="0" xfId="122" applyNumberFormat="1" applyFont="1" applyFill="1" applyBorder="1" applyAlignment="1" applyProtection="1"/>
    <xf numFmtId="0" fontId="61" fillId="0" borderId="33" xfId="122" applyNumberFormat="1" applyFont="1" applyFill="1" applyBorder="1" applyAlignment="1" applyProtection="1"/>
    <xf numFmtId="0" fontId="40" fillId="33" borderId="12" xfId="118" applyNumberFormat="1" applyFont="1" applyFill="1" applyBorder="1" applyAlignment="1" applyProtection="1">
      <alignment horizontal="left"/>
    </xf>
    <xf numFmtId="0" fontId="61" fillId="34" borderId="19" xfId="122" applyFont="1" applyFill="1" applyBorder="1" applyAlignment="1" applyProtection="1">
      <alignment horizontal="centerContinuous" vertical="center"/>
    </xf>
    <xf numFmtId="167" fontId="40" fillId="0" borderId="0" xfId="40" applyNumberFormat="1" applyFont="1" applyFill="1" applyBorder="1" applyAlignment="1" applyProtection="1"/>
    <xf numFmtId="0" fontId="58" fillId="0" borderId="0" xfId="0" applyFont="1" applyAlignment="1" applyProtection="1">
      <alignment horizontal="left"/>
    </xf>
    <xf numFmtId="0" fontId="58" fillId="34" borderId="12" xfId="122" applyFont="1" applyFill="1" applyBorder="1" applyAlignment="1" applyProtection="1">
      <alignment horizontal="center" vertical="center" wrapText="1"/>
    </xf>
    <xf numFmtId="0" fontId="55" fillId="34" borderId="89" xfId="0" applyFont="1" applyFill="1" applyBorder="1" applyAlignment="1">
      <alignment wrapText="1"/>
    </xf>
    <xf numFmtId="167" fontId="7" fillId="39" borderId="21" xfId="40" applyNumberFormat="1" applyFont="1" applyFill="1" applyBorder="1" applyAlignment="1" applyProtection="1">
      <protection locked="0"/>
    </xf>
    <xf numFmtId="0" fontId="60" fillId="0" borderId="105"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0" fontId="7" fillId="0" borderId="12" xfId="0" applyFont="1" applyBorder="1" applyProtection="1"/>
    <xf numFmtId="166" fontId="7" fillId="0" borderId="12" xfId="0" applyNumberFormat="1" applyFont="1" applyBorder="1" applyAlignment="1" applyProtection="1">
      <alignment horizontal="center"/>
    </xf>
    <xf numFmtId="166" fontId="7" fillId="37" borderId="12" xfId="40" applyNumberFormat="1" applyFont="1" applyFill="1" applyBorder="1" applyAlignment="1" applyProtection="1"/>
    <xf numFmtId="166" fontId="7" fillId="37" borderId="41" xfId="40" applyNumberFormat="1" applyFont="1" applyFill="1" applyBorder="1" applyAlignment="1" applyProtection="1"/>
    <xf numFmtId="166" fontId="7" fillId="24" borderId="41" xfId="40" applyNumberFormat="1" applyFont="1" applyFill="1" applyBorder="1" applyAlignment="1" applyProtection="1"/>
    <xf numFmtId="0" fontId="9" fillId="0" borderId="21" xfId="83" applyFont="1" applyFill="1" applyBorder="1" applyAlignment="1" applyProtection="1">
      <alignment horizontal="centerContinuous" vertical="center"/>
    </xf>
    <xf numFmtId="0" fontId="9" fillId="33" borderId="24" xfId="83" applyFont="1" applyFill="1" applyBorder="1" applyAlignment="1" applyProtection="1">
      <alignment horizontal="center" vertical="center"/>
    </xf>
    <xf numFmtId="0" fontId="9" fillId="33" borderId="4" xfId="83" applyFont="1" applyFill="1" applyBorder="1" applyAlignment="1" applyProtection="1">
      <alignment horizontal="center" vertical="center"/>
    </xf>
    <xf numFmtId="0" fontId="9" fillId="33" borderId="19" xfId="83" applyFont="1" applyFill="1" applyBorder="1" applyAlignment="1" applyProtection="1">
      <alignment horizontal="center" vertical="center"/>
    </xf>
    <xf numFmtId="0" fontId="40" fillId="0" borderId="12" xfId="118" applyFont="1" applyFill="1" applyBorder="1" applyAlignment="1">
      <alignment horizontal="left"/>
    </xf>
    <xf numFmtId="0" fontId="40" fillId="0" borderId="12" xfId="653" applyFont="1" applyFill="1" applyBorder="1" applyAlignment="1">
      <alignment wrapText="1"/>
    </xf>
    <xf numFmtId="0" fontId="40" fillId="0" borderId="12" xfId="0" applyFont="1" applyFill="1" applyBorder="1" applyProtection="1"/>
    <xf numFmtId="0" fontId="40" fillId="0" borderId="12" xfId="0" applyFont="1" applyFill="1" applyBorder="1" applyAlignment="1" applyProtection="1">
      <alignment wrapText="1"/>
    </xf>
    <xf numFmtId="0" fontId="7" fillId="0" borderId="40" xfId="0" applyFont="1" applyFill="1" applyBorder="1" applyAlignment="1">
      <alignment horizontal="left" wrapText="1"/>
    </xf>
    <xf numFmtId="0" fontId="72" fillId="0" borderId="88" xfId="0" applyFont="1" applyFill="1" applyBorder="1" applyAlignment="1">
      <alignment horizontal="left" vertical="center" wrapText="1" indent="2"/>
    </xf>
    <xf numFmtId="0" fontId="72" fillId="0" borderId="104" xfId="0" applyFont="1" applyFill="1" applyBorder="1" applyAlignment="1">
      <alignment horizontal="left" vertical="center" wrapText="1" indent="2"/>
    </xf>
    <xf numFmtId="0" fontId="7" fillId="0" borderId="78" xfId="0" applyFont="1" applyBorder="1" applyAlignment="1">
      <alignment vertical="center" wrapText="1"/>
    </xf>
    <xf numFmtId="0" fontId="7" fillId="0" borderId="108" xfId="0" applyFont="1" applyFill="1" applyBorder="1" applyAlignment="1">
      <alignment vertical="center" wrapText="1"/>
    </xf>
    <xf numFmtId="0" fontId="29" fillId="0" borderId="21" xfId="0" applyFont="1" applyBorder="1" applyAlignment="1">
      <alignment vertical="top" wrapText="1"/>
    </xf>
    <xf numFmtId="0" fontId="40" fillId="34" borderId="25" xfId="362" applyNumberFormat="1" applyFont="1" applyFill="1" applyBorder="1" applyAlignment="1" applyProtection="1"/>
    <xf numFmtId="0" fontId="40" fillId="34" borderId="25" xfId="362" applyFont="1" applyFill="1" applyBorder="1" applyProtection="1"/>
    <xf numFmtId="0" fontId="9" fillId="34" borderId="14" xfId="117" applyFont="1" applyFill="1" applyBorder="1" applyAlignment="1" applyProtection="1">
      <alignment horizontal="center" vertical="center" wrapText="1"/>
    </xf>
    <xf numFmtId="0" fontId="61" fillId="34" borderId="16" xfId="362" applyNumberFormat="1" applyFont="1" applyFill="1" applyBorder="1" applyAlignment="1" applyProtection="1">
      <alignment vertical="center" wrapText="1"/>
    </xf>
    <xf numFmtId="0" fontId="61" fillId="34" borderId="16" xfId="362" applyFont="1" applyFill="1" applyBorder="1" applyAlignment="1" applyProtection="1">
      <alignment vertical="center" wrapText="1"/>
    </xf>
    <xf numFmtId="0" fontId="2" fillId="0" borderId="0" xfId="362" applyFont="1"/>
    <xf numFmtId="0" fontId="61" fillId="34" borderId="16" xfId="362" applyNumberFormat="1" applyFont="1" applyFill="1" applyBorder="1" applyAlignment="1" applyProtection="1"/>
    <xf numFmtId="0" fontId="40" fillId="34" borderId="16" xfId="362" applyFont="1" applyFill="1" applyBorder="1" applyAlignment="1" applyProtection="1">
      <alignment wrapText="1"/>
    </xf>
    <xf numFmtId="0" fontId="40" fillId="0" borderId="36" xfId="362" applyFont="1" applyFill="1" applyBorder="1" applyAlignment="1" applyProtection="1">
      <alignment horizontal="center"/>
    </xf>
    <xf numFmtId="14" fontId="40" fillId="0" borderId="48" xfId="118" applyNumberFormat="1" applyFont="1" applyFill="1" applyBorder="1" applyAlignment="1" applyProtection="1">
      <alignment horizontal="left"/>
    </xf>
    <xf numFmtId="0" fontId="40" fillId="0" borderId="25" xfId="362" applyFont="1" applyBorder="1" applyAlignment="1" applyProtection="1">
      <alignment wrapText="1"/>
    </xf>
    <xf numFmtId="0" fontId="40" fillId="0" borderId="25" xfId="118" applyNumberFormat="1" applyFont="1" applyFill="1" applyBorder="1" applyAlignment="1" applyProtection="1">
      <alignment horizontal="left"/>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1" xfId="118" applyNumberFormat="1" applyFont="1" applyFill="1" applyBorder="1" applyAlignment="1" applyProtection="1">
      <alignment horizontal="left"/>
    </xf>
    <xf numFmtId="0" fontId="7" fillId="0" borderId="108" xfId="653" applyFont="1" applyBorder="1" applyAlignment="1">
      <alignment vertical="center" wrapText="1"/>
    </xf>
    <xf numFmtId="0" fontId="1" fillId="0" borderId="21" xfId="362" applyFont="1" applyBorder="1"/>
    <xf numFmtId="0" fontId="1" fillId="0" borderId="16" xfId="362" applyFont="1" applyBorder="1"/>
    <xf numFmtId="0" fontId="1" fillId="0" borderId="75" xfId="362" applyFont="1" applyBorder="1"/>
    <xf numFmtId="0" fontId="1" fillId="0" borderId="49" xfId="362" applyFont="1" applyBorder="1" applyAlignment="1">
      <alignment wrapText="1"/>
    </xf>
    <xf numFmtId="0" fontId="1" fillId="0" borderId="77" xfId="362" applyFont="1" applyBorder="1" applyAlignment="1">
      <alignment wrapText="1"/>
    </xf>
    <xf numFmtId="0" fontId="1" fillId="0" borderId="77" xfId="362" applyFont="1" applyBorder="1"/>
    <xf numFmtId="0" fontId="1" fillId="0" borderId="19" xfId="362" applyFont="1" applyBorder="1" applyAlignment="1">
      <alignment wrapText="1"/>
    </xf>
    <xf numFmtId="0" fontId="1" fillId="0" borderId="12" xfId="362" applyFont="1" applyBorder="1"/>
    <xf numFmtId="0" fontId="58" fillId="37" borderId="21" xfId="0" applyFont="1" applyFill="1" applyBorder="1" applyAlignment="1">
      <alignment horizontal="center" vertical="center"/>
    </xf>
    <xf numFmtId="0" fontId="58" fillId="37" borderId="16" xfId="0" applyFont="1" applyFill="1" applyBorder="1" applyAlignment="1">
      <alignment horizontal="center" vertical="center"/>
    </xf>
    <xf numFmtId="0" fontId="58" fillId="37" borderId="82" xfId="0" applyFont="1" applyFill="1" applyBorder="1" applyAlignment="1">
      <alignment horizontal="center" vertical="center"/>
    </xf>
    <xf numFmtId="0" fontId="7" fillId="0" borderId="104" xfId="0" applyFont="1" applyFill="1" applyBorder="1" applyAlignment="1">
      <alignment vertical="center" wrapText="1"/>
    </xf>
    <xf numFmtId="0" fontId="7" fillId="0" borderId="104" xfId="0" applyFont="1" applyBorder="1" applyAlignment="1">
      <alignment vertical="center" wrapText="1"/>
    </xf>
    <xf numFmtId="0" fontId="29" fillId="0" borderId="88" xfId="0" applyFont="1" applyBorder="1" applyAlignment="1">
      <alignment vertical="top" wrapText="1"/>
    </xf>
    <xf numFmtId="0" fontId="29" fillId="0" borderId="104" xfId="0" applyFont="1" applyBorder="1" applyAlignment="1">
      <alignment vertical="top" wrapText="1"/>
    </xf>
    <xf numFmtId="0" fontId="9" fillId="0" borderId="0" xfId="83" applyFont="1" applyFill="1" applyBorder="1" applyAlignment="1" applyProtection="1">
      <alignment horizontal="center" vertical="center"/>
    </xf>
    <xf numFmtId="0" fontId="9" fillId="0" borderId="0" xfId="83" applyFont="1" applyFill="1" applyBorder="1" applyAlignment="1" applyProtection="1">
      <alignment horizontal="center" vertical="center"/>
      <protection locked="0"/>
    </xf>
    <xf numFmtId="0" fontId="9" fillId="34" borderId="23" xfId="0" applyFont="1" applyFill="1" applyBorder="1" applyAlignment="1">
      <alignment horizontal="center"/>
    </xf>
    <xf numFmtId="0" fontId="9" fillId="34" borderId="24" xfId="0" applyFont="1" applyFill="1" applyBorder="1" applyAlignment="1">
      <alignment horizontal="center"/>
    </xf>
    <xf numFmtId="0" fontId="7" fillId="0" borderId="0" xfId="651" applyAlignment="1">
      <alignment horizontal="center" wrapText="1"/>
    </xf>
    <xf numFmtId="0" fontId="58" fillId="37" borderId="15" xfId="0" applyFont="1" applyFill="1" applyBorder="1" applyAlignment="1">
      <alignment horizontal="center" vertical="center"/>
    </xf>
    <xf numFmtId="0" fontId="58" fillId="37" borderId="81" xfId="0" applyFont="1" applyFill="1" applyBorder="1" applyAlignment="1">
      <alignment horizontal="center" vertical="center"/>
    </xf>
    <xf numFmtId="0" fontId="58" fillId="37" borderId="21" xfId="0" applyFont="1" applyFill="1" applyBorder="1" applyAlignment="1">
      <alignment horizontal="center" vertical="center"/>
    </xf>
    <xf numFmtId="0" fontId="58" fillId="37" borderId="25" xfId="0" applyFont="1" applyFill="1" applyBorder="1" applyAlignment="1">
      <alignment horizontal="center" vertical="center"/>
    </xf>
    <xf numFmtId="0" fontId="7" fillId="37" borderId="79" xfId="0" applyFont="1" applyFill="1" applyBorder="1" applyAlignment="1">
      <alignment horizontal="left" wrapText="1"/>
    </xf>
    <xf numFmtId="0" fontId="58" fillId="37" borderId="16" xfId="0" applyFont="1" applyFill="1" applyBorder="1" applyAlignment="1">
      <alignment horizontal="center" vertical="center"/>
    </xf>
    <xf numFmtId="0" fontId="58" fillId="37" borderId="82" xfId="0" applyFont="1" applyFill="1" applyBorder="1" applyAlignment="1">
      <alignment horizontal="center" vertical="center"/>
    </xf>
    <xf numFmtId="0" fontId="7" fillId="37" borderId="38" xfId="0" applyFont="1" applyFill="1" applyBorder="1" applyAlignment="1">
      <alignment horizontal="left" vertical="center" wrapText="1"/>
    </xf>
    <xf numFmtId="0" fontId="7" fillId="37" borderId="83" xfId="0" applyFont="1" applyFill="1" applyBorder="1" applyAlignment="1">
      <alignment horizontal="left" vertical="center" wrapText="1"/>
    </xf>
    <xf numFmtId="0" fontId="7" fillId="37" borderId="80" xfId="0" applyFont="1" applyFill="1" applyBorder="1" applyAlignment="1">
      <alignment horizontal="left" wrapText="1"/>
    </xf>
    <xf numFmtId="0" fontId="7" fillId="37" borderId="78" xfId="0" applyFont="1" applyFill="1" applyBorder="1" applyAlignment="1">
      <alignment horizontal="left" vertical="center" wrapText="1"/>
    </xf>
    <xf numFmtId="0" fontId="7" fillId="37" borderId="108" xfId="0" applyFont="1" applyFill="1" applyBorder="1" applyAlignment="1">
      <alignment horizontal="left" vertical="center" wrapText="1"/>
    </xf>
    <xf numFmtId="0" fontId="58" fillId="37" borderId="37" xfId="0" applyFont="1" applyFill="1" applyBorder="1" applyAlignment="1">
      <alignment horizontal="center" vertical="center"/>
    </xf>
    <xf numFmtId="0" fontId="7" fillId="37" borderId="80" xfId="0" applyFont="1" applyFill="1" applyBorder="1" applyAlignment="1">
      <alignment horizontal="left" vertical="center" wrapText="1"/>
    </xf>
    <xf numFmtId="0" fontId="68" fillId="0" borderId="0" xfId="0" applyFont="1" applyAlignment="1">
      <alignment horizontal="left" vertical="center" wrapText="1"/>
    </xf>
    <xf numFmtId="0" fontId="7" fillId="0" borderId="104" xfId="0" applyFont="1" applyBorder="1" applyAlignment="1">
      <alignment horizontal="center" vertical="center" wrapText="1"/>
    </xf>
    <xf numFmtId="0" fontId="7" fillId="0" borderId="104" xfId="0" applyFont="1" applyFill="1" applyBorder="1" applyAlignment="1">
      <alignment vertical="center" wrapText="1"/>
    </xf>
    <xf numFmtId="0" fontId="7" fillId="0" borderId="104" xfId="0" applyFont="1" applyFill="1" applyBorder="1" applyAlignment="1">
      <alignment horizontal="center" vertical="center" wrapText="1"/>
    </xf>
    <xf numFmtId="0" fontId="7" fillId="0" borderId="104" xfId="0" applyFont="1" applyFill="1" applyBorder="1" applyAlignment="1">
      <alignment vertical="center"/>
    </xf>
    <xf numFmtId="0" fontId="7" fillId="0" borderId="104" xfId="0" applyFont="1" applyBorder="1" applyAlignment="1">
      <alignment vertical="center"/>
    </xf>
    <xf numFmtId="0" fontId="7" fillId="0" borderId="104" xfId="0" applyFont="1" applyBorder="1" applyAlignment="1">
      <alignment vertical="center" wrapText="1"/>
    </xf>
    <xf numFmtId="0" fontId="68" fillId="0" borderId="0" xfId="0" applyFont="1" applyAlignment="1">
      <alignment horizontal="left" vertical="top" wrapText="1"/>
    </xf>
    <xf numFmtId="0" fontId="9" fillId="0" borderId="74" xfId="0" applyFont="1" applyFill="1" applyBorder="1" applyAlignment="1">
      <alignment vertical="center" wrapText="1"/>
    </xf>
    <xf numFmtId="0" fontId="7" fillId="0" borderId="88" xfId="0" applyFont="1" applyFill="1" applyBorder="1" applyAlignment="1" applyProtection="1">
      <alignment horizontal="center" vertical="center" wrapText="1"/>
    </xf>
    <xf numFmtId="0" fontId="7" fillId="0" borderId="104" xfId="0" applyFont="1" applyFill="1" applyBorder="1" applyAlignment="1" applyProtection="1">
      <alignment horizontal="center" vertical="center" wrapText="1"/>
    </xf>
    <xf numFmtId="0" fontId="74" fillId="0" borderId="88" xfId="0" applyFont="1" applyFill="1" applyBorder="1" applyAlignment="1" applyProtection="1">
      <alignment horizontal="center" vertical="center" wrapText="1"/>
    </xf>
    <xf numFmtId="0" fontId="74" fillId="0" borderId="104" xfId="0" applyFont="1" applyFill="1" applyBorder="1" applyAlignment="1" applyProtection="1">
      <alignment horizontal="center" vertical="center" wrapText="1"/>
    </xf>
    <xf numFmtId="0" fontId="7" fillId="0" borderId="88" xfId="0" applyFont="1" applyBorder="1" applyAlignment="1">
      <alignment horizontal="center" vertical="center" wrapText="1"/>
    </xf>
    <xf numFmtId="0" fontId="74" fillId="0" borderId="88" xfId="0" applyFont="1" applyBorder="1" applyAlignment="1">
      <alignment horizontal="center" vertical="center" wrapText="1"/>
    </xf>
    <xf numFmtId="0" fontId="74" fillId="0" borderId="104" xfId="0" applyFont="1" applyBorder="1" applyAlignment="1">
      <alignment horizontal="center" vertical="center" wrapText="1"/>
    </xf>
    <xf numFmtId="0" fontId="29" fillId="0" borderId="88" xfId="0" applyFont="1" applyBorder="1" applyAlignment="1">
      <alignment vertical="top" wrapText="1"/>
    </xf>
    <xf numFmtId="0" fontId="29" fillId="0" borderId="104" xfId="0" applyFont="1" applyBorder="1" applyAlignment="1">
      <alignment vertical="top" wrapText="1"/>
    </xf>
    <xf numFmtId="0" fontId="74" fillId="0" borderId="88" xfId="0" applyFont="1" applyFill="1" applyBorder="1" applyAlignment="1">
      <alignment horizontal="center" vertical="center" wrapText="1"/>
    </xf>
    <xf numFmtId="0" fontId="74" fillId="0" borderId="104" xfId="0" applyFont="1" applyFill="1" applyBorder="1" applyAlignment="1">
      <alignment horizontal="center" vertical="center" wrapText="1"/>
    </xf>
    <xf numFmtId="0" fontId="29" fillId="0" borderId="88" xfId="0" applyFont="1" applyFill="1" applyBorder="1" applyAlignment="1">
      <alignment vertical="top" wrapText="1"/>
    </xf>
    <xf numFmtId="0" fontId="29" fillId="0" borderId="104" xfId="0" applyFont="1" applyFill="1" applyBorder="1" applyAlignment="1">
      <alignment vertical="top" wrapText="1"/>
    </xf>
    <xf numFmtId="0" fontId="7" fillId="0" borderId="88" xfId="0" applyFont="1" applyFill="1" applyBorder="1" applyAlignment="1">
      <alignment horizontal="center" vertical="center" wrapText="1"/>
    </xf>
    <xf numFmtId="0" fontId="7" fillId="0" borderId="87" xfId="0" applyFont="1" applyBorder="1" applyAlignment="1">
      <alignment horizontal="center" vertical="center" wrapText="1"/>
    </xf>
    <xf numFmtId="0" fontId="7" fillId="0" borderId="74" xfId="0" applyFont="1" applyBorder="1" applyAlignment="1">
      <alignment horizontal="center" vertical="center" wrapText="1"/>
    </xf>
    <xf numFmtId="0" fontId="119" fillId="0" borderId="88" xfId="0" applyFont="1" applyBorder="1" applyAlignment="1">
      <alignment horizontal="center" vertical="top" wrapText="1"/>
    </xf>
    <xf numFmtId="0" fontId="119" fillId="0" borderId="104" xfId="0" applyFont="1" applyBorder="1" applyAlignment="1">
      <alignment horizontal="center" vertical="top" wrapText="1"/>
    </xf>
    <xf numFmtId="0" fontId="9" fillId="36" borderId="24" xfId="0" applyFont="1" applyFill="1" applyBorder="1" applyAlignment="1">
      <alignment horizontal="center"/>
    </xf>
    <xf numFmtId="0" fontId="9" fillId="36" borderId="19" xfId="0" applyFont="1" applyFill="1" applyBorder="1" applyAlignment="1">
      <alignment horizontal="center"/>
    </xf>
    <xf numFmtId="0" fontId="9" fillId="0" borderId="0" xfId="83" applyFont="1" applyFill="1" applyBorder="1" applyAlignment="1" applyProtection="1">
      <alignment horizontal="center" vertical="center"/>
    </xf>
    <xf numFmtId="0" fontId="9" fillId="0" borderId="33" xfId="83" applyFont="1" applyFill="1" applyBorder="1" applyAlignment="1" applyProtection="1">
      <alignment horizontal="center" vertical="center"/>
    </xf>
    <xf numFmtId="49" fontId="9" fillId="42" borderId="24" xfId="83" applyNumberFormat="1" applyFont="1" applyFill="1" applyBorder="1" applyAlignment="1" applyProtection="1">
      <alignment horizontal="center" vertical="center"/>
      <protection locked="0"/>
    </xf>
    <xf numFmtId="49" fontId="9" fillId="42" borderId="4" xfId="83" applyNumberFormat="1" applyFont="1" applyFill="1" applyBorder="1" applyAlignment="1" applyProtection="1">
      <alignment horizontal="center" vertical="center"/>
      <protection locked="0"/>
    </xf>
    <xf numFmtId="49" fontId="9" fillId="42" borderId="19" xfId="83" applyNumberFormat="1" applyFont="1" applyFill="1" applyBorder="1" applyAlignment="1" applyProtection="1">
      <alignment horizontal="center" vertical="center"/>
      <protection locked="0"/>
    </xf>
    <xf numFmtId="14" fontId="9" fillId="42" borderId="24" xfId="83" applyNumberFormat="1" applyFont="1" applyFill="1" applyBorder="1" applyAlignment="1" applyProtection="1">
      <alignment horizontal="center" vertical="center"/>
      <protection locked="0"/>
    </xf>
    <xf numFmtId="14" fontId="9" fillId="42" borderId="4" xfId="83" applyNumberFormat="1" applyFont="1" applyFill="1" applyBorder="1" applyAlignment="1" applyProtection="1">
      <alignment horizontal="center" vertical="center"/>
      <protection locked="0"/>
    </xf>
    <xf numFmtId="14" fontId="9" fillId="42" borderId="19" xfId="83" applyNumberFormat="1" applyFont="1" applyFill="1" applyBorder="1" applyAlignment="1" applyProtection="1">
      <alignment horizontal="center" vertical="center"/>
      <protection locked="0"/>
    </xf>
    <xf numFmtId="0" fontId="9" fillId="42" borderId="24" xfId="83" applyFont="1" applyFill="1" applyBorder="1" applyAlignment="1" applyProtection="1">
      <alignment horizontal="center" vertical="center"/>
      <protection locked="0"/>
    </xf>
    <xf numFmtId="0" fontId="9" fillId="42" borderId="4" xfId="83" applyFont="1" applyFill="1" applyBorder="1" applyAlignment="1" applyProtection="1">
      <alignment horizontal="center" vertical="center"/>
      <protection locked="0"/>
    </xf>
    <xf numFmtId="0" fontId="9" fillId="42" borderId="19" xfId="83" applyFont="1" applyFill="1" applyBorder="1" applyAlignment="1" applyProtection="1">
      <alignment horizontal="center" vertical="center"/>
      <protection locked="0"/>
    </xf>
    <xf numFmtId="0" fontId="9" fillId="0" borderId="12" xfId="83" applyFont="1" applyFill="1" applyBorder="1" applyAlignment="1" applyProtection="1">
      <alignment horizontal="center" vertical="center"/>
    </xf>
    <xf numFmtId="0" fontId="9" fillId="37" borderId="37" xfId="83" applyFont="1" applyFill="1" applyBorder="1" applyAlignment="1" applyProtection="1">
      <alignment horizontal="center" vertical="center" wrapText="1"/>
    </xf>
    <xf numFmtId="0" fontId="9" fillId="37" borderId="15" xfId="83" applyFont="1" applyFill="1" applyBorder="1" applyAlignment="1" applyProtection="1">
      <alignment horizontal="center" vertical="center" wrapText="1"/>
    </xf>
    <xf numFmtId="0" fontId="9" fillId="37" borderId="39" xfId="83" applyFont="1" applyFill="1" applyBorder="1" applyAlignment="1" applyProtection="1">
      <alignment horizontal="center" vertical="center" wrapText="1"/>
    </xf>
    <xf numFmtId="0" fontId="9" fillId="0" borderId="24" xfId="83" applyFont="1" applyFill="1" applyBorder="1" applyAlignment="1" applyProtection="1">
      <alignment horizontal="center" vertical="center"/>
    </xf>
    <xf numFmtId="0" fontId="9" fillId="41" borderId="25" xfId="83" applyFont="1" applyFill="1" applyBorder="1" applyAlignment="1">
      <alignment horizontal="center" vertical="center" wrapText="1"/>
    </xf>
    <xf numFmtId="0" fontId="9" fillId="41" borderId="16" xfId="83" applyFont="1" applyFill="1" applyBorder="1" applyAlignment="1">
      <alignment horizontal="center" vertical="center" wrapText="1"/>
    </xf>
    <xf numFmtId="0" fontId="9" fillId="41" borderId="21" xfId="83" applyFont="1" applyFill="1" applyBorder="1" applyAlignment="1">
      <alignment horizontal="center" vertical="center" wrapText="1"/>
    </xf>
    <xf numFmtId="0" fontId="9" fillId="0" borderId="12" xfId="83" applyFont="1" applyFill="1" applyBorder="1" applyAlignment="1">
      <alignment horizontal="center" vertical="center"/>
    </xf>
    <xf numFmtId="0" fontId="9" fillId="0" borderId="0" xfId="83" applyFont="1" applyFill="1" applyBorder="1" applyAlignment="1" applyProtection="1">
      <alignment horizontal="center" vertical="center"/>
      <protection locked="0"/>
    </xf>
    <xf numFmtId="0" fontId="9" fillId="37" borderId="37" xfId="83" applyFont="1" applyFill="1" applyBorder="1" applyAlignment="1">
      <alignment horizontal="center" vertical="center" wrapText="1"/>
    </xf>
    <xf numFmtId="0" fontId="9" fillId="37" borderId="15" xfId="83" applyFont="1" applyFill="1" applyBorder="1" applyAlignment="1">
      <alignment horizontal="center" vertical="center" wrapText="1"/>
    </xf>
    <xf numFmtId="0" fontId="9" fillId="37" borderId="39" xfId="83" applyFont="1" applyFill="1" applyBorder="1" applyAlignment="1">
      <alignment horizontal="center" vertical="center" wrapText="1"/>
    </xf>
    <xf numFmtId="0" fontId="9" fillId="37" borderId="85" xfId="83" applyFont="1" applyFill="1" applyBorder="1" applyAlignment="1">
      <alignment horizontal="center" vertical="center" wrapText="1"/>
    </xf>
    <xf numFmtId="0" fontId="9" fillId="37" borderId="87" xfId="83" applyFont="1" applyFill="1" applyBorder="1" applyAlignment="1">
      <alignment horizontal="center" vertical="center" wrapText="1"/>
    </xf>
    <xf numFmtId="0" fontId="9" fillId="37" borderId="86" xfId="83" applyFont="1" applyFill="1" applyBorder="1" applyAlignment="1">
      <alignment horizontal="center" vertical="center" wrapText="1"/>
    </xf>
    <xf numFmtId="0" fontId="9" fillId="0" borderId="33" xfId="83" applyFont="1" applyFill="1" applyBorder="1" applyAlignment="1">
      <alignment horizontal="center" vertical="center"/>
    </xf>
    <xf numFmtId="0" fontId="9" fillId="34" borderId="25" xfId="122" applyFont="1" applyFill="1" applyBorder="1" applyAlignment="1" applyProtection="1">
      <alignment horizontal="center" vertical="center" wrapText="1"/>
    </xf>
    <xf numFmtId="0" fontId="9" fillId="34" borderId="21" xfId="122" applyFont="1" applyFill="1" applyBorder="1" applyAlignment="1" applyProtection="1">
      <alignment horizontal="center" vertical="center" wrapText="1"/>
    </xf>
    <xf numFmtId="0" fontId="61" fillId="34" borderId="25" xfId="122" applyFont="1" applyFill="1" applyBorder="1" applyAlignment="1" applyProtection="1">
      <alignment horizontal="center" vertical="center" wrapText="1"/>
    </xf>
    <xf numFmtId="0" fontId="61" fillId="34" borderId="21" xfId="122" applyFont="1" applyFill="1" applyBorder="1" applyAlignment="1" applyProtection="1">
      <alignment horizontal="center" vertical="center" wrapText="1"/>
    </xf>
    <xf numFmtId="0" fontId="58" fillId="34" borderId="25" xfId="122" applyFont="1" applyFill="1" applyBorder="1" applyAlignment="1" applyProtection="1">
      <alignment horizontal="center" vertical="center" wrapText="1"/>
    </xf>
    <xf numFmtId="0" fontId="58" fillId="34" borderId="21" xfId="122" applyFont="1" applyFill="1" applyBorder="1" applyAlignment="1" applyProtection="1">
      <alignment horizontal="center" vertical="center" wrapText="1"/>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4" xfId="0" applyFont="1" applyFill="1" applyBorder="1" applyAlignment="1">
      <alignment horizontal="center"/>
    </xf>
    <xf numFmtId="0" fontId="9" fillId="34" borderId="19" xfId="0" applyFont="1" applyFill="1" applyBorder="1" applyAlignment="1">
      <alignment horizontal="center"/>
    </xf>
    <xf numFmtId="0" fontId="7" fillId="0" borderId="24" xfId="0" applyFont="1" applyBorder="1" applyAlignment="1">
      <alignment horizontal="left" wrapText="1"/>
    </xf>
    <xf numFmtId="0" fontId="7" fillId="0" borderId="4" xfId="0" applyFont="1" applyBorder="1" applyAlignment="1">
      <alignment horizontal="left" wrapText="1"/>
    </xf>
    <xf numFmtId="0" fontId="7" fillId="0" borderId="19" xfId="0" applyFont="1" applyBorder="1" applyAlignment="1">
      <alignment horizontal="left" wrapText="1"/>
    </xf>
    <xf numFmtId="0" fontId="7" fillId="0" borderId="0" xfId="82" applyFont="1" applyFill="1" applyBorder="1" applyAlignment="1">
      <alignment horizontal="left"/>
    </xf>
    <xf numFmtId="0" fontId="9" fillId="34" borderId="52" xfId="0" applyFont="1" applyFill="1" applyBorder="1" applyAlignment="1">
      <alignment horizontal="center" wrapText="1"/>
    </xf>
    <xf numFmtId="0" fontId="9" fillId="34" borderId="53" xfId="0" applyFont="1" applyFill="1" applyBorder="1" applyAlignment="1">
      <alignment horizontal="center" wrapText="1"/>
    </xf>
    <xf numFmtId="0" fontId="9" fillId="34" borderId="51" xfId="0" applyFont="1" applyFill="1" applyBorder="1" applyAlignment="1">
      <alignment horizontal="center" wrapText="1"/>
    </xf>
    <xf numFmtId="0" fontId="9" fillId="34" borderId="47" xfId="0" applyFont="1" applyFill="1" applyBorder="1" applyAlignment="1">
      <alignment horizontal="center" wrapText="1"/>
    </xf>
    <xf numFmtId="167" fontId="9" fillId="34" borderId="52"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49" xfId="0" applyFont="1" applyBorder="1" applyAlignment="1"/>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0" xfId="45" applyNumberFormat="1" applyFont="1" applyFill="1" applyBorder="1" applyAlignment="1">
      <alignment horizontal="center" wrapText="1"/>
    </xf>
    <xf numFmtId="167" fontId="7" fillId="34" borderId="51"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1"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7" fillId="0" borderId="0" xfId="0" applyFont="1" applyAlignment="1" applyProtection="1">
      <alignment wrapText="1"/>
    </xf>
    <xf numFmtId="0" fontId="0" fillId="0" borderId="0" xfId="0" applyAlignment="1" applyProtection="1">
      <alignment wrapText="1"/>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7" fillId="0" borderId="36" xfId="0" applyFont="1" applyBorder="1" applyAlignment="1">
      <alignment horizontal="center"/>
    </xf>
    <xf numFmtId="0" fontId="7" fillId="0" borderId="48" xfId="0" applyFont="1" applyBorder="1" applyAlignment="1">
      <alignment horizontal="center"/>
    </xf>
    <xf numFmtId="0" fontId="7" fillId="0" borderId="60" xfId="0" applyFont="1" applyBorder="1" applyAlignment="1">
      <alignment horizontal="center"/>
    </xf>
    <xf numFmtId="0" fontId="7" fillId="0" borderId="14" xfId="0" applyFont="1" applyBorder="1" applyAlignment="1">
      <alignment horizontal="center"/>
    </xf>
    <xf numFmtId="0" fontId="7" fillId="0" borderId="0" xfId="0" applyFont="1" applyBorder="1" applyAlignment="1">
      <alignment horizontal="center"/>
    </xf>
    <xf numFmtId="0" fontId="7" fillId="0" borderId="61"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9" fillId="0" borderId="62" xfId="0" applyFont="1" applyBorder="1" applyAlignment="1">
      <alignment horizontal="left" vertical="top" wrapText="1"/>
    </xf>
    <xf numFmtId="0" fontId="9" fillId="0" borderId="52" xfId="0" applyFont="1" applyBorder="1" applyAlignment="1">
      <alignment horizontal="left" vertical="top"/>
    </xf>
    <xf numFmtId="0" fontId="9" fillId="0" borderId="53" xfId="0" applyFont="1" applyBorder="1" applyAlignment="1">
      <alignment horizontal="left" vertical="top"/>
    </xf>
    <xf numFmtId="0" fontId="60" fillId="34" borderId="109" xfId="0" applyFont="1" applyFill="1" applyBorder="1" applyAlignment="1">
      <alignment horizontal="centerContinuous"/>
    </xf>
    <xf numFmtId="0" fontId="60" fillId="34" borderId="110" xfId="0" applyFont="1" applyFill="1" applyBorder="1" applyAlignment="1">
      <alignment horizontal="centerContinuous"/>
    </xf>
    <xf numFmtId="0" fontId="60" fillId="34" borderId="111" xfId="0" applyFont="1" applyFill="1" applyBorder="1" applyAlignment="1">
      <alignment horizontal="centerContinuous"/>
    </xf>
    <xf numFmtId="0" fontId="60" fillId="34" borderId="108"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0" fontId="1" fillId="37" borderId="42"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07" xfId="0" applyNumberFormat="1" applyFont="1" applyFill="1" applyBorder="1" applyAlignment="1">
      <alignment horizontal="center" vertical="center" wrapText="1"/>
    </xf>
    <xf numFmtId="14" fontId="1" fillId="37" borderId="106"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75" fillId="35" borderId="112" xfId="0" applyFont="1" applyFill="1" applyBorder="1" applyAlignment="1">
      <alignment wrapText="1"/>
    </xf>
    <xf numFmtId="0" fontId="75" fillId="35" borderId="113" xfId="0" applyFont="1" applyFill="1" applyBorder="1" applyAlignment="1">
      <alignment horizontal="center" wrapText="1"/>
    </xf>
    <xf numFmtId="0" fontId="58" fillId="34" borderId="114" xfId="0" applyFont="1" applyFill="1" applyBorder="1" applyAlignment="1">
      <alignment horizontal="left"/>
    </xf>
    <xf numFmtId="0" fontId="69" fillId="34" borderId="115" xfId="0" applyFont="1" applyFill="1" applyBorder="1" applyAlignment="1">
      <alignment vertical="center"/>
    </xf>
    <xf numFmtId="0" fontId="58" fillId="34" borderId="113" xfId="0" applyFont="1" applyFill="1" applyBorder="1" applyAlignment="1">
      <alignment wrapText="1"/>
    </xf>
    <xf numFmtId="0" fontId="1" fillId="0" borderId="12" xfId="0" applyFont="1" applyBorder="1" applyAlignment="1"/>
    <xf numFmtId="164" fontId="7" fillId="34" borderId="116" xfId="0" applyNumberFormat="1" applyFont="1" applyFill="1" applyBorder="1" applyAlignment="1">
      <alignment horizontal="center"/>
    </xf>
    <xf numFmtId="0" fontId="58" fillId="34" borderId="117" xfId="0" applyFont="1" applyFill="1" applyBorder="1" applyAlignment="1">
      <alignment horizontal="center"/>
    </xf>
    <xf numFmtId="0" fontId="1" fillId="34" borderId="118" xfId="0" applyFont="1" applyFill="1" applyBorder="1" applyAlignment="1">
      <alignment wrapText="1"/>
    </xf>
    <xf numFmtId="0" fontId="1" fillId="33" borderId="12" xfId="0" applyFont="1" applyFill="1" applyBorder="1" applyAlignment="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12" xfId="0" applyFont="1" applyFill="1" applyBorder="1" applyAlignment="1"/>
    <xf numFmtId="0" fontId="1" fillId="0" borderId="42" xfId="0" applyFont="1" applyFill="1" applyBorder="1" applyAlignment="1">
      <alignment vertical="center" wrapText="1"/>
    </xf>
    <xf numFmtId="0" fontId="1" fillId="0" borderId="42" xfId="0" applyFont="1" applyFill="1" applyBorder="1" applyAlignment="1">
      <alignment wrapText="1"/>
    </xf>
    <xf numFmtId="0" fontId="1" fillId="34" borderId="64" xfId="0" applyFont="1" applyFill="1" applyBorder="1" applyAlignment="1">
      <alignment wrapText="1"/>
    </xf>
    <xf numFmtId="0" fontId="1" fillId="0" borderId="44" xfId="0" applyFont="1" applyFill="1" applyBorder="1" applyAlignment="1"/>
    <xf numFmtId="0" fontId="1" fillId="0" borderId="45" xfId="0" applyFont="1" applyFill="1" applyBorder="1" applyAlignment="1">
      <alignment wrapText="1"/>
    </xf>
    <xf numFmtId="0" fontId="69" fillId="34" borderId="119" xfId="0" applyFont="1" applyFill="1" applyBorder="1" applyAlignment="1">
      <alignment vertical="center" wrapText="1"/>
    </xf>
    <xf numFmtId="0" fontId="58" fillId="34" borderId="120" xfId="0" applyFont="1" applyFill="1" applyBorder="1" applyAlignment="1">
      <alignment vertical="center" wrapText="1"/>
    </xf>
    <xf numFmtId="164" fontId="1" fillId="0" borderId="41" xfId="0" applyNumberFormat="1" applyFont="1" applyFill="1" applyBorder="1" applyAlignment="1">
      <alignment horizontal="center"/>
    </xf>
    <xf numFmtId="0" fontId="1" fillId="0" borderId="42" xfId="0" applyFont="1" applyFill="1" applyBorder="1" applyAlignment="1">
      <alignment horizontal="left" wrapText="1"/>
    </xf>
    <xf numFmtId="164" fontId="7" fillId="0" borderId="121" xfId="0" applyNumberFormat="1" applyFont="1" applyFill="1" applyBorder="1" applyAlignment="1" applyProtection="1">
      <alignment horizontal="center" vertical="center"/>
    </xf>
    <xf numFmtId="0" fontId="1" fillId="0" borderId="122" xfId="0" applyFont="1" applyFill="1" applyBorder="1" applyAlignment="1" applyProtection="1">
      <alignment wrapText="1"/>
    </xf>
    <xf numFmtId="0" fontId="1" fillId="0" borderId="123" xfId="0" applyFont="1" applyFill="1" applyBorder="1" applyAlignment="1" applyProtection="1">
      <alignment wrapText="1"/>
    </xf>
    <xf numFmtId="0" fontId="1" fillId="0" borderId="12" xfId="0" applyFont="1" applyFill="1" applyBorder="1" applyAlignment="1" applyProtection="1">
      <alignment wrapText="1"/>
    </xf>
    <xf numFmtId="0" fontId="1" fillId="0" borderId="42" xfId="0" applyFont="1" applyFill="1" applyBorder="1" applyAlignment="1" applyProtection="1">
      <alignment wrapText="1"/>
    </xf>
    <xf numFmtId="0" fontId="1" fillId="0" borderId="42" xfId="0" applyFont="1" applyFill="1" applyBorder="1" applyAlignment="1" applyProtection="1">
      <alignment vertical="top" wrapText="1"/>
    </xf>
    <xf numFmtId="0" fontId="1" fillId="0" borderId="44" xfId="0" applyFont="1" applyFill="1" applyBorder="1" applyAlignment="1" applyProtection="1">
      <alignment wrapText="1"/>
    </xf>
    <xf numFmtId="0" fontId="1" fillId="0" borderId="45" xfId="0" applyFont="1" applyFill="1" applyBorder="1" applyAlignment="1" applyProtection="1">
      <alignment wrapText="1"/>
    </xf>
    <xf numFmtId="0" fontId="9" fillId="34" borderId="113" xfId="0" applyFont="1" applyFill="1" applyBorder="1" applyAlignment="1">
      <alignment wrapText="1"/>
    </xf>
    <xf numFmtId="0" fontId="1" fillId="34" borderId="42" xfId="0" applyFont="1" applyFill="1" applyBorder="1" applyAlignment="1">
      <alignment wrapText="1"/>
    </xf>
    <xf numFmtId="0" fontId="1" fillId="34" borderId="89" xfId="0" applyFont="1" applyFill="1" applyBorder="1" applyAlignment="1">
      <alignment wrapText="1"/>
    </xf>
    <xf numFmtId="0" fontId="1" fillId="33" borderId="44" xfId="0" applyFont="1" applyFill="1" applyBorder="1" applyAlignment="1"/>
    <xf numFmtId="0" fontId="58" fillId="34" borderId="114" xfId="122" applyFont="1" applyFill="1" applyBorder="1" applyAlignment="1" applyProtection="1">
      <alignment horizontal="left"/>
    </xf>
    <xf numFmtId="0" fontId="69" fillId="34" borderId="115" xfId="122" applyFont="1" applyFill="1" applyBorder="1" applyAlignment="1" applyProtection="1">
      <alignment vertical="center"/>
    </xf>
    <xf numFmtId="0" fontId="9" fillId="34" borderId="113" xfId="122" applyFont="1" applyFill="1" applyBorder="1" applyAlignment="1" applyProtection="1">
      <alignment wrapText="1"/>
    </xf>
    <xf numFmtId="0" fontId="69" fillId="34" borderId="115" xfId="122" applyFont="1" applyFill="1" applyBorder="1" applyAlignment="1" applyProtection="1">
      <alignment vertical="center" wrapText="1"/>
    </xf>
    <xf numFmtId="0" fontId="9" fillId="34" borderId="113" xfId="122" applyFont="1" applyFill="1" applyBorder="1" applyAlignment="1" applyProtection="1">
      <alignment horizontal="left" vertical="center" wrapText="1"/>
    </xf>
    <xf numFmtId="0" fontId="1" fillId="0" borderId="0" xfId="0" applyFont="1" applyBorder="1"/>
    <xf numFmtId="0" fontId="1" fillId="0" borderId="0" xfId="0" applyFont="1" applyBorder="1" applyAlignment="1">
      <alignment wrapText="1"/>
    </xf>
    <xf numFmtId="0" fontId="9" fillId="34" borderId="121" xfId="0" applyFont="1" applyFill="1" applyBorder="1" applyAlignment="1">
      <alignment horizontal="center"/>
    </xf>
    <xf numFmtId="0" fontId="9" fillId="34" borderId="124" xfId="0" applyFont="1" applyFill="1" applyBorder="1" applyAlignment="1">
      <alignment horizontal="center"/>
    </xf>
    <xf numFmtId="0" fontId="9" fillId="34" borderId="111" xfId="0" applyFont="1" applyFill="1" applyBorder="1" applyAlignment="1">
      <alignment horizontal="center"/>
    </xf>
    <xf numFmtId="0" fontId="58" fillId="37" borderId="125" xfId="0" applyFont="1" applyFill="1" applyBorder="1" applyAlignment="1">
      <alignment horizontal="center" vertical="center"/>
    </xf>
    <xf numFmtId="0" fontId="58" fillId="37" borderId="124" xfId="0" applyFont="1" applyFill="1" applyBorder="1" applyAlignment="1">
      <alignment horizontal="center" vertical="center"/>
    </xf>
    <xf numFmtId="0" fontId="7" fillId="37" borderId="111" xfId="0" applyFont="1" applyFill="1" applyBorder="1" applyAlignment="1">
      <alignment horizontal="left" vertical="center" wrapText="1"/>
    </xf>
    <xf numFmtId="0" fontId="58" fillId="37" borderId="124" xfId="0" applyFont="1" applyFill="1" applyBorder="1" applyAlignment="1">
      <alignment horizontal="center" vertical="center"/>
    </xf>
    <xf numFmtId="0" fontId="7" fillId="37" borderId="111" xfId="0" applyFont="1" applyFill="1" applyBorder="1" applyAlignment="1">
      <alignment horizontal="left" wrapText="1"/>
    </xf>
    <xf numFmtId="0" fontId="58" fillId="37" borderId="122" xfId="0" applyFont="1" applyFill="1" applyBorder="1" applyAlignment="1">
      <alignment horizontal="center" vertical="center"/>
    </xf>
    <xf numFmtId="0" fontId="7" fillId="37" borderId="108" xfId="0" applyFont="1" applyFill="1" applyBorder="1" applyAlignment="1">
      <alignment horizontal="left" wrapText="1"/>
    </xf>
    <xf numFmtId="0" fontId="1" fillId="0" borderId="21" xfId="0" applyFont="1" applyFill="1" applyBorder="1" applyAlignment="1" applyProtection="1">
      <alignment horizontal="center"/>
    </xf>
    <xf numFmtId="0" fontId="1" fillId="0" borderId="12" xfId="0" applyFont="1" applyBorder="1" applyAlignment="1" applyProtection="1">
      <alignment wrapText="1"/>
    </xf>
    <xf numFmtId="0" fontId="1" fillId="0" borderId="12" xfId="0" applyFont="1" applyBorder="1" applyAlignment="1" applyProtection="1">
      <alignment wrapText="1" shrinkToFit="1"/>
    </xf>
    <xf numFmtId="0" fontId="9" fillId="34" borderId="114" xfId="0" applyFont="1" applyFill="1" applyBorder="1" applyAlignment="1">
      <alignment horizontal="center" wrapText="1"/>
    </xf>
    <xf numFmtId="0" fontId="9" fillId="34" borderId="126" xfId="0" applyFont="1" applyFill="1" applyBorder="1" applyAlignment="1">
      <alignment horizontal="center" wrapText="1"/>
    </xf>
    <xf numFmtId="0" fontId="9" fillId="34" borderId="113" xfId="0" applyFont="1" applyFill="1" applyBorder="1" applyAlignment="1">
      <alignment horizontal="center" wrapText="1"/>
    </xf>
    <xf numFmtId="0" fontId="7" fillId="0" borderId="108" xfId="0" applyFont="1" applyBorder="1" applyAlignment="1">
      <alignment vertical="center"/>
    </xf>
    <xf numFmtId="0" fontId="70" fillId="0" borderId="108" xfId="0" applyFont="1" applyBorder="1" applyAlignment="1">
      <alignment vertical="center" wrapText="1"/>
    </xf>
    <xf numFmtId="0" fontId="7" fillId="0" borderId="108" xfId="0" applyFont="1" applyBorder="1" applyAlignment="1">
      <alignment vertical="center" wrapText="1"/>
    </xf>
    <xf numFmtId="0" fontId="7" fillId="0" borderId="108" xfId="0" applyFont="1" applyFill="1" applyBorder="1" applyAlignment="1">
      <alignment horizontal="center" vertical="center" wrapText="1"/>
    </xf>
    <xf numFmtId="0" fontId="122" fillId="0" borderId="114" xfId="140" applyFont="1" applyFill="1" applyBorder="1" applyAlignment="1" applyProtection="1">
      <alignment vertical="top" wrapText="1"/>
    </xf>
    <xf numFmtId="0" fontId="122" fillId="0" borderId="127" xfId="0" applyFont="1" applyBorder="1" applyAlignment="1">
      <alignment vertical="top" wrapText="1"/>
    </xf>
    <xf numFmtId="0" fontId="7" fillId="0" borderId="128" xfId="0" applyFont="1" applyFill="1" applyBorder="1" applyAlignment="1">
      <alignment vertical="top" wrapText="1"/>
    </xf>
    <xf numFmtId="0" fontId="7" fillId="0" borderId="108" xfId="0" applyFont="1" applyBorder="1" applyAlignment="1">
      <alignment horizontal="center" vertical="center" wrapText="1"/>
    </xf>
    <xf numFmtId="0" fontId="7" fillId="0" borderId="129" xfId="0" applyFont="1" applyFill="1" applyBorder="1" applyAlignment="1">
      <alignment vertical="center"/>
    </xf>
    <xf numFmtId="0" fontId="7" fillId="0" borderId="129" xfId="0" applyFont="1" applyBorder="1" applyAlignment="1">
      <alignment vertical="center"/>
    </xf>
    <xf numFmtId="0" fontId="7" fillId="0" borderId="129" xfId="0" applyFont="1" applyBorder="1" applyAlignment="1">
      <alignment vertical="center" wrapText="1"/>
    </xf>
    <xf numFmtId="0" fontId="7" fillId="0" borderId="129" xfId="0" applyFont="1" applyBorder="1" applyAlignment="1">
      <alignment horizontal="center" vertical="center" wrapText="1"/>
    </xf>
    <xf numFmtId="0" fontId="7" fillId="0" borderId="129" xfId="0" applyFont="1" applyFill="1" applyBorder="1" applyAlignment="1">
      <alignment vertical="center" wrapText="1"/>
    </xf>
    <xf numFmtId="0" fontId="122" fillId="0" borderId="127" xfId="140" applyFont="1" applyFill="1" applyBorder="1" applyAlignment="1" applyProtection="1">
      <alignment horizontal="left" vertical="top" wrapText="1"/>
    </xf>
    <xf numFmtId="0" fontId="7" fillId="0" borderId="108" xfId="0" applyFont="1" applyFill="1" applyBorder="1" applyAlignment="1">
      <alignment vertical="center"/>
    </xf>
    <xf numFmtId="0" fontId="55" fillId="0" borderId="108" xfId="0" applyFont="1" applyFill="1" applyBorder="1" applyAlignment="1">
      <alignment vertical="center"/>
    </xf>
    <xf numFmtId="0" fontId="122" fillId="0" borderId="114" xfId="0" applyFont="1" applyFill="1" applyBorder="1" applyAlignment="1">
      <alignment vertical="top" wrapText="1"/>
    </xf>
    <xf numFmtId="0" fontId="7" fillId="0" borderId="127" xfId="0" applyFont="1" applyFill="1" applyBorder="1" applyAlignment="1">
      <alignment vertical="top"/>
    </xf>
    <xf numFmtId="0" fontId="55" fillId="0" borderId="108" xfId="0" applyFont="1" applyFill="1" applyBorder="1" applyAlignment="1">
      <alignment vertical="center" wrapText="1"/>
    </xf>
    <xf numFmtId="0" fontId="122" fillId="0" borderId="127" xfId="140" applyFont="1" applyFill="1" applyBorder="1" applyAlignment="1" applyProtection="1">
      <alignment vertical="top" wrapText="1"/>
    </xf>
    <xf numFmtId="0" fontId="9" fillId="0" borderId="108" xfId="0" applyFont="1" applyBorder="1" applyAlignment="1">
      <alignment vertical="center"/>
    </xf>
    <xf numFmtId="0" fontId="9" fillId="0" borderId="108" xfId="0" applyFont="1" applyFill="1" applyBorder="1" applyAlignment="1">
      <alignment vertical="center"/>
    </xf>
    <xf numFmtId="0" fontId="9" fillId="0" borderId="108" xfId="0" applyFont="1" applyFill="1" applyBorder="1" applyAlignment="1">
      <alignment vertical="center" wrapText="1"/>
    </xf>
    <xf numFmtId="0" fontId="9" fillId="0" borderId="108" xfId="0" applyFont="1" applyFill="1" applyBorder="1" applyAlignment="1">
      <alignment horizontal="center" vertical="center" wrapText="1"/>
    </xf>
    <xf numFmtId="0" fontId="7" fillId="0" borderId="127" xfId="140" applyFont="1" applyFill="1" applyBorder="1" applyAlignment="1">
      <alignment horizontal="left" vertical="top" wrapText="1"/>
    </xf>
    <xf numFmtId="0" fontId="7" fillId="0" borderId="127" xfId="0" applyFont="1" applyFill="1" applyBorder="1" applyAlignment="1">
      <alignment vertical="center" wrapText="1"/>
    </xf>
    <xf numFmtId="0" fontId="40" fillId="0" borderId="127" xfId="118" applyFont="1" applyFill="1" applyBorder="1" applyAlignment="1">
      <alignment horizontal="left" vertical="center"/>
    </xf>
    <xf numFmtId="0" fontId="7" fillId="0" borderId="127" xfId="0" applyFont="1" applyBorder="1" applyAlignment="1">
      <alignment vertical="center" wrapText="1"/>
    </xf>
    <xf numFmtId="0" fontId="9" fillId="0" borderId="109" xfId="0" applyFont="1" applyFill="1" applyBorder="1" applyAlignment="1">
      <alignment vertical="center" wrapText="1"/>
    </xf>
    <xf numFmtId="0" fontId="9" fillId="0" borderId="110" xfId="0" applyFont="1" applyFill="1" applyBorder="1" applyAlignment="1">
      <alignment vertical="center" wrapText="1"/>
    </xf>
    <xf numFmtId="0" fontId="9" fillId="0" borderId="111" xfId="0" applyFont="1" applyFill="1" applyBorder="1" applyAlignment="1">
      <alignment vertical="center" wrapText="1"/>
    </xf>
    <xf numFmtId="0" fontId="7" fillId="0" borderId="129" xfId="0" applyFont="1" applyFill="1" applyBorder="1" applyAlignment="1">
      <alignment horizontal="center" vertical="center" wrapText="1"/>
    </xf>
    <xf numFmtId="0" fontId="9" fillId="0" borderId="84" xfId="0" applyFont="1" applyFill="1" applyBorder="1" applyAlignment="1">
      <alignment vertical="center" wrapText="1"/>
    </xf>
    <xf numFmtId="0" fontId="9" fillId="0" borderId="108" xfId="0" applyFont="1" applyFill="1" applyBorder="1" applyAlignment="1">
      <alignment vertical="center" wrapText="1"/>
    </xf>
    <xf numFmtId="0" fontId="121" fillId="0" borderId="108" xfId="0" applyFont="1" applyFill="1" applyBorder="1" applyAlignment="1">
      <alignment vertical="center" wrapText="1"/>
    </xf>
    <xf numFmtId="0" fontId="122" fillId="0" borderId="127" xfId="0" applyFont="1" applyFill="1" applyBorder="1" applyAlignment="1">
      <alignment vertical="top" wrapText="1"/>
    </xf>
    <xf numFmtId="0" fontId="7" fillId="0" borderId="128" xfId="0" applyFont="1" applyBorder="1" applyAlignment="1">
      <alignment vertical="center" wrapText="1"/>
    </xf>
    <xf numFmtId="0" fontId="7" fillId="0" borderId="113" xfId="0" applyFont="1" applyBorder="1" applyAlignment="1">
      <alignment vertical="top" wrapText="1"/>
    </xf>
    <xf numFmtId="0" fontId="122" fillId="0" borderId="129" xfId="0" applyFont="1" applyFill="1" applyBorder="1" applyAlignment="1">
      <alignment vertical="top" wrapText="1"/>
    </xf>
    <xf numFmtId="0" fontId="7" fillId="0" borderId="128" xfId="0" applyFont="1" applyFill="1" applyBorder="1" applyAlignment="1">
      <alignment vertical="center" wrapText="1"/>
    </xf>
    <xf numFmtId="0" fontId="7" fillId="0" borderId="113" xfId="0" applyFont="1" applyFill="1" applyBorder="1" applyAlignment="1">
      <alignment vertical="top" wrapText="1"/>
    </xf>
    <xf numFmtId="0" fontId="29" fillId="0" borderId="108" xfId="0" applyFont="1" applyFill="1" applyBorder="1" applyAlignment="1">
      <alignment vertical="top"/>
    </xf>
    <xf numFmtId="0" fontId="7" fillId="0" borderId="127" xfId="0" applyFont="1" applyFill="1" applyBorder="1" applyAlignment="1">
      <alignment vertical="top" wrapText="1"/>
    </xf>
    <xf numFmtId="0" fontId="7" fillId="0" borderId="127" xfId="0" applyFont="1" applyBorder="1" applyAlignment="1">
      <alignment vertical="top" wrapText="1"/>
    </xf>
    <xf numFmtId="0" fontId="55" fillId="0" borderId="108" xfId="0" applyFont="1" applyBorder="1" applyAlignment="1">
      <alignment vertical="center" wrapText="1"/>
    </xf>
    <xf numFmtId="0" fontId="9" fillId="0" borderId="114" xfId="0" applyFont="1" applyFill="1" applyBorder="1" applyAlignment="1">
      <alignment vertical="center"/>
    </xf>
    <xf numFmtId="0" fontId="9" fillId="0" borderId="130" xfId="0" applyFont="1" applyFill="1" applyBorder="1" applyAlignment="1">
      <alignment vertical="center"/>
    </xf>
    <xf numFmtId="0" fontId="9" fillId="0" borderId="128" xfId="0" applyFont="1" applyFill="1" applyBorder="1" applyAlignment="1">
      <alignment vertical="center"/>
    </xf>
    <xf numFmtId="0" fontId="113" fillId="0" borderId="128" xfId="0" applyFont="1" applyBorder="1" applyAlignment="1">
      <alignment vertical="center" wrapText="1"/>
    </xf>
    <xf numFmtId="0" fontId="113" fillId="0" borderId="127" xfId="0" applyFont="1" applyBorder="1" applyAlignment="1">
      <alignment vertical="center"/>
    </xf>
    <xf numFmtId="0" fontId="113" fillId="0" borderId="128" xfId="0" applyFont="1" applyBorder="1" applyAlignment="1">
      <alignment vertical="center"/>
    </xf>
    <xf numFmtId="0" fontId="68" fillId="0" borderId="108" xfId="0" applyFont="1" applyBorder="1" applyAlignment="1">
      <alignment vertical="center" wrapText="1"/>
    </xf>
    <xf numFmtId="0" fontId="113" fillId="0" borderId="108" xfId="0" applyFont="1" applyBorder="1" applyAlignment="1">
      <alignment vertical="center"/>
    </xf>
    <xf numFmtId="0" fontId="68" fillId="0" borderId="108" xfId="0" applyFont="1" applyBorder="1" applyAlignment="1">
      <alignment vertical="center"/>
    </xf>
    <xf numFmtId="0" fontId="29" fillId="0" borderId="108" xfId="0" applyFont="1" applyBorder="1" applyAlignment="1">
      <alignment vertical="top"/>
    </xf>
    <xf numFmtId="0" fontId="113" fillId="0" borderId="84" xfId="0" applyFont="1" applyBorder="1" applyAlignment="1">
      <alignment horizontal="left" vertical="top" wrapText="1"/>
    </xf>
    <xf numFmtId="0" fontId="118" fillId="0" borderId="127" xfId="0" applyFont="1" applyBorder="1" applyAlignment="1">
      <alignment vertical="center" wrapText="1"/>
    </xf>
    <xf numFmtId="0" fontId="118" fillId="0" borderId="128" xfId="0" applyFont="1" applyBorder="1" applyAlignment="1">
      <alignment vertical="center" wrapText="1"/>
    </xf>
    <xf numFmtId="0" fontId="118" fillId="0" borderId="128" xfId="0" applyFont="1" applyFill="1" applyBorder="1" applyAlignment="1" applyProtection="1">
      <alignment horizontal="center" vertical="center" wrapText="1"/>
    </xf>
    <xf numFmtId="0" fontId="74" fillId="0" borderId="129" xfId="0" applyFont="1" applyFill="1" applyBorder="1" applyAlignment="1" applyProtection="1">
      <alignment horizontal="center" vertical="center" wrapText="1"/>
    </xf>
    <xf numFmtId="0" fontId="0" fillId="0" borderId="108" xfId="0" applyFill="1" applyBorder="1" applyAlignment="1">
      <alignment vertical="top" wrapText="1"/>
    </xf>
    <xf numFmtId="0" fontId="74" fillId="0" borderId="129" xfId="0" applyFont="1" applyBorder="1" applyAlignment="1">
      <alignment horizontal="center" vertical="center" wrapText="1"/>
    </xf>
    <xf numFmtId="0" fontId="29" fillId="0" borderId="129" xfId="0" applyFont="1" applyBorder="1" applyAlignment="1">
      <alignment vertical="top" wrapText="1"/>
    </xf>
    <xf numFmtId="0" fontId="74" fillId="0" borderId="108" xfId="0" applyFont="1" applyFill="1" applyBorder="1" applyAlignment="1">
      <alignment horizontal="center" vertical="center" wrapText="1"/>
    </xf>
    <xf numFmtId="0" fontId="74" fillId="0" borderId="108" xfId="0" applyFont="1" applyBorder="1" applyAlignment="1">
      <alignment horizontal="center" vertical="center" wrapText="1"/>
    </xf>
    <xf numFmtId="0" fontId="29" fillId="0" borderId="108" xfId="0" applyFont="1" applyFill="1" applyBorder="1" applyAlignment="1">
      <alignment vertical="top" wrapText="1"/>
    </xf>
    <xf numFmtId="0" fontId="29" fillId="0" borderId="108" xfId="0" applyFont="1" applyBorder="1" applyAlignment="1">
      <alignment vertical="top" wrapText="1"/>
    </xf>
    <xf numFmtId="0" fontId="7" fillId="0" borderId="108" xfId="0" applyFont="1" applyFill="1" applyBorder="1" applyAlignment="1" applyProtection="1">
      <alignment horizontal="center" vertical="center" wrapText="1"/>
    </xf>
    <xf numFmtId="0" fontId="74" fillId="0" borderId="108" xfId="0" applyFont="1" applyFill="1" applyBorder="1" applyAlignment="1" applyProtection="1">
      <alignment horizontal="center" vertical="center" wrapText="1"/>
    </xf>
    <xf numFmtId="0" fontId="7" fillId="0" borderId="109" xfId="0" applyFont="1" applyBorder="1" applyAlignment="1">
      <alignment horizontal="center" vertical="center" wrapText="1"/>
    </xf>
    <xf numFmtId="0" fontId="72" fillId="0" borderId="129" xfId="0" applyFont="1" applyBorder="1" applyAlignment="1">
      <alignment horizontal="left" vertical="center" wrapText="1" indent="2"/>
    </xf>
    <xf numFmtId="0" fontId="74" fillId="0" borderId="129" xfId="0" applyFont="1" applyFill="1" applyBorder="1" applyAlignment="1">
      <alignment horizontal="center" vertical="center" wrapText="1"/>
    </xf>
    <xf numFmtId="0" fontId="70" fillId="0" borderId="129" xfId="0" applyFont="1" applyBorder="1" applyAlignment="1">
      <alignment horizontal="center" vertical="top" wrapText="1"/>
    </xf>
    <xf numFmtId="0" fontId="0" fillId="0" borderId="108" xfId="0" applyBorder="1" applyAlignment="1">
      <alignment vertical="top" wrapText="1"/>
    </xf>
    <xf numFmtId="0" fontId="7" fillId="0" borderId="129" xfId="0" applyFont="1" applyFill="1" applyBorder="1" applyAlignment="1" applyProtection="1">
      <alignment horizontal="center" vertical="center" wrapText="1"/>
    </xf>
    <xf numFmtId="0" fontId="74" fillId="0" borderId="129" xfId="0" applyFont="1" applyBorder="1" applyAlignment="1">
      <alignment vertical="center" wrapText="1"/>
    </xf>
    <xf numFmtId="0" fontId="74" fillId="0" borderId="111" xfId="0" applyFont="1" applyBorder="1" applyAlignment="1">
      <alignment horizontal="center" vertical="center" wrapText="1"/>
    </xf>
    <xf numFmtId="0" fontId="29" fillId="0" borderId="129" xfId="0" applyFont="1" applyBorder="1" applyAlignment="1">
      <alignment vertical="top" wrapText="1"/>
    </xf>
    <xf numFmtId="0" fontId="0" fillId="0" borderId="111" xfId="0" applyBorder="1" applyAlignment="1">
      <alignment vertical="top" wrapText="1"/>
    </xf>
    <xf numFmtId="0" fontId="7" fillId="0" borderId="127" xfId="0" applyFont="1" applyFill="1" applyBorder="1" applyAlignment="1" applyProtection="1">
      <alignment horizontal="center" vertical="center" wrapText="1"/>
    </xf>
    <xf numFmtId="0" fontId="29" fillId="0" borderId="129" xfId="0" applyFont="1" applyFill="1" applyBorder="1" applyAlignment="1">
      <alignment vertical="top" wrapText="1"/>
    </xf>
    <xf numFmtId="0" fontId="1" fillId="0" borderId="0" xfId="0" applyFont="1" applyAlignment="1" applyProtection="1">
      <alignment horizontal="left" indent="2"/>
    </xf>
    <xf numFmtId="164" fontId="1" fillId="0" borderId="12" xfId="0" applyNumberFormat="1" applyFont="1" applyBorder="1" applyAlignment="1" applyProtection="1">
      <alignment horizontal="center"/>
    </xf>
    <xf numFmtId="0" fontId="1" fillId="0" borderId="0" xfId="0" applyNumberFormat="1" applyFont="1" applyAlignment="1" applyProtection="1">
      <alignment horizontal="left" indent="2"/>
    </xf>
    <xf numFmtId="0" fontId="1" fillId="0" borderId="0" xfId="0" applyNumberFormat="1" applyFont="1" applyProtection="1"/>
    <xf numFmtId="0" fontId="1" fillId="0" borderId="0" xfId="0" applyFont="1" applyAlignment="1">
      <alignment horizontal="left" indent="2"/>
    </xf>
    <xf numFmtId="0" fontId="1" fillId="38" borderId="25" xfId="122" applyFont="1" applyFill="1" applyBorder="1" applyProtection="1"/>
    <xf numFmtId="0" fontId="1" fillId="38" borderId="21" xfId="122" applyFont="1" applyFill="1" applyBorder="1" applyProtection="1"/>
    <xf numFmtId="167" fontId="1" fillId="24" borderId="21" xfId="40" applyNumberFormat="1" applyFont="1" applyFill="1" applyBorder="1" applyAlignment="1" applyProtection="1"/>
    <xf numFmtId="0" fontId="1" fillId="0" borderId="12" xfId="118" applyNumberFormat="1" applyFont="1" applyFill="1" applyBorder="1" applyAlignment="1" applyProtection="1">
      <alignment horizontal="left"/>
    </xf>
    <xf numFmtId="0" fontId="1" fillId="0" borderId="12" xfId="122" applyFont="1" applyFill="1" applyBorder="1" applyAlignment="1" applyProtection="1">
      <alignment horizontal="center"/>
    </xf>
    <xf numFmtId="0" fontId="1" fillId="0" borderId="21" xfId="122" applyFont="1" applyFill="1" applyBorder="1" applyAlignment="1" applyProtection="1">
      <alignment horizontal="center"/>
    </xf>
    <xf numFmtId="167" fontId="1" fillId="37" borderId="12" xfId="122" applyNumberFormat="1" applyFont="1" applyFill="1" applyBorder="1" applyAlignment="1" applyProtection="1"/>
    <xf numFmtId="0" fontId="1" fillId="0" borderId="0" xfId="0" applyFont="1" applyAlignment="1" applyProtection="1">
      <alignment vertical="center"/>
      <protection locked="0"/>
    </xf>
    <xf numFmtId="0" fontId="9" fillId="34" borderId="125" xfId="78" applyFont="1" applyFill="1" applyBorder="1" applyAlignment="1" applyProtection="1">
      <alignment horizontal="left"/>
    </xf>
    <xf numFmtId="41" fontId="7" fillId="34" borderId="124" xfId="35" applyNumberFormat="1" applyFont="1" applyFill="1" applyBorder="1" applyAlignment="1" applyProtection="1">
      <alignment wrapText="1"/>
    </xf>
    <xf numFmtId="41" fontId="7" fillId="34" borderId="131" xfId="35" applyNumberFormat="1" applyFont="1" applyFill="1" applyBorder="1" applyAlignment="1" applyProtection="1">
      <alignment wrapText="1"/>
    </xf>
    <xf numFmtId="0" fontId="9" fillId="34" borderId="132" xfId="78" applyFont="1" applyFill="1" applyBorder="1" applyAlignment="1" applyProtection="1">
      <alignment wrapText="1"/>
    </xf>
    <xf numFmtId="3" fontId="9" fillId="34" borderId="130" xfId="78" applyNumberFormat="1" applyFont="1" applyFill="1" applyBorder="1" applyAlignment="1" applyProtection="1">
      <alignment horizontal="centerContinuous" vertical="center" wrapText="1"/>
    </xf>
    <xf numFmtId="3" fontId="9" fillId="34" borderId="115" xfId="78" applyNumberFormat="1" applyFont="1" applyFill="1" applyBorder="1" applyAlignment="1" applyProtection="1">
      <alignment horizontal="centerContinuous" vertical="center" wrapText="1"/>
    </xf>
    <xf numFmtId="3" fontId="9" fillId="34" borderId="126" xfId="78" applyNumberFormat="1" applyFont="1" applyFill="1" applyBorder="1" applyAlignment="1" applyProtection="1">
      <alignment horizontal="centerContinuous" vertical="center" wrapText="1"/>
    </xf>
    <xf numFmtId="42" fontId="9" fillId="34" borderId="126" xfId="78" applyNumberFormat="1" applyFont="1" applyFill="1" applyBorder="1" applyAlignment="1" applyProtection="1">
      <alignment horizontal="centerContinuous" vertical="center" wrapText="1"/>
    </xf>
    <xf numFmtId="42" fontId="9" fillId="34" borderId="130" xfId="78" applyNumberFormat="1" applyFont="1" applyFill="1" applyBorder="1" applyAlignment="1" applyProtection="1">
      <alignment horizontal="centerContinuous" vertical="center" wrapText="1"/>
    </xf>
    <xf numFmtId="42" fontId="9" fillId="34" borderId="115" xfId="78" applyNumberFormat="1" applyFont="1" applyFill="1" applyBorder="1" applyAlignment="1" applyProtection="1">
      <alignment horizontal="centerContinuous" vertical="center" wrapText="1"/>
    </xf>
    <xf numFmtId="4" fontId="9" fillId="34" borderId="126" xfId="78" applyNumberFormat="1" applyFont="1" applyFill="1" applyBorder="1" applyAlignment="1" applyProtection="1">
      <alignment horizontal="centerContinuous" vertical="center" wrapText="1"/>
    </xf>
    <xf numFmtId="4" fontId="9" fillId="34" borderId="130" xfId="78" applyNumberFormat="1" applyFont="1" applyFill="1" applyBorder="1" applyAlignment="1" applyProtection="1">
      <alignment horizontal="centerContinuous" vertical="center" wrapText="1"/>
    </xf>
    <xf numFmtId="4" fontId="9" fillId="34" borderId="115" xfId="78" applyNumberFormat="1" applyFont="1" applyFill="1" applyBorder="1" applyAlignment="1" applyProtection="1">
      <alignment horizontal="centerContinuous" vertical="center" wrapText="1"/>
    </xf>
    <xf numFmtId="44" fontId="9" fillId="34" borderId="126" xfId="78" applyNumberFormat="1" applyFont="1" applyFill="1" applyBorder="1" applyAlignment="1" applyProtection="1">
      <alignment horizontal="centerContinuous" vertical="center" wrapText="1"/>
    </xf>
    <xf numFmtId="44" fontId="9" fillId="34" borderId="130" xfId="78" applyNumberFormat="1" applyFont="1" applyFill="1" applyBorder="1" applyAlignment="1" applyProtection="1">
      <alignment horizontal="centerContinuous" vertical="center" wrapText="1"/>
    </xf>
    <xf numFmtId="44" fontId="9" fillId="34" borderId="128" xfId="78" applyNumberFormat="1" applyFont="1" applyFill="1" applyBorder="1" applyAlignment="1" applyProtection="1">
      <alignment horizontal="centerContinuous" vertical="center" wrapText="1"/>
    </xf>
    <xf numFmtId="44" fontId="9" fillId="34" borderId="114" xfId="78" applyNumberFormat="1" applyFont="1" applyFill="1" applyBorder="1" applyAlignment="1" applyProtection="1">
      <alignment horizontal="centerContinuous" vertical="center" wrapText="1"/>
    </xf>
    <xf numFmtId="0" fontId="9" fillId="34" borderId="116" xfId="78" applyFont="1" applyFill="1" applyBorder="1" applyAlignment="1" applyProtection="1">
      <alignment wrapText="1"/>
    </xf>
    <xf numFmtId="3" fontId="9" fillId="34" borderId="122" xfId="78" applyNumberFormat="1" applyFont="1" applyFill="1" applyBorder="1" applyAlignment="1" applyProtection="1">
      <alignment horizontal="center" vertical="center" wrapText="1"/>
    </xf>
    <xf numFmtId="0" fontId="9" fillId="0" borderId="116" xfId="0" applyFont="1" applyBorder="1" applyAlignment="1">
      <alignment horizontal="center"/>
    </xf>
    <xf numFmtId="0" fontId="9" fillId="0" borderId="117" xfId="0" applyFont="1" applyBorder="1" applyAlignment="1">
      <alignment horizontal="center"/>
    </xf>
    <xf numFmtId="0" fontId="9" fillId="0" borderId="118" xfId="0" applyFont="1" applyBorder="1" applyAlignment="1">
      <alignment horizontal="center"/>
    </xf>
    <xf numFmtId="0" fontId="7" fillId="0" borderId="121" xfId="139" applyBorder="1" applyAlignment="1" applyProtection="1">
      <alignment horizontal="center"/>
    </xf>
    <xf numFmtId="0" fontId="7" fillId="36" borderId="133" xfId="139" applyFill="1" applyBorder="1" applyAlignment="1" applyProtection="1">
      <alignment horizontal="center"/>
      <protection locked="0"/>
    </xf>
    <xf numFmtId="0" fontId="7" fillId="36" borderId="133" xfId="139" applyFill="1" applyBorder="1" applyAlignment="1" applyProtection="1">
      <protection locked="0"/>
    </xf>
    <xf numFmtId="0" fontId="7" fillId="36" borderId="122" xfId="139" applyFont="1" applyFill="1" applyBorder="1" applyAlignment="1" applyProtection="1">
      <protection locked="0"/>
    </xf>
    <xf numFmtId="44" fontId="7" fillId="36" borderId="122" xfId="133" applyNumberFormat="1" applyFont="1" applyFill="1" applyBorder="1" applyProtection="1">
      <protection locked="0"/>
    </xf>
    <xf numFmtId="44" fontId="7" fillId="37" borderId="124" xfId="139" applyNumberFormat="1" applyFill="1" applyBorder="1" applyAlignment="1" applyProtection="1"/>
    <xf numFmtId="0" fontId="9" fillId="34" borderId="127" xfId="139" applyFont="1" applyFill="1" applyBorder="1" applyAlignment="1" applyProtection="1"/>
    <xf numFmtId="44" fontId="7" fillId="37" borderId="127" xfId="139" applyNumberFormat="1" applyFill="1" applyBorder="1" applyAlignment="1" applyProtection="1"/>
    <xf numFmtId="0" fontId="108" fillId="56" borderId="114" xfId="141" applyFont="1" applyFill="1" applyBorder="1" applyAlignment="1" applyProtection="1">
      <alignment horizontal="left" vertical="center"/>
    </xf>
    <xf numFmtId="0" fontId="109" fillId="56" borderId="130" xfId="141" applyFont="1" applyFill="1" applyBorder="1" applyAlignment="1" applyProtection="1">
      <alignment vertical="center" wrapText="1"/>
    </xf>
    <xf numFmtId="0" fontId="110" fillId="56" borderId="130" xfId="141" quotePrefix="1" applyFont="1" applyFill="1" applyBorder="1" applyAlignment="1" applyProtection="1">
      <alignment horizontal="centerContinuous" vertical="center"/>
    </xf>
    <xf numFmtId="0" fontId="109" fillId="56" borderId="130" xfId="141" applyFont="1" applyFill="1" applyBorder="1" applyAlignment="1" applyProtection="1">
      <alignment horizontal="centerContinuous" vertical="center"/>
    </xf>
    <xf numFmtId="0" fontId="109" fillId="56" borderId="115" xfId="141" applyFont="1" applyFill="1" applyBorder="1" applyAlignment="1" applyProtection="1">
      <alignment horizontal="centerContinuous" vertical="center"/>
    </xf>
    <xf numFmtId="0" fontId="110" fillId="56" borderId="115" xfId="141" quotePrefix="1" applyFont="1" applyFill="1" applyBorder="1" applyAlignment="1" applyProtection="1">
      <alignment horizontal="centerContinuous" vertical="center"/>
    </xf>
    <xf numFmtId="0" fontId="109" fillId="56" borderId="130" xfId="141" applyFont="1" applyFill="1" applyBorder="1" applyAlignment="1" applyProtection="1">
      <alignment vertical="center"/>
    </xf>
    <xf numFmtId="0" fontId="109" fillId="56" borderId="128" xfId="141" applyFont="1" applyFill="1" applyBorder="1" applyAlignment="1" applyProtection="1">
      <alignment vertical="center"/>
    </xf>
    <xf numFmtId="0" fontId="9" fillId="0" borderId="132" xfId="141" applyFont="1" applyFill="1" applyBorder="1" applyAlignment="1" applyProtection="1">
      <alignment horizontal="center" vertical="center" wrapText="1"/>
    </xf>
    <xf numFmtId="0" fontId="9" fillId="0" borderId="113" xfId="141" applyFont="1" applyFill="1" applyBorder="1" applyAlignment="1" applyProtection="1">
      <alignment horizontal="left" vertical="center" wrapText="1"/>
    </xf>
    <xf numFmtId="199" fontId="9" fillId="34" borderId="115" xfId="141" applyNumberFormat="1" applyFont="1" applyFill="1" applyBorder="1" applyAlignment="1" applyProtection="1">
      <alignment horizontal="center" vertical="center" wrapText="1"/>
    </xf>
    <xf numFmtId="199" fontId="9" fillId="34" borderId="112" xfId="141" applyNumberFormat="1" applyFont="1" applyFill="1" applyBorder="1" applyAlignment="1" applyProtection="1">
      <alignment horizontal="center" vertical="center" wrapText="1"/>
    </xf>
    <xf numFmtId="199" fontId="9" fillId="34" borderId="126" xfId="141" applyNumberFormat="1" applyFont="1" applyFill="1" applyBorder="1" applyAlignment="1" applyProtection="1">
      <alignment horizontal="center" vertical="center" wrapText="1"/>
    </xf>
    <xf numFmtId="199" fontId="9" fillId="34" borderId="130" xfId="141" applyNumberFormat="1" applyFont="1" applyFill="1" applyBorder="1" applyAlignment="1" applyProtection="1">
      <alignment horizontal="center" vertical="center" wrapText="1"/>
    </xf>
    <xf numFmtId="0" fontId="9" fillId="34" borderId="132" xfId="141" applyFont="1" applyFill="1" applyBorder="1" applyAlignment="1" applyProtection="1">
      <alignment horizontal="center" vertical="center" wrapText="1"/>
    </xf>
    <xf numFmtId="0" fontId="9" fillId="34" borderId="113" xfId="141" applyFont="1" applyFill="1" applyBorder="1" applyAlignment="1" applyProtection="1">
      <alignment horizontal="center" vertical="center" wrapText="1"/>
    </xf>
    <xf numFmtId="167" fontId="7" fillId="36" borderId="133" xfId="133" applyNumberFormat="1" applyFont="1" applyFill="1" applyBorder="1" applyAlignment="1" applyProtection="1">
      <alignment vertical="center"/>
      <protection locked="0"/>
    </xf>
    <xf numFmtId="167" fontId="7" fillId="36" borderId="123" xfId="133" applyNumberFormat="1" applyFont="1" applyFill="1" applyBorder="1" applyAlignment="1" applyProtection="1">
      <alignment vertical="center"/>
      <protection locked="0"/>
    </xf>
    <xf numFmtId="167" fontId="55" fillId="36" borderId="133" xfId="133" applyNumberFormat="1" applyFont="1" applyFill="1" applyBorder="1" applyAlignment="1" applyProtection="1">
      <alignment vertical="center"/>
      <protection locked="0"/>
    </xf>
    <xf numFmtId="0" fontId="7" fillId="0" borderId="121" xfId="141" applyFont="1" applyFill="1" applyBorder="1" applyAlignment="1" applyProtection="1">
      <alignment horizontal="center" vertical="center"/>
    </xf>
    <xf numFmtId="0" fontId="7" fillId="0" borderId="123" xfId="141" applyFont="1" applyFill="1" applyBorder="1" applyAlignment="1" applyProtection="1">
      <alignment vertical="center" wrapText="1"/>
    </xf>
    <xf numFmtId="167" fontId="7" fillId="37" borderId="133" xfId="133" applyNumberFormat="1" applyFont="1" applyFill="1" applyBorder="1" applyAlignment="1" applyProtection="1">
      <alignment vertical="center"/>
    </xf>
    <xf numFmtId="167" fontId="7" fillId="37" borderId="117" xfId="133" applyNumberFormat="1" applyFont="1" applyFill="1" applyBorder="1" applyAlignment="1" applyProtection="1">
      <alignment vertical="center"/>
    </xf>
    <xf numFmtId="167" fontId="7" fillId="37" borderId="123" xfId="133" applyNumberFormat="1" applyFont="1" applyFill="1" applyBorder="1" applyAlignment="1" applyProtection="1">
      <alignment vertical="center"/>
    </xf>
    <xf numFmtId="0" fontId="34" fillId="0" borderId="84" xfId="0" applyFont="1" applyBorder="1" applyProtection="1">
      <protection locked="0"/>
    </xf>
    <xf numFmtId="0" fontId="7" fillId="0" borderId="84" xfId="81" applyBorder="1" applyProtection="1">
      <protection locked="0"/>
    </xf>
    <xf numFmtId="201" fontId="34" fillId="0" borderId="84" xfId="0" applyNumberFormat="1" applyFont="1" applyBorder="1" applyProtection="1">
      <protection locked="0"/>
    </xf>
    <xf numFmtId="0" fontId="0" fillId="37" borderId="84" xfId="0" applyFill="1" applyBorder="1" applyProtection="1">
      <protection locked="0"/>
    </xf>
    <xf numFmtId="0" fontId="1" fillId="0" borderId="0" xfId="362" applyFont="1"/>
    <xf numFmtId="0" fontId="1" fillId="0" borderId="14" xfId="362" applyFont="1" applyBorder="1"/>
    <xf numFmtId="0" fontId="1" fillId="0" borderId="0" xfId="362" applyFont="1" applyBorder="1"/>
    <xf numFmtId="0" fontId="1" fillId="0" borderId="16" xfId="362" applyFont="1" applyBorder="1" applyAlignment="1">
      <alignment wrapText="1"/>
    </xf>
    <xf numFmtId="0" fontId="1" fillId="0" borderId="36" xfId="362" applyFont="1" applyBorder="1" applyAlignment="1">
      <alignment horizontal="center"/>
    </xf>
    <xf numFmtId="14" fontId="1" fillId="0" borderId="77" xfId="362" applyNumberFormat="1" applyFont="1" applyBorder="1" applyAlignment="1">
      <alignment horizontal="left"/>
    </xf>
    <xf numFmtId="0" fontId="1" fillId="0" borderId="27" xfId="362" applyFont="1" applyBorder="1"/>
    <xf numFmtId="0" fontId="1" fillId="0" borderId="49" xfId="362" applyFont="1" applyBorder="1"/>
    <xf numFmtId="0" fontId="1" fillId="0" borderId="24" xfId="362" applyFont="1" applyBorder="1" applyAlignment="1">
      <alignment horizontal="center"/>
    </xf>
    <xf numFmtId="14" fontId="1" fillId="0" borderId="19" xfId="362" applyNumberFormat="1" applyFont="1" applyBorder="1" applyAlignment="1">
      <alignment horizontal="left"/>
    </xf>
    <xf numFmtId="166" fontId="7" fillId="0" borderId="0" xfId="34" applyNumberFormat="1" applyFont="1"/>
  </cellXfs>
  <cellStyles count="656">
    <cellStyle name="20% - Accent1" xfId="1" builtinId="30" customBuiltin="1"/>
    <cellStyle name="20% - Accent1 2" xfId="142" xr:uid="{00000000-0005-0000-0000-000001000000}"/>
    <cellStyle name="20% - Accent1 2 2" xfId="143" xr:uid="{00000000-0005-0000-0000-000002000000}"/>
    <cellStyle name="20% - Accent1 3" xfId="144" xr:uid="{00000000-0005-0000-0000-000003000000}"/>
    <cellStyle name="20% - Accent2" xfId="2" builtinId="34" customBuiltin="1"/>
    <cellStyle name="20% - Accent2 2" xfId="145" xr:uid="{00000000-0005-0000-0000-000005000000}"/>
    <cellStyle name="20% - Accent2 2 2" xfId="146" xr:uid="{00000000-0005-0000-0000-000006000000}"/>
    <cellStyle name="20% - Accent2 3" xfId="147" xr:uid="{00000000-0005-0000-0000-000007000000}"/>
    <cellStyle name="20% - Accent3" xfId="3" builtinId="38" customBuiltin="1"/>
    <cellStyle name="20% - Accent3 2" xfId="148" xr:uid="{00000000-0005-0000-0000-000009000000}"/>
    <cellStyle name="20% - Accent3 2 2" xfId="149" xr:uid="{00000000-0005-0000-0000-00000A000000}"/>
    <cellStyle name="20% - Accent3 3" xfId="150" xr:uid="{00000000-0005-0000-0000-00000B000000}"/>
    <cellStyle name="20% - Accent4" xfId="4" builtinId="42" customBuiltin="1"/>
    <cellStyle name="20% - Accent4 2" xfId="151" xr:uid="{00000000-0005-0000-0000-00000D000000}"/>
    <cellStyle name="20% - Accent4 2 2" xfId="152" xr:uid="{00000000-0005-0000-0000-00000E000000}"/>
    <cellStyle name="20% - Accent4 3" xfId="153" xr:uid="{00000000-0005-0000-0000-00000F000000}"/>
    <cellStyle name="20% - Accent5" xfId="5" builtinId="46" customBuiltin="1"/>
    <cellStyle name="20% - Accent5 2" xfId="154" xr:uid="{00000000-0005-0000-0000-000011000000}"/>
    <cellStyle name="20% - Accent5 2 2" xfId="155" xr:uid="{00000000-0005-0000-0000-000012000000}"/>
    <cellStyle name="20% - Accent6" xfId="6" builtinId="50" customBuiltin="1"/>
    <cellStyle name="20% - Accent6 2" xfId="156" xr:uid="{00000000-0005-0000-0000-000014000000}"/>
    <cellStyle name="20% - Accent6 2 2" xfId="157" xr:uid="{00000000-0005-0000-0000-000015000000}"/>
    <cellStyle name="20% - Accent6 3" xfId="158" xr:uid="{00000000-0005-0000-0000-000016000000}"/>
    <cellStyle name="40% - Accent1" xfId="7" builtinId="31" customBuiltin="1"/>
    <cellStyle name="40% - Accent1 2" xfId="159" xr:uid="{00000000-0005-0000-0000-000018000000}"/>
    <cellStyle name="40% - Accent1 2 2" xfId="160" xr:uid="{00000000-0005-0000-0000-000019000000}"/>
    <cellStyle name="40% - Accent1 3" xfId="161" xr:uid="{00000000-0005-0000-0000-00001A000000}"/>
    <cellStyle name="40% - Accent2" xfId="8" builtinId="35" customBuiltin="1"/>
    <cellStyle name="40% - Accent2 2" xfId="162" xr:uid="{00000000-0005-0000-0000-00001C000000}"/>
    <cellStyle name="40% - Accent2 2 2" xfId="163" xr:uid="{00000000-0005-0000-0000-00001D000000}"/>
    <cellStyle name="40% - Accent3" xfId="9" builtinId="39" customBuiltin="1"/>
    <cellStyle name="40% - Accent3 2" xfId="164" xr:uid="{00000000-0005-0000-0000-00001F000000}"/>
    <cellStyle name="40% - Accent3 2 2" xfId="165" xr:uid="{00000000-0005-0000-0000-000020000000}"/>
    <cellStyle name="40% - Accent3 3" xfId="166" xr:uid="{00000000-0005-0000-0000-000021000000}"/>
    <cellStyle name="40% - Accent4" xfId="10" builtinId="43" customBuiltin="1"/>
    <cellStyle name="40% - Accent4 2" xfId="167" xr:uid="{00000000-0005-0000-0000-000023000000}"/>
    <cellStyle name="40% - Accent4 2 2" xfId="168" xr:uid="{00000000-0005-0000-0000-000024000000}"/>
    <cellStyle name="40% - Accent4 3" xfId="169" xr:uid="{00000000-0005-0000-0000-000025000000}"/>
    <cellStyle name="40% - Accent5" xfId="11" builtinId="47" customBuiltin="1"/>
    <cellStyle name="40% - Accent5 2" xfId="170" xr:uid="{00000000-0005-0000-0000-000027000000}"/>
    <cellStyle name="40% - Accent5 2 2" xfId="171" xr:uid="{00000000-0005-0000-0000-000028000000}"/>
    <cellStyle name="40% - Accent5 3" xfId="172" xr:uid="{00000000-0005-0000-0000-000029000000}"/>
    <cellStyle name="40% - Accent6" xfId="12" builtinId="51" customBuiltin="1"/>
    <cellStyle name="40% - Accent6 2" xfId="173" xr:uid="{00000000-0005-0000-0000-00002B000000}"/>
    <cellStyle name="40% - Accent6 2 2" xfId="174" xr:uid="{00000000-0005-0000-0000-00002C000000}"/>
    <cellStyle name="40% - Accent6 3" xfId="175" xr:uid="{00000000-0005-0000-0000-00002D000000}"/>
    <cellStyle name="60% - Accent1" xfId="13" builtinId="32" customBuiltin="1"/>
    <cellStyle name="60% - Accent1 2" xfId="176" xr:uid="{00000000-0005-0000-0000-00002F000000}"/>
    <cellStyle name="60% - Accent1 3" xfId="177" xr:uid="{00000000-0005-0000-0000-000030000000}"/>
    <cellStyle name="60% - Accent2" xfId="14" builtinId="36" customBuiltin="1"/>
    <cellStyle name="60% - Accent2 2" xfId="178" xr:uid="{00000000-0005-0000-0000-000032000000}"/>
    <cellStyle name="60% - Accent2 3" xfId="179" xr:uid="{00000000-0005-0000-0000-000033000000}"/>
    <cellStyle name="60% - Accent3" xfId="15" builtinId="40" customBuiltin="1"/>
    <cellStyle name="60% - Accent3 2" xfId="180" xr:uid="{00000000-0005-0000-0000-000035000000}"/>
    <cellStyle name="60% - Accent3 3" xfId="181" xr:uid="{00000000-0005-0000-0000-000036000000}"/>
    <cellStyle name="60% - Accent4" xfId="16" builtinId="44" customBuiltin="1"/>
    <cellStyle name="60% - Accent4 2" xfId="182" xr:uid="{00000000-0005-0000-0000-000038000000}"/>
    <cellStyle name="60% - Accent4 3" xfId="183" xr:uid="{00000000-0005-0000-0000-000039000000}"/>
    <cellStyle name="60% - Accent5" xfId="17" builtinId="48" customBuiltin="1"/>
    <cellStyle name="60% - Accent5 2" xfId="184" xr:uid="{00000000-0005-0000-0000-00003B000000}"/>
    <cellStyle name="60% - Accent5 3" xfId="185" xr:uid="{00000000-0005-0000-0000-00003C000000}"/>
    <cellStyle name="60% - Accent6" xfId="18" builtinId="52" customBuiltin="1"/>
    <cellStyle name="60% - Accent6 2" xfId="186" xr:uid="{00000000-0005-0000-0000-00003E000000}"/>
    <cellStyle name="60% - Accent6 3" xfId="187" xr:uid="{00000000-0005-0000-0000-00003F000000}"/>
    <cellStyle name="Accent1" xfId="19" builtinId="29" customBuiltin="1"/>
    <cellStyle name="Accent1 2" xfId="188" xr:uid="{00000000-0005-0000-0000-000041000000}"/>
    <cellStyle name="Accent1 3" xfId="189" xr:uid="{00000000-0005-0000-0000-000042000000}"/>
    <cellStyle name="Accent2" xfId="20" builtinId="33" customBuiltin="1"/>
    <cellStyle name="Accent2 2" xfId="190" xr:uid="{00000000-0005-0000-0000-000044000000}"/>
    <cellStyle name="Accent2 3" xfId="191" xr:uid="{00000000-0005-0000-0000-000045000000}"/>
    <cellStyle name="Accent3" xfId="21" builtinId="37" customBuiltin="1"/>
    <cellStyle name="Accent3 2" xfId="192" xr:uid="{00000000-0005-0000-0000-000047000000}"/>
    <cellStyle name="Accent3 3" xfId="193" xr:uid="{00000000-0005-0000-0000-000048000000}"/>
    <cellStyle name="Accent4" xfId="22" builtinId="41" customBuiltin="1"/>
    <cellStyle name="Accent4 2" xfId="194" xr:uid="{00000000-0005-0000-0000-00004A000000}"/>
    <cellStyle name="Accent4 3" xfId="195" xr:uid="{00000000-0005-0000-0000-00004B000000}"/>
    <cellStyle name="Accent5" xfId="23" builtinId="45" customBuiltin="1"/>
    <cellStyle name="Accent5 2" xfId="196" xr:uid="{00000000-0005-0000-0000-00004D000000}"/>
    <cellStyle name="Accent6" xfId="24" builtinId="49" customBuiltin="1"/>
    <cellStyle name="Accent6 2" xfId="197" xr:uid="{00000000-0005-0000-0000-00004F000000}"/>
    <cellStyle name="Accent6 3" xfId="198" xr:uid="{00000000-0005-0000-0000-000050000000}"/>
    <cellStyle name="arrow" xfId="25" xr:uid="{00000000-0005-0000-0000-000051000000}"/>
    <cellStyle name="Bad" xfId="26" builtinId="27" customBuiltin="1"/>
    <cellStyle name="Bad 2" xfId="199" xr:uid="{00000000-0005-0000-0000-000053000000}"/>
    <cellStyle name="Bad 3" xfId="200"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1" xr:uid="{00000000-0005-0000-0000-000059000000}"/>
    <cellStyle name="Bottom single border" xfId="202" xr:uid="{00000000-0005-0000-0000-00005A000000}"/>
    <cellStyle name="Bottom single border 2" xfId="203" xr:uid="{00000000-0005-0000-0000-00005B000000}"/>
    <cellStyle name="Bottom single border 2 2" xfId="204" xr:uid="{00000000-0005-0000-0000-00005C000000}"/>
    <cellStyle name="Bottom single border 3" xfId="205" xr:uid="{00000000-0005-0000-0000-00005D000000}"/>
    <cellStyle name="Bottom single border 3 2" xfId="206" xr:uid="{00000000-0005-0000-0000-00005E000000}"/>
    <cellStyle name="Bottom single border 4" xfId="207" xr:uid="{00000000-0005-0000-0000-00005F000000}"/>
    <cellStyle name="Bottom single border 4 2" xfId="208" xr:uid="{00000000-0005-0000-0000-000060000000}"/>
    <cellStyle name="Bottom single border 5" xfId="209" xr:uid="{00000000-0005-0000-0000-000061000000}"/>
    <cellStyle name="Calc Currency (0)" xfId="31" xr:uid="{00000000-0005-0000-0000-000062000000}"/>
    <cellStyle name="Calculation" xfId="32" builtinId="22" customBuiltin="1"/>
    <cellStyle name="Calculation 2" xfId="210" xr:uid="{00000000-0005-0000-0000-000064000000}"/>
    <cellStyle name="Calculation 2 2" xfId="211" xr:uid="{00000000-0005-0000-0000-000065000000}"/>
    <cellStyle name="Calculation 2 2 2" xfId="212" xr:uid="{00000000-0005-0000-0000-000066000000}"/>
    <cellStyle name="Calculation 2 3" xfId="213" xr:uid="{00000000-0005-0000-0000-000067000000}"/>
    <cellStyle name="Calculation 2 3 2" xfId="214" xr:uid="{00000000-0005-0000-0000-000068000000}"/>
    <cellStyle name="Calculation 2 4" xfId="215" xr:uid="{00000000-0005-0000-0000-000069000000}"/>
    <cellStyle name="Calculation 3" xfId="216" xr:uid="{00000000-0005-0000-0000-00006A000000}"/>
    <cellStyle name="Calculation 3 2" xfId="217" xr:uid="{00000000-0005-0000-0000-00006B000000}"/>
    <cellStyle name="Calculation 4" xfId="218" xr:uid="{00000000-0005-0000-0000-00006C000000}"/>
    <cellStyle name="Check Cell" xfId="33" builtinId="23" customBuiltin="1"/>
    <cellStyle name="Check Cell 2" xfId="219" xr:uid="{00000000-0005-0000-0000-00006E000000}"/>
    <cellStyle name="Comma" xfId="34" builtinId="3"/>
    <cellStyle name="Comma  - Style1" xfId="220" xr:uid="{00000000-0005-0000-0000-000070000000}"/>
    <cellStyle name="Comma  - Style2" xfId="221" xr:uid="{00000000-0005-0000-0000-000071000000}"/>
    <cellStyle name="Comma  - Style3" xfId="222" xr:uid="{00000000-0005-0000-0000-000072000000}"/>
    <cellStyle name="Comma  - Style4" xfId="223" xr:uid="{00000000-0005-0000-0000-000073000000}"/>
    <cellStyle name="Comma  - Style5" xfId="224" xr:uid="{00000000-0005-0000-0000-000074000000}"/>
    <cellStyle name="Comma  - Style6" xfId="225" xr:uid="{00000000-0005-0000-0000-000075000000}"/>
    <cellStyle name="Comma  - Style7" xfId="226" xr:uid="{00000000-0005-0000-0000-000076000000}"/>
    <cellStyle name="Comma  - Style8" xfId="227" xr:uid="{00000000-0005-0000-0000-000077000000}"/>
    <cellStyle name="Comma [2]" xfId="228" xr:uid="{00000000-0005-0000-0000-000078000000}"/>
    <cellStyle name="Comma 10" xfId="126" xr:uid="{00000000-0005-0000-0000-000079000000}"/>
    <cellStyle name="Comma 11" xfId="229" xr:uid="{00000000-0005-0000-0000-00007A000000}"/>
    <cellStyle name="Comma 11 2" xfId="545" xr:uid="{00000000-0005-0000-0000-00007B000000}"/>
    <cellStyle name="Comma 12" xfId="230" xr:uid="{00000000-0005-0000-0000-00007C000000}"/>
    <cellStyle name="Comma 12 2" xfId="546" xr:uid="{00000000-0005-0000-0000-00007D000000}"/>
    <cellStyle name="Comma 13" xfId="231" xr:uid="{00000000-0005-0000-0000-00007E000000}"/>
    <cellStyle name="Comma 13 2" xfId="547" xr:uid="{00000000-0005-0000-0000-00007F000000}"/>
    <cellStyle name="Comma 14" xfId="232" xr:uid="{00000000-0005-0000-0000-000080000000}"/>
    <cellStyle name="Comma 14 2" xfId="548" xr:uid="{00000000-0005-0000-0000-000081000000}"/>
    <cellStyle name="Comma 15" xfId="233" xr:uid="{00000000-0005-0000-0000-000082000000}"/>
    <cellStyle name="Comma 16" xfId="234" xr:uid="{00000000-0005-0000-0000-000083000000}"/>
    <cellStyle name="Comma 17" xfId="235" xr:uid="{00000000-0005-0000-0000-000084000000}"/>
    <cellStyle name="Comma 18" xfId="236" xr:uid="{00000000-0005-0000-0000-000085000000}"/>
    <cellStyle name="Comma 18 2" xfId="549" xr:uid="{00000000-0005-0000-0000-000086000000}"/>
    <cellStyle name="Comma 19" xfId="237" xr:uid="{00000000-0005-0000-0000-000087000000}"/>
    <cellStyle name="Comma 19 2" xfId="238" xr:uid="{00000000-0005-0000-0000-000088000000}"/>
    <cellStyle name="Comma 19 2 2" xfId="551" xr:uid="{00000000-0005-0000-0000-000089000000}"/>
    <cellStyle name="Comma 19 3" xfId="239" xr:uid="{00000000-0005-0000-0000-00008A000000}"/>
    <cellStyle name="Comma 19 3 2" xfId="552" xr:uid="{00000000-0005-0000-0000-00008B000000}"/>
    <cellStyle name="Comma 19 4" xfId="240" xr:uid="{00000000-0005-0000-0000-00008C000000}"/>
    <cellStyle name="Comma 19 4 2" xfId="553" xr:uid="{00000000-0005-0000-0000-00008D000000}"/>
    <cellStyle name="Comma 19 5" xfId="550" xr:uid="{00000000-0005-0000-0000-00008E000000}"/>
    <cellStyle name="Comma 2" xfId="35" xr:uid="{00000000-0005-0000-0000-00008F000000}"/>
    <cellStyle name="Comma 2 2" xfId="241" xr:uid="{00000000-0005-0000-0000-000090000000}"/>
    <cellStyle name="Comma 2 2 2" xfId="242" xr:uid="{00000000-0005-0000-0000-000091000000}"/>
    <cellStyle name="Comma 2 2 3" xfId="243" xr:uid="{00000000-0005-0000-0000-000092000000}"/>
    <cellStyle name="Comma 2 2 3 2" xfId="555" xr:uid="{00000000-0005-0000-0000-000093000000}"/>
    <cellStyle name="Comma 2 2 4" xfId="554" xr:uid="{00000000-0005-0000-0000-000094000000}"/>
    <cellStyle name="Comma 2 3" xfId="244" xr:uid="{00000000-0005-0000-0000-000095000000}"/>
    <cellStyle name="Comma 2 3 2" xfId="245" xr:uid="{00000000-0005-0000-0000-000096000000}"/>
    <cellStyle name="Comma 2 3 3" xfId="246" xr:uid="{00000000-0005-0000-0000-000097000000}"/>
    <cellStyle name="Comma 2 4" xfId="247" xr:uid="{00000000-0005-0000-0000-000098000000}"/>
    <cellStyle name="Comma 2 5" xfId="248" xr:uid="{00000000-0005-0000-0000-000099000000}"/>
    <cellStyle name="Comma 20" xfId="654" xr:uid="{00000000-0005-0000-0000-00009A000000}"/>
    <cellStyle name="Comma 3" xfId="36" xr:uid="{00000000-0005-0000-0000-00009B000000}"/>
    <cellStyle name="Comma 3 2" xfId="120" xr:uid="{00000000-0005-0000-0000-00009C000000}"/>
    <cellStyle name="Comma 3 2 2" xfId="127" xr:uid="{00000000-0005-0000-0000-00009D000000}"/>
    <cellStyle name="Comma 3 2 2 2" xfId="249" xr:uid="{00000000-0005-0000-0000-00009E000000}"/>
    <cellStyle name="Comma 3 2 2 2 2" xfId="556" xr:uid="{00000000-0005-0000-0000-00009F000000}"/>
    <cellStyle name="Comma 3 2 2 3" xfId="535" xr:uid="{00000000-0005-0000-0000-0000A0000000}"/>
    <cellStyle name="Comma 3 2 3" xfId="250" xr:uid="{00000000-0005-0000-0000-0000A1000000}"/>
    <cellStyle name="Comma 3 2 3 2" xfId="557" xr:uid="{00000000-0005-0000-0000-0000A2000000}"/>
    <cellStyle name="Comma 3 3" xfId="128" xr:uid="{00000000-0005-0000-0000-0000A3000000}"/>
    <cellStyle name="Comma 4" xfId="129" xr:uid="{00000000-0005-0000-0000-0000A4000000}"/>
    <cellStyle name="Comma 4 2" xfId="251" xr:uid="{00000000-0005-0000-0000-0000A5000000}"/>
    <cellStyle name="Comma 4 3" xfId="252" xr:uid="{00000000-0005-0000-0000-0000A6000000}"/>
    <cellStyle name="Comma 4 3 2" xfId="558" xr:uid="{00000000-0005-0000-0000-0000A7000000}"/>
    <cellStyle name="Comma 5" xfId="130" xr:uid="{00000000-0005-0000-0000-0000A8000000}"/>
    <cellStyle name="Comma 6" xfId="253" xr:uid="{00000000-0005-0000-0000-0000A9000000}"/>
    <cellStyle name="Comma 7" xfId="254" xr:uid="{00000000-0005-0000-0000-0000AA000000}"/>
    <cellStyle name="Comma 7 2" xfId="255" xr:uid="{00000000-0005-0000-0000-0000AB000000}"/>
    <cellStyle name="Comma 7 2 2" xfId="560" xr:uid="{00000000-0005-0000-0000-0000AC000000}"/>
    <cellStyle name="Comma 7 3" xfId="559" xr:uid="{00000000-0005-0000-0000-0000AD000000}"/>
    <cellStyle name="Comma 8" xfId="256" xr:uid="{00000000-0005-0000-0000-0000AE000000}"/>
    <cellStyle name="Comma 8 2" xfId="257" xr:uid="{00000000-0005-0000-0000-0000AF000000}"/>
    <cellStyle name="Comma 8 2 2" xfId="562" xr:uid="{00000000-0005-0000-0000-0000B0000000}"/>
    <cellStyle name="Comma 8 3" xfId="561" xr:uid="{00000000-0005-0000-0000-0000B1000000}"/>
    <cellStyle name="Comma 9" xfId="258" xr:uid="{00000000-0005-0000-0000-0000B2000000}"/>
    <cellStyle name="Comma 9 2" xfId="259" xr:uid="{00000000-0005-0000-0000-0000B3000000}"/>
    <cellStyle name="Comma 9 2 2" xfId="564" xr:uid="{00000000-0005-0000-0000-0000B4000000}"/>
    <cellStyle name="Comma 9 3" xfId="563" xr:uid="{00000000-0005-0000-0000-0000B5000000}"/>
    <cellStyle name="Comma_Sample Quarterly Report-SCO (5)" xfId="37" xr:uid="{00000000-0005-0000-0000-0000B6000000}"/>
    <cellStyle name="Comma0" xfId="38" xr:uid="{00000000-0005-0000-0000-0000B7000000}"/>
    <cellStyle name="Comma0 2" xfId="260" xr:uid="{00000000-0005-0000-0000-0000B8000000}"/>
    <cellStyle name="Comma1 - Style1" xfId="261" xr:uid="{00000000-0005-0000-0000-0000B9000000}"/>
    <cellStyle name="Copied" xfId="39" xr:uid="{00000000-0005-0000-0000-0000BA000000}"/>
    <cellStyle name="Curren - Style2" xfId="262" xr:uid="{00000000-0005-0000-0000-0000BB000000}"/>
    <cellStyle name="Currency" xfId="40" builtinId="4"/>
    <cellStyle name="Currency 10" xfId="263" xr:uid="{00000000-0005-0000-0000-0000BD000000}"/>
    <cellStyle name="Currency 10 2" xfId="264" xr:uid="{00000000-0005-0000-0000-0000BE000000}"/>
    <cellStyle name="Currency 10 2 2" xfId="566" xr:uid="{00000000-0005-0000-0000-0000BF000000}"/>
    <cellStyle name="Currency 10 3" xfId="565" xr:uid="{00000000-0005-0000-0000-0000C0000000}"/>
    <cellStyle name="Currency 11" xfId="265" xr:uid="{00000000-0005-0000-0000-0000C1000000}"/>
    <cellStyle name="Currency 11 2" xfId="266" xr:uid="{00000000-0005-0000-0000-0000C2000000}"/>
    <cellStyle name="Currency 11 2 2" xfId="568" xr:uid="{00000000-0005-0000-0000-0000C3000000}"/>
    <cellStyle name="Currency 11 3" xfId="567" xr:uid="{00000000-0005-0000-0000-0000C4000000}"/>
    <cellStyle name="Currency 12" xfId="267" xr:uid="{00000000-0005-0000-0000-0000C5000000}"/>
    <cellStyle name="Currency 12 2" xfId="569" xr:uid="{00000000-0005-0000-0000-0000C6000000}"/>
    <cellStyle name="Currency 13" xfId="268" xr:uid="{00000000-0005-0000-0000-0000C7000000}"/>
    <cellStyle name="Currency 13 2" xfId="570" xr:uid="{00000000-0005-0000-0000-0000C8000000}"/>
    <cellStyle name="Currency 14" xfId="269" xr:uid="{00000000-0005-0000-0000-0000C9000000}"/>
    <cellStyle name="Currency 14 2" xfId="571" xr:uid="{00000000-0005-0000-0000-0000CA000000}"/>
    <cellStyle name="Currency 2" xfId="41" xr:uid="{00000000-0005-0000-0000-0000CB000000}"/>
    <cellStyle name="Currency 2 2" xfId="270" xr:uid="{00000000-0005-0000-0000-0000CC000000}"/>
    <cellStyle name="Currency 2 3" xfId="271" xr:uid="{00000000-0005-0000-0000-0000CD000000}"/>
    <cellStyle name="Currency 3" xfId="42" xr:uid="{00000000-0005-0000-0000-0000CE000000}"/>
    <cellStyle name="Currency 3 2" xfId="131" xr:uid="{00000000-0005-0000-0000-0000CF000000}"/>
    <cellStyle name="Currency 3 2 2" xfId="132" xr:uid="{00000000-0005-0000-0000-0000D0000000}"/>
    <cellStyle name="Currency 3 2 2 2" xfId="272" xr:uid="{00000000-0005-0000-0000-0000D1000000}"/>
    <cellStyle name="Currency 3 2 2 2 2" xfId="572" xr:uid="{00000000-0005-0000-0000-0000D2000000}"/>
    <cellStyle name="Currency 3 2 2 3" xfId="537" xr:uid="{00000000-0005-0000-0000-0000D3000000}"/>
    <cellStyle name="Currency 3 2 3" xfId="273" xr:uid="{00000000-0005-0000-0000-0000D4000000}"/>
    <cellStyle name="Currency 3 2 3 2" xfId="573" xr:uid="{00000000-0005-0000-0000-0000D5000000}"/>
    <cellStyle name="Currency 3 2 4" xfId="536" xr:uid="{00000000-0005-0000-0000-0000D6000000}"/>
    <cellStyle name="Currency 3 3" xfId="274" xr:uid="{00000000-0005-0000-0000-0000D7000000}"/>
    <cellStyle name="Currency 4" xfId="43" xr:uid="{00000000-0005-0000-0000-0000D8000000}"/>
    <cellStyle name="Currency 4 2" xfId="275" xr:uid="{00000000-0005-0000-0000-0000D9000000}"/>
    <cellStyle name="Currency 5" xfId="44" xr:uid="{00000000-0005-0000-0000-0000DA000000}"/>
    <cellStyle name="Currency 6" xfId="133" xr:uid="{00000000-0005-0000-0000-0000DB000000}"/>
    <cellStyle name="Currency 6 2" xfId="276" xr:uid="{00000000-0005-0000-0000-0000DC000000}"/>
    <cellStyle name="Currency 6 2 2" xfId="574" xr:uid="{00000000-0005-0000-0000-0000DD000000}"/>
    <cellStyle name="Currency 7" xfId="277" xr:uid="{00000000-0005-0000-0000-0000DE000000}"/>
    <cellStyle name="Currency 8" xfId="278" xr:uid="{00000000-0005-0000-0000-0000DF000000}"/>
    <cellStyle name="Currency 8 2" xfId="279" xr:uid="{00000000-0005-0000-0000-0000E0000000}"/>
    <cellStyle name="Currency 8 2 2" xfId="576" xr:uid="{00000000-0005-0000-0000-0000E1000000}"/>
    <cellStyle name="Currency 8 3" xfId="575" xr:uid="{00000000-0005-0000-0000-0000E2000000}"/>
    <cellStyle name="Currency 9" xfId="280" xr:uid="{00000000-0005-0000-0000-0000E3000000}"/>
    <cellStyle name="Currency 9 2" xfId="281" xr:uid="{00000000-0005-0000-0000-0000E4000000}"/>
    <cellStyle name="Currency 9 2 2" xfId="578" xr:uid="{00000000-0005-0000-0000-0000E5000000}"/>
    <cellStyle name="Currency 9 3" xfId="577" xr:uid="{00000000-0005-0000-0000-0000E6000000}"/>
    <cellStyle name="Currency_Sample Quarterly Report-SCO (5)" xfId="45" xr:uid="{00000000-0005-0000-0000-0000E7000000}"/>
    <cellStyle name="Currency0" xfId="46" xr:uid="{00000000-0005-0000-0000-0000E8000000}"/>
    <cellStyle name="Currency0 2" xfId="282" xr:uid="{00000000-0005-0000-0000-0000E9000000}"/>
    <cellStyle name="currency2" xfId="47" xr:uid="{00000000-0005-0000-0000-0000EA000000}"/>
    <cellStyle name="date" xfId="48" xr:uid="{00000000-0005-0000-0000-0000EB000000}"/>
    <cellStyle name="date 2" xfId="283"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4" xr:uid="{00000000-0005-0000-0000-0000F8000000}"/>
    <cellStyle name="DecimalsNone" xfId="285" xr:uid="{00000000-0005-0000-0000-0000F9000000}"/>
    <cellStyle name="DecimalsTwo" xfId="286" xr:uid="{00000000-0005-0000-0000-0000FA000000}"/>
    <cellStyle name="Entered" xfId="60" xr:uid="{00000000-0005-0000-0000-0000FB000000}"/>
    <cellStyle name="Explanatory Text" xfId="61" builtinId="53" customBuiltin="1"/>
    <cellStyle name="Explanatory Text 2" xfId="287" xr:uid="{00000000-0005-0000-0000-0000FD000000}"/>
    <cellStyle name="F2" xfId="288" xr:uid="{00000000-0005-0000-0000-0000FE000000}"/>
    <cellStyle name="F3" xfId="289" xr:uid="{00000000-0005-0000-0000-0000FF000000}"/>
    <cellStyle name="F4" xfId="290" xr:uid="{00000000-0005-0000-0000-000000010000}"/>
    <cellStyle name="F5" xfId="291" xr:uid="{00000000-0005-0000-0000-000001010000}"/>
    <cellStyle name="F6" xfId="292" xr:uid="{00000000-0005-0000-0000-000002010000}"/>
    <cellStyle name="F7" xfId="293" xr:uid="{00000000-0005-0000-0000-000003010000}"/>
    <cellStyle name="F8" xfId="294" xr:uid="{00000000-0005-0000-0000-000004010000}"/>
    <cellStyle name="Fixed" xfId="134" xr:uid="{00000000-0005-0000-0000-000005010000}"/>
    <cellStyle name="Fixed2 - Style2" xfId="295" xr:uid="{00000000-0005-0000-0000-000006010000}"/>
    <cellStyle name="Fixed4 - Style3" xfId="296" xr:uid="{00000000-0005-0000-0000-000007010000}"/>
    <cellStyle name="FRxAmtStyle" xfId="297" xr:uid="{00000000-0005-0000-0000-000008010000}"/>
    <cellStyle name="FRxAmtStyle 2" xfId="298" xr:uid="{00000000-0005-0000-0000-000009010000}"/>
    <cellStyle name="FRxAmtStyle 2 2" xfId="299" xr:uid="{00000000-0005-0000-0000-00000A010000}"/>
    <cellStyle name="FRxAmtStyle 3" xfId="300" xr:uid="{00000000-0005-0000-0000-00000B010000}"/>
    <cellStyle name="FRxAmtStyle 3 2" xfId="301" xr:uid="{00000000-0005-0000-0000-00000C010000}"/>
    <cellStyle name="FRxAmtStyle 3 2 2" xfId="302" xr:uid="{00000000-0005-0000-0000-00000D010000}"/>
    <cellStyle name="FRxAmtStyle 3 3" xfId="303" xr:uid="{00000000-0005-0000-0000-00000E010000}"/>
    <cellStyle name="FRxCurrStyle" xfId="304" xr:uid="{00000000-0005-0000-0000-00000F010000}"/>
    <cellStyle name="FRxCurrStyle 2" xfId="305" xr:uid="{00000000-0005-0000-0000-000010010000}"/>
    <cellStyle name="FRxCurrStyle 2 2" xfId="306" xr:uid="{00000000-0005-0000-0000-000011010000}"/>
    <cellStyle name="FRxCurrStyle 3" xfId="307" xr:uid="{00000000-0005-0000-0000-000012010000}"/>
    <cellStyle name="FRxCurrStyle 3 2" xfId="308" xr:uid="{00000000-0005-0000-0000-000013010000}"/>
    <cellStyle name="FRxCurrStyle 4" xfId="309" xr:uid="{00000000-0005-0000-0000-000014010000}"/>
    <cellStyle name="FRxPcntStyle" xfId="310" xr:uid="{00000000-0005-0000-0000-000015010000}"/>
    <cellStyle name="FRxPcntStyle 2" xfId="311" xr:uid="{00000000-0005-0000-0000-000016010000}"/>
    <cellStyle name="FRxPcntStyle 2 2" xfId="312" xr:uid="{00000000-0005-0000-0000-000017010000}"/>
    <cellStyle name="FRxPcntStyle 3" xfId="313" xr:uid="{00000000-0005-0000-0000-000018010000}"/>
    <cellStyle name="FRxPcntStyle 3 2" xfId="314" xr:uid="{00000000-0005-0000-0000-000019010000}"/>
    <cellStyle name="Good" xfId="62" builtinId="26" customBuiltin="1"/>
    <cellStyle name="Good 2" xfId="315" xr:uid="{00000000-0005-0000-0000-00001B010000}"/>
    <cellStyle name="Good 3" xfId="316" xr:uid="{00000000-0005-0000-0000-00001C010000}"/>
    <cellStyle name="greenl" xfId="63" xr:uid="{00000000-0005-0000-0000-00001D010000}"/>
    <cellStyle name="GreenLet" xfId="64" xr:uid="{00000000-0005-0000-0000-00001E010000}"/>
    <cellStyle name="Grey" xfId="317" xr:uid="{00000000-0005-0000-0000-00001F010000}"/>
    <cellStyle name="grnlet" xfId="65" xr:uid="{00000000-0005-0000-0000-000020010000}"/>
    <cellStyle name="Header1" xfId="66" xr:uid="{00000000-0005-0000-0000-000021010000}"/>
    <cellStyle name="Header1 2" xfId="318" xr:uid="{00000000-0005-0000-0000-000022010000}"/>
    <cellStyle name="Header1 2 2" xfId="534" xr:uid="{00000000-0005-0000-0000-000023010000}"/>
    <cellStyle name="Header1 3" xfId="638" xr:uid="{00000000-0005-0000-0000-000024010000}"/>
    <cellStyle name="Header2" xfId="67" xr:uid="{00000000-0005-0000-0000-000025010000}"/>
    <cellStyle name="Heading" xfId="319" xr:uid="{00000000-0005-0000-0000-000026010000}"/>
    <cellStyle name="Heading 1" xfId="68" builtinId="16" customBuiltin="1"/>
    <cellStyle name="Heading 1 2" xfId="320" xr:uid="{00000000-0005-0000-0000-000028010000}"/>
    <cellStyle name="Heading 1 3" xfId="321" xr:uid="{00000000-0005-0000-0000-000029010000}"/>
    <cellStyle name="Heading 2" xfId="69" builtinId="17" customBuiltin="1"/>
    <cellStyle name="Heading 2 2" xfId="322" xr:uid="{00000000-0005-0000-0000-00002B010000}"/>
    <cellStyle name="Heading 2 3" xfId="323" xr:uid="{00000000-0005-0000-0000-00002C010000}"/>
    <cellStyle name="Heading 3" xfId="70" builtinId="18" customBuiltin="1"/>
    <cellStyle name="Heading 3 2" xfId="121" xr:uid="{00000000-0005-0000-0000-00002E010000}"/>
    <cellStyle name="Heading 3 3" xfId="324" xr:uid="{00000000-0005-0000-0000-00002F010000}"/>
    <cellStyle name="Heading 4" xfId="71" builtinId="19" customBuiltin="1"/>
    <cellStyle name="Heading 4 2" xfId="325" xr:uid="{00000000-0005-0000-0000-000031010000}"/>
    <cellStyle name="Heading 4 3" xfId="326" xr:uid="{00000000-0005-0000-0000-000032010000}"/>
    <cellStyle name="Hyperlink 2" xfId="327" xr:uid="{00000000-0005-0000-0000-000033010000}"/>
    <cellStyle name="Input" xfId="72" builtinId="20" customBuiltin="1"/>
    <cellStyle name="Input [yellow]" xfId="328" xr:uid="{00000000-0005-0000-0000-000035010000}"/>
    <cellStyle name="Input [yellow] 2" xfId="329" xr:uid="{00000000-0005-0000-0000-000036010000}"/>
    <cellStyle name="Input [yellow] 3" xfId="330" xr:uid="{00000000-0005-0000-0000-000037010000}"/>
    <cellStyle name="Input 2" xfId="331" xr:uid="{00000000-0005-0000-0000-000038010000}"/>
    <cellStyle name="Input 2 2" xfId="332" xr:uid="{00000000-0005-0000-0000-000039010000}"/>
    <cellStyle name="Input 2 2 2" xfId="333" xr:uid="{00000000-0005-0000-0000-00003A010000}"/>
    <cellStyle name="Input 2 3" xfId="334" xr:uid="{00000000-0005-0000-0000-00003B010000}"/>
    <cellStyle name="Input 2 3 2" xfId="335" xr:uid="{00000000-0005-0000-0000-00003C010000}"/>
    <cellStyle name="Input 2 4" xfId="336" xr:uid="{00000000-0005-0000-0000-00003D010000}"/>
    <cellStyle name="Input 3" xfId="337" xr:uid="{00000000-0005-0000-0000-00003E010000}"/>
    <cellStyle name="Input 3 2" xfId="338" xr:uid="{00000000-0005-0000-0000-00003F010000}"/>
    <cellStyle name="Input 4" xfId="339" xr:uid="{00000000-0005-0000-0000-000040010000}"/>
    <cellStyle name="Left" xfId="73" xr:uid="{00000000-0005-0000-0000-000041010000}"/>
    <cellStyle name="Level 1" xfId="340" xr:uid="{00000000-0005-0000-0000-000042010000}"/>
    <cellStyle name="Level 2" xfId="341" xr:uid="{00000000-0005-0000-0000-000043010000}"/>
    <cellStyle name="Level 3" xfId="342" xr:uid="{00000000-0005-0000-0000-000044010000}"/>
    <cellStyle name="Linked Cell" xfId="74" builtinId="24" customBuiltin="1"/>
    <cellStyle name="Linked Cell 2" xfId="343" xr:uid="{00000000-0005-0000-0000-000046010000}"/>
    <cellStyle name="Linked Cell 3" xfId="344" xr:uid="{00000000-0005-0000-0000-000047010000}"/>
    <cellStyle name="Map Labels" xfId="75" xr:uid="{00000000-0005-0000-0000-000048010000}"/>
    <cellStyle name="Map Legend" xfId="76" xr:uid="{00000000-0005-0000-0000-000049010000}"/>
    <cellStyle name="Neutral" xfId="77" builtinId="28" customBuiltin="1"/>
    <cellStyle name="Neutral 2" xfId="345" xr:uid="{00000000-0005-0000-0000-00004B010000}"/>
    <cellStyle name="Neutral 3" xfId="346" xr:uid="{00000000-0005-0000-0000-00004C010000}"/>
    <cellStyle name="No Border" xfId="347" xr:uid="{00000000-0005-0000-0000-00004D010000}"/>
    <cellStyle name="Normal" xfId="0" builtinId="0"/>
    <cellStyle name="Normal - Style1" xfId="348" xr:uid="{00000000-0005-0000-0000-00004F010000}"/>
    <cellStyle name="Normal - Style2" xfId="349" xr:uid="{00000000-0005-0000-0000-000050010000}"/>
    <cellStyle name="Normal - Style3" xfId="350" xr:uid="{00000000-0005-0000-0000-000051010000}"/>
    <cellStyle name="Normal - Style4" xfId="351" xr:uid="{00000000-0005-0000-0000-000052010000}"/>
    <cellStyle name="Normal - Style5" xfId="352" xr:uid="{00000000-0005-0000-0000-000053010000}"/>
    <cellStyle name="Normal - Style6" xfId="353" xr:uid="{00000000-0005-0000-0000-000054010000}"/>
    <cellStyle name="Normal - Style7" xfId="354" xr:uid="{00000000-0005-0000-0000-000055010000}"/>
    <cellStyle name="Normal - Style8" xfId="355" xr:uid="{00000000-0005-0000-0000-000056010000}"/>
    <cellStyle name="Normal 10" xfId="356" xr:uid="{00000000-0005-0000-0000-000057010000}"/>
    <cellStyle name="Normal 10 2" xfId="357" xr:uid="{00000000-0005-0000-0000-000058010000}"/>
    <cellStyle name="Normal 10 3" xfId="358" xr:uid="{00000000-0005-0000-0000-000059010000}"/>
    <cellStyle name="Normal 10 4" xfId="359" xr:uid="{00000000-0005-0000-0000-00005A010000}"/>
    <cellStyle name="Normal 10 5" xfId="651" xr:uid="{00000000-0005-0000-0000-00005B010000}"/>
    <cellStyle name="Normal 11" xfId="360" xr:uid="{00000000-0005-0000-0000-00005C010000}"/>
    <cellStyle name="Normal 12" xfId="140" xr:uid="{00000000-0005-0000-0000-00005D010000}"/>
    <cellStyle name="Normal 12 2" xfId="361" xr:uid="{00000000-0005-0000-0000-00005E010000}"/>
    <cellStyle name="Normal 13" xfId="362" xr:uid="{00000000-0005-0000-0000-00005F010000}"/>
    <cellStyle name="Normal 14" xfId="363" xr:uid="{00000000-0005-0000-0000-000060010000}"/>
    <cellStyle name="Normal 14 2" xfId="364" xr:uid="{00000000-0005-0000-0000-000061010000}"/>
    <cellStyle name="Normal 14 2 2" xfId="589" xr:uid="{00000000-0005-0000-0000-000062010000}"/>
    <cellStyle name="Normal 14 3" xfId="588" xr:uid="{00000000-0005-0000-0000-000063010000}"/>
    <cellStyle name="Normal 15" xfId="365" xr:uid="{00000000-0005-0000-0000-000064010000}"/>
    <cellStyle name="Normal 16" xfId="366" xr:uid="{00000000-0005-0000-0000-000065010000}"/>
    <cellStyle name="Normal 17" xfId="367" xr:uid="{00000000-0005-0000-0000-000066010000}"/>
    <cellStyle name="Normal 17 2" xfId="590" xr:uid="{00000000-0005-0000-0000-000067010000}"/>
    <cellStyle name="Normal 18" xfId="368" xr:uid="{00000000-0005-0000-0000-000068010000}"/>
    <cellStyle name="Normal 18 2" xfId="369" xr:uid="{00000000-0005-0000-0000-000069010000}"/>
    <cellStyle name="Normal 18 2 2" xfId="592" xr:uid="{00000000-0005-0000-0000-00006A010000}"/>
    <cellStyle name="Normal 18 3" xfId="370" xr:uid="{00000000-0005-0000-0000-00006B010000}"/>
    <cellStyle name="Normal 18 3 2" xfId="593" xr:uid="{00000000-0005-0000-0000-00006C010000}"/>
    <cellStyle name="Normal 18 4" xfId="371" xr:uid="{00000000-0005-0000-0000-00006D010000}"/>
    <cellStyle name="Normal 18 4 2" xfId="594" xr:uid="{00000000-0005-0000-0000-00006E010000}"/>
    <cellStyle name="Normal 18 5" xfId="591" xr:uid="{00000000-0005-0000-0000-00006F010000}"/>
    <cellStyle name="Normal 19" xfId="372" xr:uid="{00000000-0005-0000-0000-000070010000}"/>
    <cellStyle name="Normal 2" xfId="78" xr:uid="{00000000-0005-0000-0000-000071010000}"/>
    <cellStyle name="Normal 2 2" xfId="122" xr:uid="{00000000-0005-0000-0000-000072010000}"/>
    <cellStyle name="Normal 2 2 2" xfId="373" xr:uid="{00000000-0005-0000-0000-000073010000}"/>
    <cellStyle name="Normal 2 2 3" xfId="374" xr:uid="{00000000-0005-0000-0000-000074010000}"/>
    <cellStyle name="Normal 2 2 3 2" xfId="595" xr:uid="{00000000-0005-0000-0000-000075010000}"/>
    <cellStyle name="Normal 2 2 4" xfId="375" xr:uid="{00000000-0005-0000-0000-000076010000}"/>
    <cellStyle name="Normal 2 2 4 2" xfId="376" xr:uid="{00000000-0005-0000-0000-000077010000}"/>
    <cellStyle name="Normal 2 2 4 2 2" xfId="597" xr:uid="{00000000-0005-0000-0000-000078010000}"/>
    <cellStyle name="Normal 2 2 4 3" xfId="377" xr:uid="{00000000-0005-0000-0000-000079010000}"/>
    <cellStyle name="Normal 2 2 4 3 2" xfId="598" xr:uid="{00000000-0005-0000-0000-00007A010000}"/>
    <cellStyle name="Normal 2 2 4 4" xfId="378" xr:uid="{00000000-0005-0000-0000-00007B010000}"/>
    <cellStyle name="Normal 2 2 4 4 2" xfId="599" xr:uid="{00000000-0005-0000-0000-00007C010000}"/>
    <cellStyle name="Normal 2 2 4 5" xfId="596" xr:uid="{00000000-0005-0000-0000-00007D010000}"/>
    <cellStyle name="Normal 2 3" xfId="379" xr:uid="{00000000-0005-0000-0000-00007E010000}"/>
    <cellStyle name="Normal 2 4" xfId="380" xr:uid="{00000000-0005-0000-0000-00007F010000}"/>
    <cellStyle name="Normal 2_PREV MCRMCD DX_04 23 12" xfId="381" xr:uid="{00000000-0005-0000-0000-000080010000}"/>
    <cellStyle name="Normal 20" xfId="382" xr:uid="{00000000-0005-0000-0000-000081010000}"/>
    <cellStyle name="Normal 20 2" xfId="600" xr:uid="{00000000-0005-0000-0000-000082010000}"/>
    <cellStyle name="Normal 21" xfId="383" xr:uid="{00000000-0005-0000-0000-000083010000}"/>
    <cellStyle name="Normal 21 2" xfId="601" xr:uid="{00000000-0005-0000-0000-000084010000}"/>
    <cellStyle name="Normal 22" xfId="529" xr:uid="{00000000-0005-0000-0000-000085010000}"/>
    <cellStyle name="Normal 23" xfId="533" xr:uid="{00000000-0005-0000-0000-000086010000}"/>
    <cellStyle name="Normal 24" xfId="607" xr:uid="{00000000-0005-0000-0000-000087010000}"/>
    <cellStyle name="Normal 25" xfId="115" xr:uid="{00000000-0005-0000-0000-000088010000}"/>
    <cellStyle name="Normal 26" xfId="629" xr:uid="{00000000-0005-0000-0000-000089010000}"/>
    <cellStyle name="Normal 27" xfId="642" xr:uid="{00000000-0005-0000-0000-00008A010000}"/>
    <cellStyle name="Normal 28" xfId="116" xr:uid="{00000000-0005-0000-0000-00008B010000}"/>
    <cellStyle name="Normal 29" xfId="652" xr:uid="{00000000-0005-0000-0000-00008C010000}"/>
    <cellStyle name="Normal 3" xfId="79" xr:uid="{00000000-0005-0000-0000-00008D010000}"/>
    <cellStyle name="Normal 3 2" xfId="123" xr:uid="{00000000-0005-0000-0000-00008E010000}"/>
    <cellStyle name="Normal 3 2 2" xfId="135" xr:uid="{00000000-0005-0000-0000-00008F010000}"/>
    <cellStyle name="Normal 3 2 2 2" xfId="384" xr:uid="{00000000-0005-0000-0000-000090010000}"/>
    <cellStyle name="Normal 3 2 2 2 2" xfId="602" xr:uid="{00000000-0005-0000-0000-000091010000}"/>
    <cellStyle name="Normal 3 2 2 3" xfId="538" xr:uid="{00000000-0005-0000-0000-000092010000}"/>
    <cellStyle name="Normal 3 2 3" xfId="385" xr:uid="{00000000-0005-0000-0000-000093010000}"/>
    <cellStyle name="Normal 3 2 3 2" xfId="603" xr:uid="{00000000-0005-0000-0000-000094010000}"/>
    <cellStyle name="Normal 3 3" xfId="136" xr:uid="{00000000-0005-0000-0000-000095010000}"/>
    <cellStyle name="Normal 3 3 2" xfId="386" xr:uid="{00000000-0005-0000-0000-000096010000}"/>
    <cellStyle name="Normal 30" xfId="653" xr:uid="{00000000-0005-0000-0000-000097010000}"/>
    <cellStyle name="Normal 4" xfId="80" xr:uid="{00000000-0005-0000-0000-000098010000}"/>
    <cellStyle name="Normal 4 2" xfId="387" xr:uid="{00000000-0005-0000-0000-000099010000}"/>
    <cellStyle name="Normal 4 3" xfId="388" xr:uid="{00000000-0005-0000-0000-00009A010000}"/>
    <cellStyle name="Normal 5" xfId="119" xr:uid="{00000000-0005-0000-0000-00009B010000}"/>
    <cellStyle name="Normal 5 2" xfId="137" xr:uid="{00000000-0005-0000-0000-00009C010000}"/>
    <cellStyle name="Normal 5 2 2" xfId="389" xr:uid="{00000000-0005-0000-0000-00009D010000}"/>
    <cellStyle name="Normal 5 2 2 2" xfId="604" xr:uid="{00000000-0005-0000-0000-00009E010000}"/>
    <cellStyle name="Normal 5 2 3" xfId="539" xr:uid="{00000000-0005-0000-0000-00009F010000}"/>
    <cellStyle name="Normal 5 3" xfId="390" xr:uid="{00000000-0005-0000-0000-0000A0010000}"/>
    <cellStyle name="Normal 5 3 2" xfId="605" xr:uid="{00000000-0005-0000-0000-0000A1010000}"/>
    <cellStyle name="Normal 6" xfId="138" xr:uid="{00000000-0005-0000-0000-0000A2010000}"/>
    <cellStyle name="Normal 6 2" xfId="391" xr:uid="{00000000-0005-0000-0000-0000A3010000}"/>
    <cellStyle name="Normal 7" xfId="139" xr:uid="{00000000-0005-0000-0000-0000A4010000}"/>
    <cellStyle name="Normal 7 2" xfId="392" xr:uid="{00000000-0005-0000-0000-0000A5010000}"/>
    <cellStyle name="Normal 8" xfId="393" xr:uid="{00000000-0005-0000-0000-0000A6010000}"/>
    <cellStyle name="Normal 9" xfId="394" xr:uid="{00000000-0005-0000-0000-0000A7010000}"/>
    <cellStyle name="Normal 9 2" xfId="395" xr:uid="{00000000-0005-0000-0000-0000A8010000}"/>
    <cellStyle name="Normal_Delaware FRR Template v3 Q3 Revised" xfId="117" xr:uid="{00000000-0005-0000-0000-0000A9010000}"/>
    <cellStyle name="Normal_Loss Ratio Report Template" xfId="81" xr:uid="{00000000-0005-0000-0000-0000AA010000}"/>
    <cellStyle name="Normal_MBHP Appendix E-finReport 4-30-03" xfId="82" xr:uid="{00000000-0005-0000-0000-0000AB010000}"/>
    <cellStyle name="Normal_Report 5 Income Statement Template-V3" xfId="83" xr:uid="{00000000-0005-0000-0000-0000AC010000}"/>
    <cellStyle name="Normal_report~12" xfId="141" xr:uid="{00000000-0005-0000-0000-0000AD010000}"/>
    <cellStyle name="Normal_Sheet1" xfId="118" xr:uid="{00000000-0005-0000-0000-0000AE010000}"/>
    <cellStyle name="Note" xfId="84" builtinId="10" customBuiltin="1"/>
    <cellStyle name="Note 2" xfId="124" xr:uid="{00000000-0005-0000-0000-0000B0010000}"/>
    <cellStyle name="Note 2 2" xfId="396" xr:uid="{00000000-0005-0000-0000-0000B1010000}"/>
    <cellStyle name="Note 2 2 2" xfId="606" xr:uid="{00000000-0005-0000-0000-0000B2010000}"/>
    <cellStyle name="Note 3" xfId="397" xr:uid="{00000000-0005-0000-0000-0000B3010000}"/>
    <cellStyle name="Note 3 2" xfId="398" xr:uid="{00000000-0005-0000-0000-0000B4010000}"/>
    <cellStyle name="Note 3 2 2" xfId="399" xr:uid="{00000000-0005-0000-0000-0000B5010000}"/>
    <cellStyle name="Note 3 3" xfId="400" xr:uid="{00000000-0005-0000-0000-0000B6010000}"/>
    <cellStyle name="Note 3 3 2" xfId="401" xr:uid="{00000000-0005-0000-0000-0000B7010000}"/>
    <cellStyle name="Note 3 4" xfId="402" xr:uid="{00000000-0005-0000-0000-0000B8010000}"/>
    <cellStyle name="Note 4" xfId="403" xr:uid="{00000000-0005-0000-0000-0000B9010000}"/>
    <cellStyle name="Number" xfId="404" xr:uid="{00000000-0005-0000-0000-0000BA010000}"/>
    <cellStyle name="Output" xfId="85" builtinId="21" customBuiltin="1"/>
    <cellStyle name="Output 2" xfId="405" xr:uid="{00000000-0005-0000-0000-0000BC010000}"/>
    <cellStyle name="Output 2 2" xfId="406" xr:uid="{00000000-0005-0000-0000-0000BD010000}"/>
    <cellStyle name="Output 2 2 2" xfId="407" xr:uid="{00000000-0005-0000-0000-0000BE010000}"/>
    <cellStyle name="Output 2 3" xfId="408" xr:uid="{00000000-0005-0000-0000-0000BF010000}"/>
    <cellStyle name="Output 2 3 2" xfId="409" xr:uid="{00000000-0005-0000-0000-0000C0010000}"/>
    <cellStyle name="Output 2 4" xfId="410" xr:uid="{00000000-0005-0000-0000-0000C1010000}"/>
    <cellStyle name="Output 3" xfId="411" xr:uid="{00000000-0005-0000-0000-0000C2010000}"/>
    <cellStyle name="Output 3 2" xfId="412" xr:uid="{00000000-0005-0000-0000-0000C3010000}"/>
    <cellStyle name="Output 4" xfId="413" xr:uid="{00000000-0005-0000-0000-0000C4010000}"/>
    <cellStyle name="Output Amounts" xfId="414" xr:uid="{00000000-0005-0000-0000-0000C5010000}"/>
    <cellStyle name="PB Table Heading" xfId="415" xr:uid="{00000000-0005-0000-0000-0000C6010000}"/>
    <cellStyle name="PB Table Highlight1" xfId="416" xr:uid="{00000000-0005-0000-0000-0000C7010000}"/>
    <cellStyle name="PB Table Highlight2" xfId="417" xr:uid="{00000000-0005-0000-0000-0000C8010000}"/>
    <cellStyle name="PB Table Highlight3" xfId="418" xr:uid="{00000000-0005-0000-0000-0000C9010000}"/>
    <cellStyle name="PB Table Standard Row" xfId="419" xr:uid="{00000000-0005-0000-0000-0000CA010000}"/>
    <cellStyle name="PB Table Standard Row 2" xfId="420" xr:uid="{00000000-0005-0000-0000-0000CB010000}"/>
    <cellStyle name="PB Table Standard Row 3" xfId="421" xr:uid="{00000000-0005-0000-0000-0000CC010000}"/>
    <cellStyle name="PB Table Standard Row 4" xfId="422" xr:uid="{00000000-0005-0000-0000-0000CD010000}"/>
    <cellStyle name="PB Table Standard Row 5" xfId="423" xr:uid="{00000000-0005-0000-0000-0000CE010000}"/>
    <cellStyle name="PB Table Subtotal Row" xfId="424" xr:uid="{00000000-0005-0000-0000-0000CF010000}"/>
    <cellStyle name="PB Table Subtotal Row 10" xfId="544" xr:uid="{00000000-0005-0000-0000-0000D0010000}"/>
    <cellStyle name="PB Table Subtotal Row 2" xfId="425" xr:uid="{00000000-0005-0000-0000-0000D1010000}"/>
    <cellStyle name="PB Table Subtotal Row 2 2" xfId="426" xr:uid="{00000000-0005-0000-0000-0000D2010000}"/>
    <cellStyle name="PB Table Subtotal Row 2 2 2" xfId="427" xr:uid="{00000000-0005-0000-0000-0000D3010000}"/>
    <cellStyle name="PB Table Subtotal Row 2 2 2 2" xfId="611" xr:uid="{00000000-0005-0000-0000-0000D4010000}"/>
    <cellStyle name="PB Table Subtotal Row 2 2 2 3" xfId="640" xr:uid="{00000000-0005-0000-0000-0000D5010000}"/>
    <cellStyle name="PB Table Subtotal Row 2 2 2 4" xfId="645" xr:uid="{00000000-0005-0000-0000-0000D6010000}"/>
    <cellStyle name="PB Table Subtotal Row 2 2 3" xfId="610" xr:uid="{00000000-0005-0000-0000-0000D7010000}"/>
    <cellStyle name="PB Table Subtotal Row 2 2 4" xfId="639" xr:uid="{00000000-0005-0000-0000-0000D8010000}"/>
    <cellStyle name="PB Table Subtotal Row 2 2 5" xfId="644" xr:uid="{00000000-0005-0000-0000-0000D9010000}"/>
    <cellStyle name="PB Table Subtotal Row 2 3" xfId="428" xr:uid="{00000000-0005-0000-0000-0000DA010000}"/>
    <cellStyle name="PB Table Subtotal Row 2 3 2" xfId="612" xr:uid="{00000000-0005-0000-0000-0000DB010000}"/>
    <cellStyle name="PB Table Subtotal Row 2 3 3" xfId="540" xr:uid="{00000000-0005-0000-0000-0000DC010000}"/>
    <cellStyle name="PB Table Subtotal Row 2 3 4" xfId="646" xr:uid="{00000000-0005-0000-0000-0000DD010000}"/>
    <cellStyle name="PB Table Subtotal Row 2 4" xfId="609" xr:uid="{00000000-0005-0000-0000-0000DE010000}"/>
    <cellStyle name="PB Table Subtotal Row 2 5" xfId="580" xr:uid="{00000000-0005-0000-0000-0000DF010000}"/>
    <cellStyle name="PB Table Subtotal Row 2 6" xfId="643" xr:uid="{00000000-0005-0000-0000-0000E0010000}"/>
    <cellStyle name="PB Table Subtotal Row 3" xfId="429" xr:uid="{00000000-0005-0000-0000-0000E1010000}"/>
    <cellStyle name="PB Table Subtotal Row 3 2" xfId="430" xr:uid="{00000000-0005-0000-0000-0000E2010000}"/>
    <cellStyle name="PB Table Subtotal Row 3 2 2" xfId="614" xr:uid="{00000000-0005-0000-0000-0000E3010000}"/>
    <cellStyle name="PB Table Subtotal Row 3 2 3" xfId="532" xr:uid="{00000000-0005-0000-0000-0000E4010000}"/>
    <cellStyle name="PB Table Subtotal Row 3 2 4" xfId="531" xr:uid="{00000000-0005-0000-0000-0000E5010000}"/>
    <cellStyle name="PB Table Subtotal Row 3 3" xfId="613" xr:uid="{00000000-0005-0000-0000-0000E6010000}"/>
    <cellStyle name="PB Table Subtotal Row 3 4" xfId="581" xr:uid="{00000000-0005-0000-0000-0000E7010000}"/>
    <cellStyle name="PB Table Subtotal Row 3 5" xfId="543" xr:uid="{00000000-0005-0000-0000-0000E8010000}"/>
    <cellStyle name="PB Table Subtotal Row 4" xfId="431" xr:uid="{00000000-0005-0000-0000-0000E9010000}"/>
    <cellStyle name="PB Table Subtotal Row 4 2" xfId="432" xr:uid="{00000000-0005-0000-0000-0000EA010000}"/>
    <cellStyle name="PB Table Subtotal Row 4 2 2" xfId="616" xr:uid="{00000000-0005-0000-0000-0000EB010000}"/>
    <cellStyle name="PB Table Subtotal Row 4 2 3" xfId="583" xr:uid="{00000000-0005-0000-0000-0000EC010000}"/>
    <cellStyle name="PB Table Subtotal Row 4 2 4" xfId="648" xr:uid="{00000000-0005-0000-0000-0000ED010000}"/>
    <cellStyle name="PB Table Subtotal Row 4 3" xfId="615" xr:uid="{00000000-0005-0000-0000-0000EE010000}"/>
    <cellStyle name="PB Table Subtotal Row 4 4" xfId="582" xr:uid="{00000000-0005-0000-0000-0000EF010000}"/>
    <cellStyle name="PB Table Subtotal Row 4 5" xfId="647" xr:uid="{00000000-0005-0000-0000-0000F0010000}"/>
    <cellStyle name="PB Table Subtotal Row 5" xfId="433" xr:uid="{00000000-0005-0000-0000-0000F1010000}"/>
    <cellStyle name="PB Table Subtotal Row 5 2" xfId="434" xr:uid="{00000000-0005-0000-0000-0000F2010000}"/>
    <cellStyle name="PB Table Subtotal Row 5 2 2" xfId="618" xr:uid="{00000000-0005-0000-0000-0000F3010000}"/>
    <cellStyle name="PB Table Subtotal Row 5 2 3" xfId="585" xr:uid="{00000000-0005-0000-0000-0000F4010000}"/>
    <cellStyle name="PB Table Subtotal Row 5 2 4" xfId="541" xr:uid="{00000000-0005-0000-0000-0000F5010000}"/>
    <cellStyle name="PB Table Subtotal Row 5 3" xfId="617" xr:uid="{00000000-0005-0000-0000-0000F6010000}"/>
    <cellStyle name="PB Table Subtotal Row 5 4" xfId="584" xr:uid="{00000000-0005-0000-0000-0000F7010000}"/>
    <cellStyle name="PB Table Subtotal Row 5 5" xfId="542" xr:uid="{00000000-0005-0000-0000-0000F8010000}"/>
    <cellStyle name="PB Table Subtotal Row 6" xfId="435" xr:uid="{00000000-0005-0000-0000-0000F9010000}"/>
    <cellStyle name="PB Table Subtotal Row 6 2" xfId="436" xr:uid="{00000000-0005-0000-0000-0000FA010000}"/>
    <cellStyle name="PB Table Subtotal Row 6 2 2" xfId="620" xr:uid="{00000000-0005-0000-0000-0000FB010000}"/>
    <cellStyle name="PB Table Subtotal Row 6 2 3" xfId="587" xr:uid="{00000000-0005-0000-0000-0000FC010000}"/>
    <cellStyle name="PB Table Subtotal Row 6 2 4" xfId="530" xr:uid="{00000000-0005-0000-0000-0000FD010000}"/>
    <cellStyle name="PB Table Subtotal Row 6 3" xfId="619" xr:uid="{00000000-0005-0000-0000-0000FE010000}"/>
    <cellStyle name="PB Table Subtotal Row 6 4" xfId="586" xr:uid="{00000000-0005-0000-0000-0000FF010000}"/>
    <cellStyle name="PB Table Subtotal Row 6 5" xfId="649" xr:uid="{00000000-0005-0000-0000-000000020000}"/>
    <cellStyle name="PB Table Subtotal Row 7" xfId="437" xr:uid="{00000000-0005-0000-0000-000001020000}"/>
    <cellStyle name="PB Table Subtotal Row 7 2" xfId="621" xr:uid="{00000000-0005-0000-0000-000002020000}"/>
    <cellStyle name="PB Table Subtotal Row 7 3" xfId="641" xr:uid="{00000000-0005-0000-0000-000003020000}"/>
    <cellStyle name="PB Table Subtotal Row 7 4" xfId="650" xr:uid="{00000000-0005-0000-0000-000004020000}"/>
    <cellStyle name="PB Table Subtotal Row 8" xfId="608" xr:uid="{00000000-0005-0000-0000-000005020000}"/>
    <cellStyle name="PB Table Subtotal Row 9" xfId="579" xr:uid="{00000000-0005-0000-0000-000006020000}"/>
    <cellStyle name="PB Table Total Row" xfId="438" xr:uid="{00000000-0005-0000-0000-000007020000}"/>
    <cellStyle name="per0" xfId="86" xr:uid="{00000000-0005-0000-0000-000008020000}"/>
    <cellStyle name="per1" xfId="87" xr:uid="{00000000-0005-0000-0000-000009020000}"/>
    <cellStyle name="Per1rgt" xfId="88" xr:uid="{00000000-0005-0000-0000-00000A020000}"/>
    <cellStyle name="per2" xfId="89" xr:uid="{00000000-0005-0000-0000-00000B020000}"/>
    <cellStyle name="Percen - Style4" xfId="439" xr:uid="{00000000-0005-0000-0000-00000C020000}"/>
    <cellStyle name="Percent" xfId="90" builtinId="5"/>
    <cellStyle name="Percent [2]" xfId="440" xr:uid="{00000000-0005-0000-0000-00000E020000}"/>
    <cellStyle name="Percent 10" xfId="441" xr:uid="{00000000-0005-0000-0000-00000F020000}"/>
    <cellStyle name="Percent 10 2" xfId="622" xr:uid="{00000000-0005-0000-0000-000010020000}"/>
    <cellStyle name="Percent 11" xfId="442" xr:uid="{00000000-0005-0000-0000-000011020000}"/>
    <cellStyle name="Percent 11 2" xfId="623" xr:uid="{00000000-0005-0000-0000-000012020000}"/>
    <cellStyle name="Percent 12" xfId="443" xr:uid="{00000000-0005-0000-0000-000013020000}"/>
    <cellStyle name="Percent 12 2" xfId="444" xr:uid="{00000000-0005-0000-0000-000014020000}"/>
    <cellStyle name="Percent 12 2 2" xfId="625" xr:uid="{00000000-0005-0000-0000-000015020000}"/>
    <cellStyle name="Percent 12 3" xfId="445" xr:uid="{00000000-0005-0000-0000-000016020000}"/>
    <cellStyle name="Percent 12 3 2" xfId="626" xr:uid="{00000000-0005-0000-0000-000017020000}"/>
    <cellStyle name="Percent 12 4" xfId="446" xr:uid="{00000000-0005-0000-0000-000018020000}"/>
    <cellStyle name="Percent 12 4 2" xfId="627" xr:uid="{00000000-0005-0000-0000-000019020000}"/>
    <cellStyle name="Percent 12 5" xfId="624" xr:uid="{00000000-0005-0000-0000-00001A020000}"/>
    <cellStyle name="Percent 13" xfId="655" xr:uid="{00000000-0005-0000-0000-00001B020000}"/>
    <cellStyle name="Percent 2" xfId="91" xr:uid="{00000000-0005-0000-0000-00001C020000}"/>
    <cellStyle name="Percent 2 2" xfId="447" xr:uid="{00000000-0005-0000-0000-00001D020000}"/>
    <cellStyle name="Percent 2 2 2" xfId="448" xr:uid="{00000000-0005-0000-0000-00001E020000}"/>
    <cellStyle name="Percent 2 2 3" xfId="449" xr:uid="{00000000-0005-0000-0000-00001F020000}"/>
    <cellStyle name="Percent 2 2 3 2" xfId="628" xr:uid="{00000000-0005-0000-0000-000020020000}"/>
    <cellStyle name="Percent 2 3" xfId="450" xr:uid="{00000000-0005-0000-0000-000021020000}"/>
    <cellStyle name="Percent 2 4" xfId="451" xr:uid="{00000000-0005-0000-0000-000022020000}"/>
    <cellStyle name="Percent 3" xfId="92" xr:uid="{00000000-0005-0000-0000-000023020000}"/>
    <cellStyle name="Percent 3 2" xfId="125" xr:uid="{00000000-0005-0000-0000-000024020000}"/>
    <cellStyle name="Percent 3 3" xfId="452" xr:uid="{00000000-0005-0000-0000-000025020000}"/>
    <cellStyle name="Percent 4" xfId="93" xr:uid="{00000000-0005-0000-0000-000026020000}"/>
    <cellStyle name="Percent 5" xfId="453" xr:uid="{00000000-0005-0000-0000-000027020000}"/>
    <cellStyle name="Percent 5 2" xfId="454" xr:uid="{00000000-0005-0000-0000-000028020000}"/>
    <cellStyle name="Percent 5 2 2" xfId="631" xr:uid="{00000000-0005-0000-0000-000029020000}"/>
    <cellStyle name="Percent 5 3" xfId="630" xr:uid="{00000000-0005-0000-0000-00002A020000}"/>
    <cellStyle name="Percent 6" xfId="455" xr:uid="{00000000-0005-0000-0000-00002B020000}"/>
    <cellStyle name="Percent 7" xfId="456" xr:uid="{00000000-0005-0000-0000-00002C020000}"/>
    <cellStyle name="Percent 7 2" xfId="457" xr:uid="{00000000-0005-0000-0000-00002D020000}"/>
    <cellStyle name="Percent 7 2 2" xfId="633" xr:uid="{00000000-0005-0000-0000-00002E020000}"/>
    <cellStyle name="Percent 7 3" xfId="632" xr:uid="{00000000-0005-0000-0000-00002F020000}"/>
    <cellStyle name="Percent 8" xfId="458" xr:uid="{00000000-0005-0000-0000-000030020000}"/>
    <cellStyle name="Percent 8 2" xfId="459" xr:uid="{00000000-0005-0000-0000-000031020000}"/>
    <cellStyle name="Percent 8 2 2" xfId="635" xr:uid="{00000000-0005-0000-0000-000032020000}"/>
    <cellStyle name="Percent 8 3" xfId="634" xr:uid="{00000000-0005-0000-0000-000033020000}"/>
    <cellStyle name="Percent 9" xfId="460" xr:uid="{00000000-0005-0000-0000-000034020000}"/>
    <cellStyle name="Percent 9 2" xfId="461" xr:uid="{00000000-0005-0000-0000-000035020000}"/>
    <cellStyle name="Percent 9 2 2" xfId="637" xr:uid="{00000000-0005-0000-0000-000036020000}"/>
    <cellStyle name="Percent 9 3" xfId="636" xr:uid="{00000000-0005-0000-0000-000037020000}"/>
    <cellStyle name="Percent1" xfId="94" xr:uid="{00000000-0005-0000-0000-000038020000}"/>
    <cellStyle name="Percent1ormal" xfId="95" xr:uid="{00000000-0005-0000-0000-000039020000}"/>
    <cellStyle name="Percent2" xfId="96" xr:uid="{00000000-0005-0000-0000-00003A020000}"/>
    <cellStyle name="PSChar" xfId="462" xr:uid="{00000000-0005-0000-0000-00003B020000}"/>
    <cellStyle name="PSDate" xfId="463" xr:uid="{00000000-0005-0000-0000-00003C020000}"/>
    <cellStyle name="PSDec" xfId="464" xr:uid="{00000000-0005-0000-0000-00003D020000}"/>
    <cellStyle name="PSHeading" xfId="465" xr:uid="{00000000-0005-0000-0000-00003E020000}"/>
    <cellStyle name="PSInt" xfId="466" xr:uid="{00000000-0005-0000-0000-00003F020000}"/>
    <cellStyle name="PSSpacer" xfId="467" xr:uid="{00000000-0005-0000-0000-000040020000}"/>
    <cellStyle name="purple" xfId="97" xr:uid="{00000000-0005-0000-0000-000041020000}"/>
    <cellStyle name="red" xfId="98" xr:uid="{00000000-0005-0000-0000-000042020000}"/>
    <cellStyle name="redl" xfId="99" xr:uid="{00000000-0005-0000-0000-000043020000}"/>
    <cellStyle name="redlet" xfId="100" xr:uid="{00000000-0005-0000-0000-000044020000}"/>
    <cellStyle name="redr" xfId="101" xr:uid="{00000000-0005-0000-0000-000045020000}"/>
    <cellStyle name="redshade" xfId="102" xr:uid="{00000000-0005-0000-0000-000046020000}"/>
    <cellStyle name="RevList" xfId="103" xr:uid="{00000000-0005-0000-0000-000047020000}"/>
    <cellStyle name="Right" xfId="104" xr:uid="{00000000-0005-0000-0000-000048020000}"/>
    <cellStyle name="Single Border" xfId="468" xr:uid="{00000000-0005-0000-0000-000049020000}"/>
    <cellStyle name="Single Border 2" xfId="469" xr:uid="{00000000-0005-0000-0000-00004A020000}"/>
    <cellStyle name="Single Border 2 2" xfId="470" xr:uid="{00000000-0005-0000-0000-00004B020000}"/>
    <cellStyle name="Single Border 2 3" xfId="471" xr:uid="{00000000-0005-0000-0000-00004C020000}"/>
    <cellStyle name="Single Border 2 4" xfId="472" xr:uid="{00000000-0005-0000-0000-00004D020000}"/>
    <cellStyle name="Single Border 3" xfId="473" xr:uid="{00000000-0005-0000-0000-00004E020000}"/>
    <cellStyle name="Single Border 3 2" xfId="474" xr:uid="{00000000-0005-0000-0000-00004F020000}"/>
    <cellStyle name="Single Border 3 3" xfId="475" xr:uid="{00000000-0005-0000-0000-000050020000}"/>
    <cellStyle name="Single Border 3 4" xfId="476" xr:uid="{00000000-0005-0000-0000-000051020000}"/>
    <cellStyle name="Single Border 4" xfId="477" xr:uid="{00000000-0005-0000-0000-000052020000}"/>
    <cellStyle name="Single Border 4 2" xfId="478" xr:uid="{00000000-0005-0000-0000-000053020000}"/>
    <cellStyle name="Single Border 4 3" xfId="479" xr:uid="{00000000-0005-0000-0000-000054020000}"/>
    <cellStyle name="Single Border 4 4" xfId="480" xr:uid="{00000000-0005-0000-0000-000055020000}"/>
    <cellStyle name="Single Border 5" xfId="481" xr:uid="{00000000-0005-0000-0000-000056020000}"/>
    <cellStyle name="Single Border 6" xfId="482" xr:uid="{00000000-0005-0000-0000-000057020000}"/>
    <cellStyle name="Single Border 7" xfId="483" xr:uid="{00000000-0005-0000-0000-000058020000}"/>
    <cellStyle name="special" xfId="105" xr:uid="{00000000-0005-0000-0000-000059020000}"/>
    <cellStyle name="STYLE1" xfId="484" xr:uid="{00000000-0005-0000-0000-00005A020000}"/>
    <cellStyle name="STYLE1 2" xfId="485" xr:uid="{00000000-0005-0000-0000-00005B020000}"/>
    <cellStyle name="STYLE1 2 2" xfId="486" xr:uid="{00000000-0005-0000-0000-00005C020000}"/>
    <cellStyle name="STYLE1 2 2 2" xfId="487" xr:uid="{00000000-0005-0000-0000-00005D020000}"/>
    <cellStyle name="STYLE1 2 3" xfId="488" xr:uid="{00000000-0005-0000-0000-00005E020000}"/>
    <cellStyle name="STYLE1 3" xfId="489" xr:uid="{00000000-0005-0000-0000-00005F020000}"/>
    <cellStyle name="STYLE1 3 2" xfId="490" xr:uid="{00000000-0005-0000-0000-000060020000}"/>
    <cellStyle name="STYLE10" xfId="491" xr:uid="{00000000-0005-0000-0000-000061020000}"/>
    <cellStyle name="STYLE11" xfId="492" xr:uid="{00000000-0005-0000-0000-000062020000}"/>
    <cellStyle name="STYLE12" xfId="493" xr:uid="{00000000-0005-0000-0000-000063020000}"/>
    <cellStyle name="STYLE2" xfId="494" xr:uid="{00000000-0005-0000-0000-000064020000}"/>
    <cellStyle name="STYLE2 2" xfId="495" xr:uid="{00000000-0005-0000-0000-000065020000}"/>
    <cellStyle name="STYLE2 2 2" xfId="496" xr:uid="{00000000-0005-0000-0000-000066020000}"/>
    <cellStyle name="STYLE2 2 3" xfId="497" xr:uid="{00000000-0005-0000-0000-000067020000}"/>
    <cellStyle name="STYLE2 3" xfId="498" xr:uid="{00000000-0005-0000-0000-000068020000}"/>
    <cellStyle name="STYLE2 3 2" xfId="499" xr:uid="{00000000-0005-0000-0000-000069020000}"/>
    <cellStyle name="STYLE2 4" xfId="500" xr:uid="{00000000-0005-0000-0000-00006A020000}"/>
    <cellStyle name="STYLE3" xfId="501" xr:uid="{00000000-0005-0000-0000-00006B020000}"/>
    <cellStyle name="STYLE3 2" xfId="502" xr:uid="{00000000-0005-0000-0000-00006C020000}"/>
    <cellStyle name="STYLE3 3" xfId="503" xr:uid="{00000000-0005-0000-0000-00006D020000}"/>
    <cellStyle name="STYLE4" xfId="504" xr:uid="{00000000-0005-0000-0000-00006E020000}"/>
    <cellStyle name="STYLE4 2" xfId="505" xr:uid="{00000000-0005-0000-0000-00006F020000}"/>
    <cellStyle name="STYLE4 3" xfId="506" xr:uid="{00000000-0005-0000-0000-000070020000}"/>
    <cellStyle name="STYLE5" xfId="507" xr:uid="{00000000-0005-0000-0000-000071020000}"/>
    <cellStyle name="STYLE5 2" xfId="508" xr:uid="{00000000-0005-0000-0000-000072020000}"/>
    <cellStyle name="STYLE5 2 2" xfId="509" xr:uid="{00000000-0005-0000-0000-000073020000}"/>
    <cellStyle name="STYLE5 3" xfId="510" xr:uid="{00000000-0005-0000-0000-000074020000}"/>
    <cellStyle name="STYLE6" xfId="511" xr:uid="{00000000-0005-0000-0000-000075020000}"/>
    <cellStyle name="STYLE6 2" xfId="512" xr:uid="{00000000-0005-0000-0000-000076020000}"/>
    <cellStyle name="STYLE6 3" xfId="513" xr:uid="{00000000-0005-0000-0000-000077020000}"/>
    <cellStyle name="STYLE7" xfId="514" xr:uid="{00000000-0005-0000-0000-000078020000}"/>
    <cellStyle name="STYLE8" xfId="515" xr:uid="{00000000-0005-0000-0000-000079020000}"/>
    <cellStyle name="STYLE9" xfId="516" xr:uid="{00000000-0005-0000-0000-00007A020000}"/>
    <cellStyle name="Subtotal" xfId="106" xr:uid="{00000000-0005-0000-0000-00007B020000}"/>
    <cellStyle name="Text" xfId="517" xr:uid="{00000000-0005-0000-0000-00007C020000}"/>
    <cellStyle name="Title" xfId="107" builtinId="15" customBuiltin="1"/>
    <cellStyle name="Title 2" xfId="518" xr:uid="{00000000-0005-0000-0000-00007E020000}"/>
    <cellStyle name="Title 3" xfId="519" xr:uid="{00000000-0005-0000-0000-00007F020000}"/>
    <cellStyle name="Total" xfId="108" builtinId="25" customBuiltin="1"/>
    <cellStyle name="Total 2" xfId="520" xr:uid="{00000000-0005-0000-0000-000081020000}"/>
    <cellStyle name="Total 2 2" xfId="521" xr:uid="{00000000-0005-0000-0000-000082020000}"/>
    <cellStyle name="Total 2 2 2" xfId="522" xr:uid="{00000000-0005-0000-0000-000083020000}"/>
    <cellStyle name="Total 2 3" xfId="523" xr:uid="{00000000-0005-0000-0000-000084020000}"/>
    <cellStyle name="Total 2 3 2" xfId="524" xr:uid="{00000000-0005-0000-0000-000085020000}"/>
    <cellStyle name="Total 2 4" xfId="525" xr:uid="{00000000-0005-0000-0000-000086020000}"/>
    <cellStyle name="Total 3" xfId="526" xr:uid="{00000000-0005-0000-0000-000087020000}"/>
    <cellStyle name="Total 4" xfId="527" xr:uid="{00000000-0005-0000-0000-000088020000}"/>
    <cellStyle name="up" xfId="109" xr:uid="{00000000-0005-0000-0000-000089020000}"/>
    <cellStyle name="Warning Text" xfId="110" builtinId="11" customBuiltin="1"/>
    <cellStyle name="Warning Text 2" xfId="528" xr:uid="{00000000-0005-0000-0000-00008B020000}"/>
    <cellStyle name="Yellow" xfId="111" xr:uid="{00000000-0005-0000-0000-00008C020000}"/>
    <cellStyle name="Yellow2" xfId="112" xr:uid="{00000000-0005-0000-0000-00008D020000}"/>
    <cellStyle name="YellowL" xfId="113" xr:uid="{00000000-0005-0000-0000-00008E020000}"/>
    <cellStyle name="yellowr" xfId="114" xr:uid="{00000000-0005-0000-0000-00008F020000}"/>
  </cellStyles>
  <dxfs count="3">
    <dxf>
      <font>
        <condense val="0"/>
        <extend val="0"/>
        <color indexed="9"/>
      </font>
      <fill>
        <patternFill patternType="none">
          <bgColor indexed="65"/>
        </patternFill>
      </fill>
    </dxf>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CC99"/>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5.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Xwpfs01\data1\WORK\CALOMC\Project\Two%20Plan%20Rates\Rate%20Dev\Copy%20of%2005newphpcohsUP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henas01\group\FCHPFIN\XLDATA\David_R\vb2-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WORK\NJYPHX\Project\Source%20Data\Financials\Horizon\03-09-30\NJ-CASHF.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ercer.com\us_data\WORK\NJYPHX\Project\Source%20Data\Financials\Horizon\03-09-30\NJ-CASHF.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ercer.com\us_data\Users\Simeon-Rosas\AppData\Local\Microsoft\Windows\Temporary%20Internet%20Files\Content.Outlook\Z133GOBT\OneCareFinancialReportingTemplate2017_01(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Control"/>
      <sheetName val="****"/>
      <sheetName val="Key"/>
      <sheetName val="2009 Oct Guidance SEC Format"/>
      <sheetName val="Q3 Forecast Scenarios Aud Com"/>
      <sheetName val="Schedule 1-E A"/>
      <sheetName val="Look_up"/>
      <sheetName val="&lt;Overview &amp; Legend&gt;"/>
      <sheetName val="Plan Cost Centers- Final  "/>
      <sheetName val="Revenue"/>
      <sheetName val="Exhibit II"/>
      <sheetName val="INDEX"/>
      <sheetName val="Appendix A-Region"/>
      <sheetName val="Lookups"/>
      <sheetName val="June 17"/>
      <sheetName val="#19A-R2, 3 Mos w 0 (Acute)"/>
      <sheetName val="Jul PPD"/>
      <sheetName val="hiddenSheet"/>
      <sheetName val="HS"/>
      <sheetName val="HS Copy LAW"/>
      <sheetName val="HS (2)"/>
      <sheetName val="Sum with Factors"/>
      <sheetName val="Defined Input Options"/>
      <sheetName val="Dropdown_Ctrls"/>
      <sheetName val="Options"/>
      <sheetName val="RDO_Non-Expansion_PH COAs"/>
      <sheetName val="B - Medi-Cal Income Statement"/>
      <sheetName val="Rating Regions by HP"/>
      <sheetName val="YTD  (2)"/>
      <sheetName val="Graph Builder"/>
      <sheetName val="Admin Expense Projections"/>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veExpenses"/>
      <sheetName val="Personnel"/>
      <sheetName val="Summary"/>
      <sheetName val="Sheet2"/>
      <sheetName val="PROPERTY 1993 P17C"/>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heetName val="Support"/>
      <sheetName val="Module1"/>
      <sheetName val="Module2"/>
      <sheetName val="NJ-CASHF"/>
      <sheetName val="NJ-CASHF.XLS"/>
    </sheetNames>
    <definedNames>
      <definedName name="Prt_Shts"/>
    </definedNames>
    <sheetDataSet>
      <sheetData sheetId="0"/>
      <sheetData sheetId="1"/>
      <sheetData sheetId="2"/>
      <sheetData sheetId="3"/>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heetName val="Support"/>
      <sheetName val="Module1"/>
      <sheetName val="Module2"/>
      <sheetName val="NJ-CASHF"/>
      <sheetName val="NJ-CASHF.XLS"/>
    </sheetNames>
    <definedNames>
      <definedName name="Prt_Shts"/>
    </definedNames>
    <sheetDataSet>
      <sheetData sheetId="0"/>
      <sheetData sheetId="1"/>
      <sheetData sheetId="2"/>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ification Statement"/>
      <sheetName val="A-Member Months"/>
      <sheetName val="Total by Region"/>
      <sheetName val="Total by Rate Cell"/>
      <sheetName val="B-Income Stmt Eastern"/>
      <sheetName val="B-Income Stmt Western"/>
      <sheetName val="B-Income Stmt The Cape"/>
      <sheetName val="C-Footnotes"/>
      <sheetName val="D-Unallowable Expenses"/>
      <sheetName val="E-SubCapitatation"/>
      <sheetName val="H-Lag report Physician"/>
      <sheetName val="H-Lag report Inpatient"/>
      <sheetName val="H-Lag report Outpatient"/>
      <sheetName val="H-Lag report Pharmacy"/>
      <sheetName val="H-Lag report Other"/>
      <sheetName val="T -Utilization Total"/>
      <sheetName val="T -Utilization Eastern"/>
      <sheetName val="T -Utilization Western"/>
      <sheetName val="T -Utilization The Ca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B15"/>
  <sheetViews>
    <sheetView tabSelected="1" zoomScale="60" zoomScaleNormal="60" workbookViewId="0">
      <selection activeCell="O11" sqref="O11"/>
    </sheetView>
  </sheetViews>
  <sheetFormatPr defaultRowHeight="12.75"/>
  <cols>
    <col min="1" max="1" width="3.42578125" customWidth="1"/>
    <col min="2" max="2" width="135.42578125" customWidth="1"/>
  </cols>
  <sheetData>
    <row r="1" spans="2:2" ht="13.5" thickBot="1"/>
    <row r="2" spans="2:2" ht="16.5" thickBot="1">
      <c r="B2" s="93" t="s">
        <v>0</v>
      </c>
    </row>
    <row r="3" spans="2:2" ht="78.75" customHeight="1">
      <c r="B3" s="656" t="s">
        <v>1</v>
      </c>
    </row>
    <row r="4" spans="2:2" ht="15.75">
      <c r="B4" s="94" t="s">
        <v>2</v>
      </c>
    </row>
    <row r="5" spans="2:2" ht="142.5" customHeight="1">
      <c r="B5" s="657" t="s">
        <v>3</v>
      </c>
    </row>
    <row r="6" spans="2:2" ht="15.75">
      <c r="B6" s="94" t="s">
        <v>4</v>
      </c>
    </row>
    <row r="7" spans="2:2">
      <c r="B7" s="657" t="s">
        <v>5</v>
      </c>
    </row>
    <row r="8" spans="2:2">
      <c r="B8" s="657" t="s">
        <v>6</v>
      </c>
    </row>
    <row r="9" spans="2:2" ht="15.75">
      <c r="B9" s="94" t="s">
        <v>7</v>
      </c>
    </row>
    <row r="10" spans="2:2" ht="38.25">
      <c r="B10" s="657" t="s">
        <v>8</v>
      </c>
    </row>
    <row r="11" spans="2:2" ht="25.5">
      <c r="B11" s="658" t="s">
        <v>9</v>
      </c>
    </row>
    <row r="12" spans="2:2" ht="38.25">
      <c r="B12" s="658" t="s">
        <v>10</v>
      </c>
    </row>
    <row r="13" spans="2:2" ht="25.5">
      <c r="B13" s="657" t="s">
        <v>11</v>
      </c>
    </row>
    <row r="14" spans="2:2" ht="25.5">
      <c r="B14" s="659" t="s">
        <v>12</v>
      </c>
    </row>
    <row r="15" spans="2:2" ht="26.25" thickBot="1">
      <c r="B15" s="660" t="s">
        <v>13</v>
      </c>
    </row>
  </sheetData>
  <sheetProtection password="D88B" sheet="1" objects="1" scenarios="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0" tint="-0.14999847407452621"/>
    <pageSetUpPr fitToPage="1"/>
  </sheetPr>
  <dimension ref="A1:CS110"/>
  <sheetViews>
    <sheetView topLeftCell="BS56" zoomScale="70" zoomScaleNormal="70" workbookViewId="0">
      <selection activeCell="CA78" sqref="CA78"/>
    </sheetView>
  </sheetViews>
  <sheetFormatPr defaultColWidth="9.42578125" defaultRowHeight="12.75"/>
  <cols>
    <col min="1" max="1" width="49.42578125" style="380" bestFit="1" customWidth="1"/>
    <col min="2" max="2" width="8.5703125" style="380" bestFit="1" customWidth="1"/>
    <col min="3" max="21" width="15.5703125" style="380" customWidth="1"/>
    <col min="22" max="22" width="7.42578125" style="380" bestFit="1" customWidth="1"/>
    <col min="23" max="41" width="15.5703125" style="380" customWidth="1"/>
    <col min="42" max="42" width="7.42578125" style="380" bestFit="1" customWidth="1"/>
    <col min="43" max="61" width="15.5703125" style="380" customWidth="1"/>
    <col min="62" max="62" width="7.42578125" style="380" bestFit="1" customWidth="1"/>
    <col min="63" max="81" width="15.5703125" style="380" customWidth="1"/>
    <col min="82" max="82" width="7.42578125" style="380" bestFit="1" customWidth="1"/>
    <col min="83" max="97" width="15.5703125" style="380" customWidth="1"/>
    <col min="98" max="16384" width="9.42578125" style="377"/>
  </cols>
  <sheetData>
    <row r="1" spans="1:97" s="197" customFormat="1" ht="24.75" customHeight="1">
      <c r="A1" s="323" t="s">
        <v>1323</v>
      </c>
      <c r="B1" s="325"/>
      <c r="C1" s="325"/>
      <c r="D1" s="325"/>
      <c r="E1" s="325"/>
      <c r="F1" s="325"/>
      <c r="G1" s="827"/>
      <c r="H1" s="827"/>
      <c r="I1" s="827"/>
      <c r="J1" s="779"/>
      <c r="K1" s="779"/>
      <c r="L1" s="325"/>
      <c r="M1" s="325"/>
      <c r="N1" s="325"/>
      <c r="O1" s="325"/>
      <c r="P1" s="779"/>
      <c r="Q1" s="325"/>
      <c r="R1" s="325"/>
      <c r="S1" s="326"/>
      <c r="T1" s="326"/>
      <c r="U1" s="326"/>
      <c r="V1" s="326"/>
      <c r="W1" s="326"/>
      <c r="X1" s="326"/>
      <c r="Y1" s="326"/>
      <c r="Z1" s="326"/>
      <c r="AA1" s="326"/>
      <c r="AB1" s="325"/>
      <c r="AC1" s="325"/>
      <c r="AD1" s="325"/>
      <c r="AE1" s="325"/>
      <c r="AF1" s="779"/>
      <c r="AG1" s="326"/>
      <c r="AH1" s="325"/>
      <c r="AI1" s="326"/>
      <c r="AJ1" s="326"/>
      <c r="AK1" s="326"/>
      <c r="AL1" s="326"/>
      <c r="AM1" s="326"/>
      <c r="AN1" s="326"/>
      <c r="AO1" s="326"/>
      <c r="AP1" s="326"/>
      <c r="AQ1" s="326"/>
      <c r="AR1" s="325"/>
      <c r="AS1" s="325"/>
      <c r="AT1" s="325"/>
      <c r="AU1" s="325"/>
      <c r="AV1" s="779"/>
      <c r="AW1" s="326"/>
      <c r="AX1" s="325"/>
      <c r="AY1" s="326"/>
      <c r="AZ1" s="326"/>
      <c r="BA1" s="326"/>
      <c r="BB1" s="326"/>
      <c r="BC1" s="326"/>
      <c r="BD1" s="326"/>
      <c r="BE1" s="326"/>
      <c r="BF1" s="326"/>
      <c r="BG1" s="326"/>
      <c r="BH1" s="325"/>
      <c r="BI1" s="325"/>
      <c r="BJ1" s="326"/>
      <c r="BK1" s="325"/>
      <c r="BL1" s="779"/>
      <c r="BM1" s="326"/>
      <c r="BN1" s="325"/>
      <c r="BO1" s="326"/>
      <c r="BP1" s="326"/>
      <c r="BQ1" s="326"/>
      <c r="BR1" s="326"/>
      <c r="BS1" s="326"/>
      <c r="BT1" s="326"/>
      <c r="BU1" s="326"/>
      <c r="BV1" s="326"/>
      <c r="BW1" s="326"/>
      <c r="BX1" s="326"/>
      <c r="BY1" s="326"/>
      <c r="BZ1" s="326"/>
      <c r="CA1" s="326"/>
      <c r="CB1" s="326"/>
      <c r="CC1" s="326"/>
      <c r="CD1" s="326"/>
      <c r="CE1" s="325"/>
      <c r="CF1" s="325"/>
      <c r="CG1" s="325"/>
      <c r="CH1" s="325"/>
      <c r="CI1" s="326"/>
      <c r="CJ1" s="325"/>
      <c r="CK1" s="325"/>
      <c r="CL1" s="325"/>
      <c r="CM1" s="325"/>
      <c r="CN1" s="326"/>
      <c r="CO1" s="325"/>
      <c r="CP1" s="325"/>
      <c r="CQ1" s="325"/>
      <c r="CR1" s="325"/>
      <c r="CS1" s="326"/>
    </row>
    <row r="2" spans="1:97" s="197" customFormat="1" ht="15.75">
      <c r="A2" s="360" t="s">
        <v>1286</v>
      </c>
      <c r="B2" s="459" t="str">
        <f>'Schedule 2_Balance Sheet'!C2</f>
        <v>Tufts Associated Health Plans, Inc. (TAHMO)</v>
      </c>
      <c r="C2" s="460"/>
      <c r="D2" s="460"/>
      <c r="E2" s="460"/>
      <c r="F2" s="461"/>
      <c r="G2" s="462"/>
      <c r="H2" s="325"/>
      <c r="I2" s="325"/>
      <c r="J2" s="325"/>
      <c r="K2" s="325"/>
      <c r="L2" s="325"/>
      <c r="M2" s="325"/>
      <c r="N2" s="325"/>
      <c r="O2" s="325"/>
      <c r="P2" s="325"/>
      <c r="Q2" s="325"/>
      <c r="R2" s="325"/>
      <c r="S2" s="325"/>
      <c r="T2" s="326"/>
      <c r="U2" s="326"/>
      <c r="V2" s="326"/>
      <c r="W2" s="326"/>
      <c r="X2" s="326"/>
      <c r="Y2" s="326"/>
      <c r="Z2" s="326"/>
      <c r="AA2" s="326"/>
      <c r="AB2" s="325"/>
      <c r="AC2" s="325"/>
      <c r="AD2" s="325"/>
      <c r="AE2" s="325"/>
      <c r="AF2" s="325"/>
      <c r="AG2" s="326"/>
      <c r="AH2" s="325"/>
      <c r="AI2" s="326"/>
      <c r="AJ2" s="326"/>
      <c r="AK2" s="326"/>
      <c r="AL2" s="326"/>
      <c r="AM2" s="326"/>
      <c r="AN2" s="326"/>
      <c r="AO2" s="326"/>
      <c r="AP2" s="326"/>
      <c r="AQ2" s="326"/>
      <c r="AR2" s="325"/>
      <c r="AS2" s="325"/>
      <c r="AT2" s="325"/>
      <c r="AU2" s="325"/>
      <c r="AV2" s="325"/>
      <c r="AW2" s="326"/>
      <c r="AX2" s="325"/>
      <c r="AY2" s="326"/>
      <c r="AZ2" s="326"/>
      <c r="BA2" s="326"/>
      <c r="BB2" s="326"/>
      <c r="BC2" s="326"/>
      <c r="BD2" s="326"/>
      <c r="BE2" s="326"/>
      <c r="BF2" s="326"/>
      <c r="BG2" s="326"/>
      <c r="BH2" s="325"/>
      <c r="BI2" s="325"/>
      <c r="BJ2" s="326"/>
      <c r="BK2" s="325"/>
      <c r="BL2" s="325"/>
      <c r="BM2" s="326"/>
      <c r="BN2" s="325"/>
      <c r="BO2" s="326"/>
      <c r="BP2" s="326"/>
      <c r="BQ2" s="326"/>
      <c r="BR2" s="326"/>
      <c r="BS2" s="326"/>
      <c r="BT2" s="326"/>
      <c r="BU2" s="326"/>
      <c r="BV2" s="326"/>
      <c r="BW2" s="326"/>
      <c r="BX2" s="326"/>
      <c r="BY2" s="326"/>
      <c r="BZ2" s="326"/>
      <c r="CA2" s="326"/>
      <c r="CB2" s="326"/>
      <c r="CC2" s="326"/>
      <c r="CD2" s="326"/>
      <c r="CE2" s="325"/>
      <c r="CF2" s="325"/>
      <c r="CG2" s="325"/>
      <c r="CH2" s="325"/>
      <c r="CI2" s="326"/>
      <c r="CJ2" s="325"/>
      <c r="CK2" s="325"/>
      <c r="CL2" s="325"/>
      <c r="CM2" s="325"/>
      <c r="CN2" s="326"/>
      <c r="CO2" s="325"/>
      <c r="CP2" s="325"/>
      <c r="CQ2" s="325"/>
      <c r="CR2" s="325"/>
      <c r="CS2" s="326"/>
    </row>
    <row r="3" spans="1:97" s="197" customFormat="1" ht="15.75">
      <c r="A3" s="360" t="s">
        <v>1287</v>
      </c>
      <c r="B3" s="603" t="str">
        <f>'Schedule 2_Balance Sheet'!C3</f>
        <v>01/01/2023 - 12/31/2023</v>
      </c>
      <c r="C3" s="604"/>
      <c r="D3" s="604"/>
      <c r="E3" s="604"/>
      <c r="F3" s="605"/>
      <c r="G3" s="462"/>
      <c r="H3" s="325"/>
      <c r="I3" s="325"/>
      <c r="J3" s="325"/>
      <c r="K3" s="325"/>
      <c r="L3" s="325"/>
      <c r="M3" s="325"/>
      <c r="N3" s="325"/>
      <c r="O3" s="325"/>
      <c r="P3" s="325"/>
      <c r="Q3" s="325"/>
      <c r="R3" s="325"/>
      <c r="S3" s="325"/>
      <c r="T3" s="326"/>
      <c r="U3" s="326"/>
      <c r="V3" s="326"/>
      <c r="W3" s="326"/>
      <c r="X3" s="326"/>
      <c r="Y3" s="326"/>
      <c r="Z3" s="326"/>
      <c r="AA3" s="326"/>
      <c r="AB3" s="325"/>
      <c r="AC3" s="325"/>
      <c r="AD3" s="325"/>
      <c r="AE3" s="325"/>
      <c r="AF3" s="325"/>
      <c r="AG3" s="326"/>
      <c r="AH3" s="325"/>
      <c r="AI3" s="326"/>
      <c r="AJ3" s="326"/>
      <c r="AK3" s="326"/>
      <c r="AL3" s="326"/>
      <c r="AM3" s="326"/>
      <c r="AN3" s="326"/>
      <c r="AO3" s="326"/>
      <c r="AP3" s="326"/>
      <c r="AQ3" s="326"/>
      <c r="AR3" s="325"/>
      <c r="AS3" s="325"/>
      <c r="AT3" s="325"/>
      <c r="AU3" s="325"/>
      <c r="AV3" s="325"/>
      <c r="AW3" s="326"/>
      <c r="AX3" s="325"/>
      <c r="AY3" s="326"/>
      <c r="AZ3" s="326"/>
      <c r="BA3" s="326"/>
      <c r="BB3" s="326"/>
      <c r="BC3" s="326"/>
      <c r="BD3" s="326"/>
      <c r="BE3" s="326"/>
      <c r="BF3" s="326"/>
      <c r="BG3" s="326"/>
      <c r="BH3" s="325"/>
      <c r="BI3" s="325"/>
      <c r="BJ3" s="326"/>
      <c r="BK3" s="325"/>
      <c r="BL3" s="325"/>
      <c r="BM3" s="326"/>
      <c r="BN3" s="325"/>
      <c r="BO3" s="326"/>
      <c r="BP3" s="326"/>
      <c r="BQ3" s="326"/>
      <c r="BR3" s="326"/>
      <c r="BS3" s="326"/>
      <c r="BT3" s="326"/>
      <c r="BU3" s="326"/>
      <c r="BV3" s="326"/>
      <c r="BW3" s="326"/>
      <c r="BX3" s="326"/>
      <c r="BY3" s="326"/>
      <c r="BZ3" s="326"/>
      <c r="CA3" s="326"/>
      <c r="CB3" s="326"/>
      <c r="CC3" s="326"/>
      <c r="CD3" s="326"/>
      <c r="CE3" s="325"/>
      <c r="CF3" s="325"/>
      <c r="CG3" s="325"/>
      <c r="CH3" s="325"/>
      <c r="CI3" s="326"/>
      <c r="CJ3" s="325"/>
      <c r="CK3" s="325"/>
      <c r="CL3" s="325"/>
      <c r="CM3" s="325"/>
      <c r="CN3" s="326"/>
      <c r="CO3" s="325"/>
      <c r="CP3" s="325"/>
      <c r="CQ3" s="325"/>
      <c r="CR3" s="325"/>
      <c r="CS3" s="326"/>
    </row>
    <row r="4" spans="1:97" s="465" customFormat="1" ht="15.75">
      <c r="A4" s="360" t="s">
        <v>1288</v>
      </c>
      <c r="B4" s="463">
        <f>'Schedule 2_Balance Sheet'!C4</f>
        <v>45565</v>
      </c>
      <c r="C4" s="460"/>
      <c r="D4" s="460"/>
      <c r="E4" s="460"/>
      <c r="F4" s="461"/>
      <c r="G4" s="462"/>
      <c r="H4" s="325"/>
      <c r="I4" s="464"/>
      <c r="J4" s="325"/>
      <c r="K4" s="325"/>
      <c r="L4" s="325"/>
      <c r="M4" s="325"/>
      <c r="N4" s="325"/>
      <c r="O4" s="325"/>
      <c r="P4" s="325"/>
      <c r="Q4" s="325"/>
      <c r="R4" s="325"/>
      <c r="S4" s="325"/>
      <c r="T4" s="326"/>
      <c r="U4" s="326"/>
      <c r="V4" s="326"/>
      <c r="W4" s="326"/>
      <c r="X4" s="326"/>
      <c r="Y4" s="326"/>
      <c r="Z4" s="326"/>
      <c r="AA4" s="326"/>
      <c r="AB4" s="325"/>
      <c r="AC4" s="325"/>
      <c r="AD4" s="325"/>
      <c r="AE4" s="325"/>
      <c r="AF4" s="325"/>
      <c r="AG4" s="326"/>
      <c r="AH4" s="325"/>
      <c r="AI4" s="326"/>
      <c r="AJ4" s="326"/>
      <c r="AK4" s="326"/>
      <c r="AL4" s="326"/>
      <c r="AM4" s="326"/>
      <c r="AN4" s="326"/>
      <c r="AO4" s="326"/>
      <c r="AP4" s="326"/>
      <c r="AQ4" s="326"/>
      <c r="AR4" s="325"/>
      <c r="AS4" s="325"/>
      <c r="AT4" s="325"/>
      <c r="AU4" s="325"/>
      <c r="AV4" s="325"/>
      <c r="AW4" s="326"/>
      <c r="AX4" s="325"/>
      <c r="AY4" s="326"/>
      <c r="AZ4" s="326"/>
      <c r="BA4" s="326"/>
      <c r="BB4" s="326"/>
      <c r="BC4" s="326"/>
      <c r="BD4" s="326"/>
      <c r="BE4" s="326"/>
      <c r="BF4" s="326"/>
      <c r="BG4" s="326"/>
      <c r="BH4" s="325"/>
      <c r="BI4" s="325"/>
      <c r="BJ4" s="326"/>
      <c r="BK4" s="325"/>
      <c r="BL4" s="325"/>
      <c r="BM4" s="326"/>
      <c r="BN4" s="325"/>
      <c r="BO4" s="326"/>
      <c r="BP4" s="326"/>
      <c r="BQ4" s="326"/>
      <c r="BR4" s="326"/>
      <c r="BS4" s="326"/>
      <c r="BT4" s="326"/>
      <c r="BU4" s="326"/>
      <c r="BV4" s="326"/>
      <c r="BW4" s="326"/>
      <c r="BX4" s="326"/>
      <c r="BY4" s="326"/>
      <c r="BZ4" s="326"/>
      <c r="CA4" s="326"/>
      <c r="CB4" s="326"/>
      <c r="CC4" s="326"/>
      <c r="CD4" s="326"/>
      <c r="CE4" s="325"/>
      <c r="CF4" s="325"/>
      <c r="CG4" s="325"/>
      <c r="CH4" s="325"/>
      <c r="CI4" s="326"/>
      <c r="CJ4" s="325"/>
      <c r="CK4" s="325"/>
      <c r="CL4" s="325"/>
      <c r="CM4" s="325"/>
      <c r="CN4" s="326"/>
      <c r="CO4" s="325"/>
      <c r="CP4" s="325"/>
      <c r="CQ4" s="325"/>
      <c r="CR4" s="325"/>
      <c r="CS4" s="326"/>
    </row>
    <row r="5" spans="1:97" s="197" customFormat="1" ht="15.75">
      <c r="A5" s="360" t="s">
        <v>1289</v>
      </c>
      <c r="B5" s="459" t="str">
        <f>'Schedule 2_Balance Sheet'!C5</f>
        <v>Roshni Parikh</v>
      </c>
      <c r="C5" s="460"/>
      <c r="D5" s="460"/>
      <c r="E5" s="460"/>
      <c r="F5" s="461"/>
      <c r="G5" s="462"/>
      <c r="H5" s="325"/>
      <c r="I5" s="325"/>
      <c r="J5" s="325"/>
      <c r="K5" s="325"/>
      <c r="L5" s="325"/>
      <c r="M5" s="325"/>
      <c r="N5" s="325"/>
      <c r="O5" s="325"/>
      <c r="P5" s="325"/>
      <c r="Q5" s="325"/>
      <c r="R5" s="325"/>
      <c r="S5" s="325"/>
      <c r="T5" s="326"/>
      <c r="U5" s="326"/>
      <c r="V5" s="326"/>
      <c r="W5" s="326"/>
      <c r="X5" s="326"/>
      <c r="Y5" s="326"/>
      <c r="Z5" s="326"/>
      <c r="AA5" s="326"/>
      <c r="AB5" s="325"/>
      <c r="AC5" s="325"/>
      <c r="AD5" s="325"/>
      <c r="AE5" s="325"/>
      <c r="AF5" s="325"/>
      <c r="AG5" s="326"/>
      <c r="AH5" s="325"/>
      <c r="AI5" s="326"/>
      <c r="AJ5" s="326"/>
      <c r="AK5" s="326"/>
      <c r="AL5" s="326"/>
      <c r="AM5" s="326"/>
      <c r="AN5" s="326"/>
      <c r="AO5" s="326"/>
      <c r="AP5" s="326"/>
      <c r="AQ5" s="326"/>
      <c r="AR5" s="325"/>
      <c r="AS5" s="325"/>
      <c r="AT5" s="325"/>
      <c r="AU5" s="325"/>
      <c r="AV5" s="325"/>
      <c r="AW5" s="326"/>
      <c r="AX5" s="325"/>
      <c r="AY5" s="326"/>
      <c r="AZ5" s="326"/>
      <c r="BA5" s="326"/>
      <c r="BB5" s="326"/>
      <c r="BC5" s="326"/>
      <c r="BD5" s="326"/>
      <c r="BE5" s="326"/>
      <c r="BF5" s="326"/>
      <c r="BG5" s="326"/>
      <c r="BH5" s="325"/>
      <c r="BI5" s="325"/>
      <c r="BJ5" s="326"/>
      <c r="BK5" s="325"/>
      <c r="BL5" s="325"/>
      <c r="BM5" s="326"/>
      <c r="BN5" s="325"/>
      <c r="BO5" s="326"/>
      <c r="BP5" s="326"/>
      <c r="BQ5" s="326"/>
      <c r="BR5" s="326"/>
      <c r="BS5" s="326"/>
      <c r="BT5" s="326"/>
      <c r="BU5" s="326"/>
      <c r="BV5" s="326"/>
      <c r="BW5" s="326"/>
      <c r="BX5" s="326"/>
      <c r="BY5" s="326"/>
      <c r="BZ5" s="326"/>
      <c r="CA5" s="326"/>
      <c r="CB5" s="326"/>
      <c r="CC5" s="326"/>
      <c r="CD5" s="326"/>
      <c r="CE5" s="325"/>
      <c r="CF5" s="325"/>
      <c r="CG5" s="325"/>
      <c r="CH5" s="325"/>
      <c r="CI5" s="326"/>
      <c r="CJ5" s="325"/>
      <c r="CK5" s="325"/>
      <c r="CL5" s="325"/>
      <c r="CM5" s="325"/>
      <c r="CN5" s="326"/>
      <c r="CO5" s="325"/>
      <c r="CP5" s="325"/>
      <c r="CQ5" s="325"/>
      <c r="CR5" s="325"/>
      <c r="CS5" s="326"/>
    </row>
    <row r="6" spans="1:97" s="197" customFormat="1" ht="15.75">
      <c r="A6" s="360" t="s">
        <v>1290</v>
      </c>
      <c r="B6" s="463">
        <f>'Schedule 2_Balance Sheet'!C6</f>
        <v>45596</v>
      </c>
      <c r="C6" s="460"/>
      <c r="D6" s="460"/>
      <c r="E6" s="460"/>
      <c r="F6" s="461"/>
      <c r="G6" s="462"/>
      <c r="H6" s="325"/>
      <c r="I6" s="325"/>
      <c r="J6" s="325"/>
      <c r="K6" s="325"/>
      <c r="L6" s="325"/>
      <c r="M6" s="325"/>
      <c r="N6" s="325"/>
      <c r="O6" s="325"/>
      <c r="P6" s="325"/>
      <c r="Q6" s="325"/>
      <c r="R6" s="325"/>
      <c r="S6" s="325"/>
      <c r="T6" s="326"/>
      <c r="U6" s="326"/>
      <c r="V6" s="326"/>
      <c r="W6" s="326"/>
      <c r="X6" s="326"/>
      <c r="Y6" s="326"/>
      <c r="Z6" s="326"/>
      <c r="AA6" s="326"/>
      <c r="AB6" s="325"/>
      <c r="AC6" s="325"/>
      <c r="AD6" s="325"/>
      <c r="AE6" s="325"/>
      <c r="AF6" s="325"/>
      <c r="AG6" s="326"/>
      <c r="AH6" s="325"/>
      <c r="AI6" s="326"/>
      <c r="AJ6" s="326"/>
      <c r="AK6" s="326"/>
      <c r="AL6" s="326"/>
      <c r="AM6" s="326"/>
      <c r="AN6" s="326"/>
      <c r="AO6" s="326"/>
      <c r="AP6" s="326"/>
      <c r="AQ6" s="326"/>
      <c r="AR6" s="325"/>
      <c r="AS6" s="325"/>
      <c r="AT6" s="325"/>
      <c r="AU6" s="325"/>
      <c r="AV6" s="325"/>
      <c r="AW6" s="326"/>
      <c r="AX6" s="325"/>
      <c r="AY6" s="326"/>
      <c r="AZ6" s="326"/>
      <c r="BA6" s="326"/>
      <c r="BB6" s="326"/>
      <c r="BC6" s="326"/>
      <c r="BD6" s="326"/>
      <c r="BE6" s="326"/>
      <c r="BF6" s="326"/>
      <c r="BG6" s="326"/>
      <c r="BH6" s="325"/>
      <c r="BI6" s="325"/>
      <c r="BJ6" s="326"/>
      <c r="BK6" s="325"/>
      <c r="BL6" s="325"/>
      <c r="BM6" s="326"/>
      <c r="BN6" s="325"/>
      <c r="BO6" s="326"/>
      <c r="BP6" s="326"/>
      <c r="BQ6" s="326"/>
      <c r="BR6" s="326"/>
      <c r="BS6" s="326"/>
      <c r="BT6" s="326"/>
      <c r="BU6" s="326"/>
      <c r="BV6" s="326"/>
      <c r="BW6" s="326"/>
      <c r="BX6" s="326"/>
      <c r="BY6" s="326"/>
      <c r="BZ6" s="326"/>
      <c r="CA6" s="326"/>
      <c r="CB6" s="326"/>
      <c r="CC6" s="326"/>
      <c r="CD6" s="326"/>
      <c r="CE6" s="325"/>
      <c r="CF6" s="325"/>
      <c r="CG6" s="325"/>
      <c r="CH6" s="325"/>
      <c r="CI6" s="326"/>
      <c r="CJ6" s="325"/>
      <c r="CK6" s="325"/>
      <c r="CL6" s="325"/>
      <c r="CM6" s="325"/>
      <c r="CN6" s="326"/>
      <c r="CO6" s="325"/>
      <c r="CP6" s="325"/>
      <c r="CQ6" s="325"/>
      <c r="CR6" s="325"/>
      <c r="CS6" s="326"/>
    </row>
    <row r="7" spans="1:97" s="197" customFormat="1">
      <c r="A7" s="324" t="s">
        <v>1291</v>
      </c>
      <c r="B7" s="327"/>
      <c r="C7" s="326"/>
      <c r="D7" s="326"/>
      <c r="E7" s="326"/>
      <c r="F7" s="326"/>
      <c r="G7" s="326"/>
      <c r="H7" s="326"/>
      <c r="I7" s="326"/>
      <c r="J7" s="326"/>
      <c r="K7" s="326"/>
      <c r="L7" s="326"/>
      <c r="M7" s="326"/>
      <c r="N7" s="326"/>
      <c r="O7" s="326"/>
      <c r="P7" s="326"/>
      <c r="Q7" s="326"/>
      <c r="R7" s="326"/>
      <c r="S7" s="326"/>
      <c r="T7" s="326"/>
      <c r="U7" s="326"/>
      <c r="V7" s="326"/>
      <c r="W7" s="326"/>
      <c r="X7" s="326"/>
      <c r="Y7" s="326"/>
      <c r="Z7" s="326"/>
      <c r="AA7" s="326"/>
      <c r="AB7" s="326"/>
      <c r="AC7" s="326"/>
      <c r="AD7" s="326"/>
      <c r="AE7" s="326"/>
      <c r="AF7" s="326"/>
      <c r="AG7" s="326"/>
      <c r="AH7" s="326"/>
      <c r="AI7" s="326"/>
      <c r="AJ7" s="326"/>
      <c r="AK7" s="326"/>
      <c r="AL7" s="326"/>
      <c r="AM7" s="326"/>
      <c r="AN7" s="326"/>
      <c r="AO7" s="326"/>
      <c r="AP7" s="326"/>
      <c r="AQ7" s="326"/>
      <c r="AR7" s="326"/>
      <c r="AS7" s="326"/>
      <c r="AT7" s="326"/>
      <c r="AU7" s="326"/>
      <c r="AV7" s="326"/>
      <c r="AW7" s="326"/>
      <c r="AX7" s="326"/>
      <c r="AY7" s="326"/>
      <c r="AZ7" s="326"/>
      <c r="BA7" s="326"/>
      <c r="BB7" s="326"/>
      <c r="BC7" s="326"/>
      <c r="BD7" s="326"/>
      <c r="BE7" s="326"/>
      <c r="BF7" s="326"/>
      <c r="BG7" s="326"/>
      <c r="BH7" s="326"/>
      <c r="BI7" s="326"/>
      <c r="BJ7" s="326"/>
      <c r="BK7" s="326"/>
      <c r="BL7" s="326"/>
      <c r="BM7" s="326"/>
      <c r="BN7" s="326"/>
      <c r="BO7" s="326"/>
      <c r="BP7" s="326"/>
      <c r="BQ7" s="326"/>
      <c r="BR7" s="326"/>
      <c r="BS7" s="326"/>
      <c r="BT7" s="326"/>
      <c r="BU7" s="326"/>
      <c r="BV7" s="326"/>
      <c r="BW7" s="326"/>
      <c r="BX7" s="326"/>
      <c r="BY7" s="326"/>
      <c r="BZ7" s="326"/>
      <c r="CA7" s="326"/>
      <c r="CB7" s="326"/>
      <c r="CC7" s="326"/>
      <c r="CD7" s="326"/>
      <c r="CE7" s="326"/>
      <c r="CF7" s="326"/>
      <c r="CG7" s="326"/>
      <c r="CH7" s="326"/>
      <c r="CI7" s="326"/>
      <c r="CJ7" s="326"/>
      <c r="CK7" s="326"/>
      <c r="CL7" s="326"/>
      <c r="CM7" s="326"/>
      <c r="CN7" s="326"/>
      <c r="CO7" s="326"/>
      <c r="CP7" s="326"/>
      <c r="CQ7" s="326"/>
      <c r="CR7" s="326"/>
      <c r="CS7" s="326"/>
    </row>
    <row r="8" spans="1:97" s="197" customFormat="1">
      <c r="A8" s="324"/>
      <c r="B8" s="327"/>
      <c r="C8" s="326"/>
      <c r="D8" s="326"/>
      <c r="E8" s="326"/>
      <c r="F8" s="326"/>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c r="AF8" s="326"/>
      <c r="AG8" s="326"/>
      <c r="AH8" s="326"/>
      <c r="AI8" s="326"/>
      <c r="AJ8" s="326"/>
      <c r="AK8" s="326"/>
      <c r="AL8" s="326"/>
      <c r="AM8" s="326"/>
      <c r="AN8" s="326"/>
      <c r="AO8" s="326"/>
      <c r="AP8" s="326"/>
      <c r="AQ8" s="326"/>
      <c r="AR8" s="326"/>
      <c r="AS8" s="326"/>
      <c r="AT8" s="326"/>
      <c r="AU8" s="326"/>
      <c r="AV8" s="326"/>
      <c r="AW8" s="326"/>
      <c r="AX8" s="326"/>
      <c r="AY8" s="326"/>
      <c r="AZ8" s="326"/>
      <c r="BA8" s="326"/>
      <c r="BB8" s="326"/>
      <c r="BC8" s="326"/>
      <c r="BD8" s="326"/>
      <c r="BE8" s="326"/>
      <c r="BF8" s="326"/>
      <c r="BG8" s="326"/>
      <c r="BH8" s="326"/>
      <c r="BI8" s="326"/>
      <c r="BJ8" s="326"/>
      <c r="BK8" s="326"/>
      <c r="BL8" s="326"/>
      <c r="BM8" s="326"/>
      <c r="BN8" s="326"/>
      <c r="BO8" s="326"/>
      <c r="BP8" s="326"/>
      <c r="BQ8" s="326"/>
      <c r="BR8" s="326"/>
      <c r="BS8" s="326"/>
      <c r="BT8" s="326"/>
      <c r="BU8" s="326"/>
      <c r="BV8" s="326"/>
      <c r="BW8" s="326"/>
      <c r="BX8" s="326"/>
      <c r="BY8" s="326"/>
      <c r="BZ8" s="326"/>
      <c r="CA8" s="326"/>
      <c r="CB8" s="326"/>
      <c r="CC8" s="326"/>
      <c r="CD8" s="326"/>
      <c r="CE8" s="326"/>
      <c r="CF8" s="326"/>
      <c r="CG8" s="326"/>
      <c r="CH8" s="326"/>
      <c r="CI8" s="326"/>
      <c r="CJ8" s="326"/>
      <c r="CK8" s="326"/>
      <c r="CL8" s="326"/>
      <c r="CM8" s="326"/>
      <c r="CN8" s="326"/>
      <c r="CO8" s="326"/>
      <c r="CP8" s="326"/>
      <c r="CQ8" s="326"/>
      <c r="CR8" s="326"/>
      <c r="CS8" s="326"/>
    </row>
    <row r="9" spans="1:97" s="197" customFormat="1">
      <c r="A9" s="324"/>
      <c r="B9" s="327"/>
      <c r="C9" s="326"/>
      <c r="D9" s="326"/>
      <c r="E9" s="326"/>
      <c r="F9" s="326"/>
      <c r="G9" s="326"/>
      <c r="H9" s="326"/>
      <c r="I9" s="326"/>
      <c r="J9" s="326"/>
      <c r="K9" s="326"/>
      <c r="L9" s="326"/>
      <c r="M9" s="326"/>
      <c r="N9" s="326"/>
      <c r="O9" s="326"/>
      <c r="P9" s="326"/>
      <c r="Q9" s="326"/>
      <c r="R9" s="326"/>
      <c r="S9" s="326"/>
      <c r="T9" s="326"/>
      <c r="U9" s="326"/>
      <c r="V9" s="326"/>
      <c r="W9" s="326"/>
      <c r="X9" s="326"/>
      <c r="Y9" s="326"/>
      <c r="Z9" s="326"/>
      <c r="AA9" s="326"/>
      <c r="AB9" s="326"/>
      <c r="AC9" s="326"/>
      <c r="AD9" s="326"/>
      <c r="AE9" s="326"/>
      <c r="AF9" s="326"/>
      <c r="AG9" s="326"/>
      <c r="AH9" s="326"/>
      <c r="AI9" s="326"/>
      <c r="AJ9" s="326"/>
      <c r="AK9" s="326"/>
      <c r="AL9" s="326"/>
      <c r="AM9" s="326"/>
      <c r="AN9" s="326"/>
      <c r="AO9" s="326"/>
      <c r="AP9" s="326"/>
      <c r="AQ9" s="326"/>
      <c r="AR9" s="326"/>
      <c r="AS9" s="326"/>
      <c r="AT9" s="326"/>
      <c r="AU9" s="326"/>
      <c r="AV9" s="326"/>
      <c r="AW9" s="326"/>
      <c r="AX9" s="326"/>
      <c r="AY9" s="326"/>
      <c r="AZ9" s="326"/>
      <c r="BA9" s="326"/>
      <c r="BB9" s="326"/>
      <c r="BC9" s="326"/>
      <c r="BD9" s="326"/>
      <c r="BE9" s="326"/>
      <c r="BF9" s="326"/>
      <c r="BG9" s="326"/>
      <c r="BH9" s="326"/>
      <c r="BI9" s="326"/>
      <c r="BJ9" s="326"/>
      <c r="BK9" s="326"/>
      <c r="BL9" s="326"/>
      <c r="BM9" s="326"/>
      <c r="BN9" s="326"/>
      <c r="BO9" s="326"/>
      <c r="BP9" s="326"/>
      <c r="BQ9" s="326"/>
      <c r="BR9" s="326"/>
      <c r="BS9" s="326"/>
      <c r="BT9" s="326"/>
      <c r="BU9" s="326"/>
      <c r="BV9" s="326"/>
      <c r="BW9" s="326"/>
      <c r="BX9" s="326"/>
      <c r="BY9" s="326"/>
      <c r="BZ9" s="326"/>
      <c r="CA9" s="326"/>
      <c r="CB9" s="326"/>
      <c r="CC9" s="326"/>
      <c r="CD9" s="326"/>
      <c r="CE9" s="326"/>
      <c r="CF9" s="326"/>
      <c r="CG9" s="326"/>
      <c r="CH9" s="326"/>
      <c r="CI9" s="326"/>
      <c r="CJ9" s="326"/>
      <c r="CK9" s="326"/>
      <c r="CL9" s="326"/>
      <c r="CM9" s="326"/>
      <c r="CN9" s="326"/>
      <c r="CO9" s="326"/>
      <c r="CP9" s="326"/>
      <c r="CQ9" s="326"/>
      <c r="CR9" s="326"/>
      <c r="CS9" s="326"/>
    </row>
    <row r="10" spans="1:97" s="197" customFormat="1" ht="15.75" customHeight="1">
      <c r="A10" s="466"/>
      <c r="B10" s="838" t="s">
        <v>1324</v>
      </c>
      <c r="C10" s="467" t="s">
        <v>404</v>
      </c>
      <c r="D10" s="468"/>
      <c r="E10" s="468"/>
      <c r="F10" s="468"/>
      <c r="G10" s="468"/>
      <c r="H10" s="468"/>
      <c r="I10" s="468"/>
      <c r="J10" s="468"/>
      <c r="K10" s="468"/>
      <c r="L10" s="468"/>
      <c r="M10" s="468"/>
      <c r="N10" s="468"/>
      <c r="O10" s="468"/>
      <c r="P10" s="468"/>
      <c r="Q10" s="468"/>
      <c r="R10" s="468"/>
      <c r="S10" s="468"/>
      <c r="T10" s="468"/>
      <c r="U10" s="469"/>
      <c r="V10" s="838" t="s">
        <v>1324</v>
      </c>
      <c r="W10" s="467" t="s">
        <v>409</v>
      </c>
      <c r="X10" s="468"/>
      <c r="Y10" s="468"/>
      <c r="Z10" s="468"/>
      <c r="AA10" s="468"/>
      <c r="AB10" s="468"/>
      <c r="AC10" s="468"/>
      <c r="AD10" s="468"/>
      <c r="AE10" s="468"/>
      <c r="AF10" s="468"/>
      <c r="AG10" s="468"/>
      <c r="AH10" s="468"/>
      <c r="AI10" s="468"/>
      <c r="AJ10" s="468"/>
      <c r="AK10" s="468"/>
      <c r="AL10" s="468"/>
      <c r="AM10" s="468"/>
      <c r="AN10" s="468"/>
      <c r="AO10" s="469"/>
      <c r="AP10" s="838" t="s">
        <v>1324</v>
      </c>
      <c r="AQ10" s="467" t="s">
        <v>411</v>
      </c>
      <c r="AR10" s="468"/>
      <c r="AS10" s="468"/>
      <c r="AT10" s="468"/>
      <c r="AU10" s="468"/>
      <c r="AV10" s="468"/>
      <c r="AW10" s="468"/>
      <c r="AX10" s="468"/>
      <c r="AY10" s="468"/>
      <c r="AZ10" s="468"/>
      <c r="BA10" s="468"/>
      <c r="BB10" s="468"/>
      <c r="BC10" s="468"/>
      <c r="BD10" s="468"/>
      <c r="BE10" s="468"/>
      <c r="BF10" s="468"/>
      <c r="BG10" s="468"/>
      <c r="BH10" s="468"/>
      <c r="BI10" s="469"/>
      <c r="BJ10" s="838" t="s">
        <v>1324</v>
      </c>
      <c r="BK10" s="467" t="s">
        <v>1325</v>
      </c>
      <c r="BL10" s="468"/>
      <c r="BM10" s="468"/>
      <c r="BN10" s="468"/>
      <c r="BO10" s="468"/>
      <c r="BP10" s="468"/>
      <c r="BQ10" s="468"/>
      <c r="BR10" s="468"/>
      <c r="BS10" s="468"/>
      <c r="BT10" s="468"/>
      <c r="BU10" s="468"/>
      <c r="BV10" s="468"/>
      <c r="BW10" s="468"/>
      <c r="BX10" s="468"/>
      <c r="BY10" s="468"/>
      <c r="BZ10" s="468"/>
      <c r="CA10" s="468"/>
      <c r="CB10" s="468"/>
      <c r="CC10" s="469"/>
      <c r="CD10" s="842" t="s">
        <v>1324</v>
      </c>
      <c r="CE10" s="733"/>
      <c r="CF10" s="734"/>
      <c r="CG10" s="734"/>
      <c r="CH10" s="735"/>
      <c r="CI10" s="843" t="s">
        <v>1326</v>
      </c>
      <c r="CJ10" s="733"/>
      <c r="CK10" s="734"/>
      <c r="CL10" s="734"/>
      <c r="CM10" s="735"/>
      <c r="CN10" s="843" t="s">
        <v>1326</v>
      </c>
      <c r="CO10" s="733"/>
      <c r="CP10" s="734"/>
      <c r="CQ10" s="734"/>
      <c r="CR10" s="735"/>
      <c r="CS10" s="843" t="s">
        <v>1326</v>
      </c>
    </row>
    <row r="11" spans="1:97" s="197" customFormat="1" ht="32.1" customHeight="1">
      <c r="A11" s="361" t="s">
        <v>1327</v>
      </c>
      <c r="B11" s="838"/>
      <c r="C11" s="467" t="s">
        <v>1328</v>
      </c>
      <c r="D11" s="468"/>
      <c r="E11" s="468"/>
      <c r="F11" s="468"/>
      <c r="G11" s="468"/>
      <c r="H11" s="468"/>
      <c r="I11" s="468"/>
      <c r="J11" s="468"/>
      <c r="K11" s="470"/>
      <c r="L11" s="471" t="s">
        <v>1329</v>
      </c>
      <c r="M11" s="468"/>
      <c r="N11" s="468"/>
      <c r="O11" s="468"/>
      <c r="P11" s="468"/>
      <c r="Q11" s="468"/>
      <c r="R11" s="468"/>
      <c r="S11" s="468"/>
      <c r="T11" s="468"/>
      <c r="U11" s="839" t="s">
        <v>1330</v>
      </c>
      <c r="V11" s="838"/>
      <c r="W11" s="468" t="s">
        <v>1328</v>
      </c>
      <c r="X11" s="468"/>
      <c r="Y11" s="468"/>
      <c r="Z11" s="468"/>
      <c r="AA11" s="468"/>
      <c r="AB11" s="468"/>
      <c r="AC11" s="468"/>
      <c r="AD11" s="468"/>
      <c r="AE11" s="470"/>
      <c r="AF11" s="471" t="s">
        <v>1329</v>
      </c>
      <c r="AG11" s="468"/>
      <c r="AH11" s="468"/>
      <c r="AI11" s="468"/>
      <c r="AJ11" s="468"/>
      <c r="AK11" s="468"/>
      <c r="AL11" s="468"/>
      <c r="AM11" s="468"/>
      <c r="AN11" s="468"/>
      <c r="AO11" s="839" t="s">
        <v>1330</v>
      </c>
      <c r="AP11" s="838"/>
      <c r="AQ11" s="467" t="s">
        <v>1328</v>
      </c>
      <c r="AR11" s="468"/>
      <c r="AS11" s="468"/>
      <c r="AT11" s="468"/>
      <c r="AU11" s="468"/>
      <c r="AV11" s="468"/>
      <c r="AW11" s="468"/>
      <c r="AX11" s="468"/>
      <c r="AY11" s="470"/>
      <c r="AZ11" s="471" t="s">
        <v>1329</v>
      </c>
      <c r="BA11" s="468"/>
      <c r="BB11" s="468"/>
      <c r="BC11" s="468"/>
      <c r="BD11" s="468"/>
      <c r="BE11" s="468"/>
      <c r="BF11" s="468"/>
      <c r="BG11" s="468"/>
      <c r="BH11" s="468"/>
      <c r="BI11" s="839" t="s">
        <v>1330</v>
      </c>
      <c r="BJ11" s="838"/>
      <c r="BK11" s="467" t="s">
        <v>1328</v>
      </c>
      <c r="BL11" s="468"/>
      <c r="BM11" s="468"/>
      <c r="BN11" s="468"/>
      <c r="BO11" s="468"/>
      <c r="BP11" s="468"/>
      <c r="BQ11" s="468"/>
      <c r="BR11" s="468"/>
      <c r="BS11" s="470"/>
      <c r="BT11" s="471" t="s">
        <v>1329</v>
      </c>
      <c r="BU11" s="468"/>
      <c r="BV11" s="468"/>
      <c r="BW11" s="468"/>
      <c r="BX11" s="468"/>
      <c r="BY11" s="468"/>
      <c r="BZ11" s="468"/>
      <c r="CA11" s="468"/>
      <c r="CB11" s="468"/>
      <c r="CC11" s="839" t="s">
        <v>1330</v>
      </c>
      <c r="CD11" s="838"/>
      <c r="CE11" s="732" t="s">
        <v>1328</v>
      </c>
      <c r="CF11" s="732"/>
      <c r="CG11" s="732"/>
      <c r="CH11" s="732"/>
      <c r="CI11" s="844"/>
      <c r="CJ11" s="732" t="s">
        <v>1329</v>
      </c>
      <c r="CK11" s="732"/>
      <c r="CL11" s="732"/>
      <c r="CM11" s="732"/>
      <c r="CN11" s="844"/>
      <c r="CO11" s="732" t="s">
        <v>1331</v>
      </c>
      <c r="CP11" s="732"/>
      <c r="CQ11" s="732"/>
      <c r="CR11" s="732"/>
      <c r="CS11" s="844"/>
    </row>
    <row r="12" spans="1:97" ht="12.75" customHeight="1">
      <c r="A12" s="362" t="s">
        <v>1332</v>
      </c>
      <c r="B12" s="838"/>
      <c r="C12" s="363" t="s">
        <v>1293</v>
      </c>
      <c r="D12" s="364"/>
      <c r="E12" s="363" t="s">
        <v>1300</v>
      </c>
      <c r="F12" s="364"/>
      <c r="G12" s="363" t="s">
        <v>1301</v>
      </c>
      <c r="H12" s="364"/>
      <c r="I12" s="363" t="s">
        <v>1302</v>
      </c>
      <c r="J12" s="364"/>
      <c r="K12" s="365"/>
      <c r="L12" s="366" t="s">
        <v>1293</v>
      </c>
      <c r="M12" s="364"/>
      <c r="N12" s="363" t="s">
        <v>1300</v>
      </c>
      <c r="O12" s="364"/>
      <c r="P12" s="363" t="s">
        <v>1301</v>
      </c>
      <c r="Q12" s="364"/>
      <c r="R12" s="363" t="s">
        <v>1302</v>
      </c>
      <c r="S12" s="364"/>
      <c r="T12" s="428"/>
      <c r="U12" s="840"/>
      <c r="V12" s="838"/>
      <c r="W12" s="367" t="s">
        <v>1293</v>
      </c>
      <c r="X12" s="364"/>
      <c r="Y12" s="363" t="s">
        <v>1300</v>
      </c>
      <c r="Z12" s="364"/>
      <c r="AA12" s="363" t="s">
        <v>1301</v>
      </c>
      <c r="AB12" s="364"/>
      <c r="AC12" s="363" t="s">
        <v>1302</v>
      </c>
      <c r="AD12" s="364"/>
      <c r="AE12" s="365"/>
      <c r="AF12" s="366" t="s">
        <v>1293</v>
      </c>
      <c r="AG12" s="364"/>
      <c r="AH12" s="363" t="s">
        <v>1300</v>
      </c>
      <c r="AI12" s="364"/>
      <c r="AJ12" s="363" t="s">
        <v>1301</v>
      </c>
      <c r="AK12" s="364"/>
      <c r="AL12" s="363" t="s">
        <v>1302</v>
      </c>
      <c r="AM12" s="364"/>
      <c r="AN12" s="428"/>
      <c r="AO12" s="840"/>
      <c r="AP12" s="838"/>
      <c r="AQ12" s="363" t="s">
        <v>1293</v>
      </c>
      <c r="AR12" s="364"/>
      <c r="AS12" s="363" t="s">
        <v>1300</v>
      </c>
      <c r="AT12" s="364"/>
      <c r="AU12" s="363" t="s">
        <v>1301</v>
      </c>
      <c r="AV12" s="364"/>
      <c r="AW12" s="363" t="s">
        <v>1302</v>
      </c>
      <c r="AX12" s="364"/>
      <c r="AY12" s="365"/>
      <c r="AZ12" s="366" t="s">
        <v>1293</v>
      </c>
      <c r="BA12" s="364"/>
      <c r="BB12" s="363" t="s">
        <v>1300</v>
      </c>
      <c r="BC12" s="364"/>
      <c r="BD12" s="363" t="s">
        <v>1301</v>
      </c>
      <c r="BE12" s="364"/>
      <c r="BF12" s="363" t="s">
        <v>1302</v>
      </c>
      <c r="BG12" s="364"/>
      <c r="BH12" s="428"/>
      <c r="BI12" s="840"/>
      <c r="BJ12" s="838"/>
      <c r="BK12" s="363" t="s">
        <v>1293</v>
      </c>
      <c r="BL12" s="364"/>
      <c r="BM12" s="363" t="s">
        <v>1300</v>
      </c>
      <c r="BN12" s="364"/>
      <c r="BO12" s="363" t="s">
        <v>1301</v>
      </c>
      <c r="BP12" s="364"/>
      <c r="BQ12" s="363" t="s">
        <v>1302</v>
      </c>
      <c r="BR12" s="364"/>
      <c r="BS12" s="365"/>
      <c r="BT12" s="366" t="s">
        <v>1293</v>
      </c>
      <c r="BU12" s="364"/>
      <c r="BV12" s="363" t="s">
        <v>1300</v>
      </c>
      <c r="BW12" s="364"/>
      <c r="BX12" s="363" t="s">
        <v>1301</v>
      </c>
      <c r="BY12" s="364"/>
      <c r="BZ12" s="363" t="s">
        <v>1302</v>
      </c>
      <c r="CA12" s="364"/>
      <c r="CB12" s="428"/>
      <c r="CC12" s="840"/>
      <c r="CD12" s="838"/>
      <c r="CE12" s="190" t="s">
        <v>1293</v>
      </c>
      <c r="CF12" s="190" t="s">
        <v>1300</v>
      </c>
      <c r="CG12" s="190" t="s">
        <v>1301</v>
      </c>
      <c r="CH12" s="191" t="s">
        <v>1302</v>
      </c>
      <c r="CI12" s="844"/>
      <c r="CJ12" s="190" t="s">
        <v>1293</v>
      </c>
      <c r="CK12" s="190" t="s">
        <v>1300</v>
      </c>
      <c r="CL12" s="190" t="s">
        <v>1301</v>
      </c>
      <c r="CM12" s="191" t="s">
        <v>1302</v>
      </c>
      <c r="CN12" s="844"/>
      <c r="CO12" s="190" t="s">
        <v>1293</v>
      </c>
      <c r="CP12" s="190" t="s">
        <v>1300</v>
      </c>
      <c r="CQ12" s="190" t="s">
        <v>1301</v>
      </c>
      <c r="CR12" s="191" t="s">
        <v>1302</v>
      </c>
      <c r="CS12" s="844"/>
    </row>
    <row r="13" spans="1:97" s="429" customFormat="1" ht="46.5" customHeight="1">
      <c r="A13" s="472"/>
      <c r="B13" s="838"/>
      <c r="C13" s="692" t="s">
        <v>408</v>
      </c>
      <c r="D13" s="692" t="s">
        <v>406</v>
      </c>
      <c r="E13" s="692" t="s">
        <v>408</v>
      </c>
      <c r="F13" s="692" t="s">
        <v>406</v>
      </c>
      <c r="G13" s="692" t="s">
        <v>408</v>
      </c>
      <c r="H13" s="692" t="s">
        <v>406</v>
      </c>
      <c r="I13" s="692" t="s">
        <v>408</v>
      </c>
      <c r="J13" s="692" t="s">
        <v>406</v>
      </c>
      <c r="K13" s="693" t="s">
        <v>1333</v>
      </c>
      <c r="L13" s="694" t="s">
        <v>408</v>
      </c>
      <c r="M13" s="692" t="s">
        <v>406</v>
      </c>
      <c r="N13" s="692" t="s">
        <v>408</v>
      </c>
      <c r="O13" s="692" t="s">
        <v>406</v>
      </c>
      <c r="P13" s="692" t="s">
        <v>408</v>
      </c>
      <c r="Q13" s="692" t="s">
        <v>406</v>
      </c>
      <c r="R13" s="692" t="s">
        <v>408</v>
      </c>
      <c r="S13" s="692" t="s">
        <v>406</v>
      </c>
      <c r="T13" s="692" t="s">
        <v>1334</v>
      </c>
      <c r="U13" s="841"/>
      <c r="V13" s="838"/>
      <c r="W13" s="695" t="s">
        <v>408</v>
      </c>
      <c r="X13" s="692" t="s">
        <v>406</v>
      </c>
      <c r="Y13" s="692" t="s">
        <v>408</v>
      </c>
      <c r="Z13" s="692" t="s">
        <v>406</v>
      </c>
      <c r="AA13" s="692" t="s">
        <v>408</v>
      </c>
      <c r="AB13" s="692" t="s">
        <v>406</v>
      </c>
      <c r="AC13" s="692" t="s">
        <v>408</v>
      </c>
      <c r="AD13" s="692" t="s">
        <v>406</v>
      </c>
      <c r="AE13" s="693" t="s">
        <v>1333</v>
      </c>
      <c r="AF13" s="694" t="s">
        <v>408</v>
      </c>
      <c r="AG13" s="692" t="s">
        <v>406</v>
      </c>
      <c r="AH13" s="692" t="s">
        <v>408</v>
      </c>
      <c r="AI13" s="692" t="s">
        <v>406</v>
      </c>
      <c r="AJ13" s="692" t="s">
        <v>408</v>
      </c>
      <c r="AK13" s="692" t="s">
        <v>406</v>
      </c>
      <c r="AL13" s="692" t="s">
        <v>408</v>
      </c>
      <c r="AM13" s="692" t="s">
        <v>406</v>
      </c>
      <c r="AN13" s="692" t="s">
        <v>1334</v>
      </c>
      <c r="AO13" s="841"/>
      <c r="AP13" s="838"/>
      <c r="AQ13" s="692" t="s">
        <v>408</v>
      </c>
      <c r="AR13" s="692" t="s">
        <v>406</v>
      </c>
      <c r="AS13" s="692" t="s">
        <v>408</v>
      </c>
      <c r="AT13" s="692" t="s">
        <v>406</v>
      </c>
      <c r="AU13" s="692" t="s">
        <v>408</v>
      </c>
      <c r="AV13" s="692" t="s">
        <v>406</v>
      </c>
      <c r="AW13" s="692" t="s">
        <v>408</v>
      </c>
      <c r="AX13" s="692" t="s">
        <v>406</v>
      </c>
      <c r="AY13" s="693" t="s">
        <v>1333</v>
      </c>
      <c r="AZ13" s="694" t="s">
        <v>408</v>
      </c>
      <c r="BA13" s="692" t="s">
        <v>406</v>
      </c>
      <c r="BB13" s="692" t="s">
        <v>408</v>
      </c>
      <c r="BC13" s="692" t="s">
        <v>406</v>
      </c>
      <c r="BD13" s="692" t="s">
        <v>408</v>
      </c>
      <c r="BE13" s="692" t="s">
        <v>406</v>
      </c>
      <c r="BF13" s="692" t="s">
        <v>408</v>
      </c>
      <c r="BG13" s="692" t="s">
        <v>406</v>
      </c>
      <c r="BH13" s="692" t="s">
        <v>1334</v>
      </c>
      <c r="BI13" s="841"/>
      <c r="BJ13" s="838"/>
      <c r="BK13" s="692" t="s">
        <v>408</v>
      </c>
      <c r="BL13" s="692" t="s">
        <v>406</v>
      </c>
      <c r="BM13" s="692" t="s">
        <v>408</v>
      </c>
      <c r="BN13" s="692" t="s">
        <v>406</v>
      </c>
      <c r="BO13" s="692" t="s">
        <v>408</v>
      </c>
      <c r="BP13" s="692" t="s">
        <v>406</v>
      </c>
      <c r="BQ13" s="692" t="s">
        <v>408</v>
      </c>
      <c r="BR13" s="692" t="s">
        <v>406</v>
      </c>
      <c r="BS13" s="693" t="s">
        <v>1333</v>
      </c>
      <c r="BT13" s="694" t="s">
        <v>408</v>
      </c>
      <c r="BU13" s="692" t="s">
        <v>406</v>
      </c>
      <c r="BV13" s="692" t="s">
        <v>408</v>
      </c>
      <c r="BW13" s="692" t="s">
        <v>406</v>
      </c>
      <c r="BX13" s="692" t="s">
        <v>408</v>
      </c>
      <c r="BY13" s="692" t="s">
        <v>406</v>
      </c>
      <c r="BZ13" s="692" t="s">
        <v>408</v>
      </c>
      <c r="CA13" s="692" t="s">
        <v>406</v>
      </c>
      <c r="CB13" s="692" t="s">
        <v>1334</v>
      </c>
      <c r="CC13" s="841"/>
      <c r="CD13" s="838"/>
      <c r="CE13" s="700" t="s">
        <v>54</v>
      </c>
      <c r="CF13" s="700" t="s">
        <v>54</v>
      </c>
      <c r="CG13" s="700" t="s">
        <v>54</v>
      </c>
      <c r="CH13" s="700" t="s">
        <v>54</v>
      </c>
      <c r="CI13" s="845"/>
      <c r="CJ13" s="700" t="s">
        <v>54</v>
      </c>
      <c r="CK13" s="700" t="s">
        <v>54</v>
      </c>
      <c r="CL13" s="700" t="s">
        <v>54</v>
      </c>
      <c r="CM13" s="700" t="s">
        <v>54</v>
      </c>
      <c r="CN13" s="845"/>
      <c r="CO13" s="700" t="s">
        <v>54</v>
      </c>
      <c r="CP13" s="700" t="s">
        <v>54</v>
      </c>
      <c r="CQ13" s="700" t="s">
        <v>54</v>
      </c>
      <c r="CR13" s="700" t="s">
        <v>54</v>
      </c>
      <c r="CS13" s="845"/>
    </row>
    <row r="14" spans="1:97" ht="15.75" customHeight="1">
      <c r="A14" s="333" t="s">
        <v>1295</v>
      </c>
      <c r="B14" s="727"/>
      <c r="C14" s="729">
        <f>SUM('Schedule 3B_Income_Eastern:Schedule 3D_Income_The Cape'!C14)</f>
        <v>1440</v>
      </c>
      <c r="D14" s="729">
        <f>SUM('Schedule 3B_Income_Eastern:Schedule 3D_Income_The Cape'!D14)</f>
        <v>6560.25072169144</v>
      </c>
      <c r="E14" s="729">
        <f>SUM('Schedule 3B_Income_Eastern:Schedule 3D_Income_The Cape'!E14)</f>
        <v>1578.5909207618313</v>
      </c>
      <c r="F14" s="729">
        <f>SUM('Schedule 3B_Income_Eastern:Schedule 3D_Income_The Cape'!F14)</f>
        <v>6775.1822088876525</v>
      </c>
      <c r="G14" s="729">
        <f>SUM('Schedule 3B_Income_Eastern:Schedule 3D_Income_The Cape'!G14)</f>
        <v>1453</v>
      </c>
      <c r="H14" s="729">
        <f>SUM('Schedule 3B_Income_Eastern:Schedule 3D_Income_The Cape'!H14)</f>
        <v>6661.4636249196201</v>
      </c>
      <c r="I14" s="729">
        <f>SUM('Schedule 3B_Income_Eastern:Schedule 3D_Income_The Cape'!I14)</f>
        <v>1475.1372279897189</v>
      </c>
      <c r="J14" s="729">
        <f>SUM('Schedule 3B_Income_Eastern:Schedule 3D_Income_The Cape'!J14)</f>
        <v>5966.2331374824007</v>
      </c>
      <c r="K14" s="729">
        <f>SUM('Schedule 3B_Income_Eastern:Schedule 3D_Income_The Cape'!K14)</f>
        <v>31909.857841732664</v>
      </c>
      <c r="L14" s="730">
        <f>SUM('Schedule 3B_Income_Eastern:Schedule 3D_Income_The Cape'!L14)</f>
        <v>1440</v>
      </c>
      <c r="M14" s="729">
        <f>SUM('Schedule 3B_Income_Eastern:Schedule 3D_Income_The Cape'!M14)</f>
        <v>6560.25072169144</v>
      </c>
      <c r="N14" s="729">
        <f>SUM('Schedule 3B_Income_Eastern:Schedule 3D_Income_The Cape'!N14)</f>
        <v>1578.5909207618313</v>
      </c>
      <c r="O14" s="729">
        <f>SUM('Schedule 3B_Income_Eastern:Schedule 3D_Income_The Cape'!O14)</f>
        <v>6775.1822088876525</v>
      </c>
      <c r="P14" s="729">
        <f>SUM('Schedule 3B_Income_Eastern:Schedule 3D_Income_The Cape'!P14)</f>
        <v>1453</v>
      </c>
      <c r="Q14" s="729">
        <f>SUM('Schedule 3B_Income_Eastern:Schedule 3D_Income_The Cape'!Q14)</f>
        <v>6661.4636249196201</v>
      </c>
      <c r="R14" s="729">
        <f>SUM('Schedule 3B_Income_Eastern:Schedule 3D_Income_The Cape'!R14)</f>
        <v>1475.1372279897189</v>
      </c>
      <c r="S14" s="729">
        <f>SUM('Schedule 3B_Income_Eastern:Schedule 3D_Income_The Cape'!S14)</f>
        <v>5966.2331374824007</v>
      </c>
      <c r="T14" s="729">
        <f>SUM('Schedule 3B_Income_Eastern:Schedule 3D_Income_The Cape'!T14)</f>
        <v>31909.857841732664</v>
      </c>
      <c r="U14" s="731">
        <f>SUM('Schedule 3B_Income_Eastern:Schedule 3D_Income_The Cape'!U14)</f>
        <v>31909.857841732664</v>
      </c>
      <c r="V14" s="728"/>
      <c r="W14" s="729">
        <f>SUM('Schedule 3B_Income_Eastern:Schedule 3D_Income_The Cape'!W14)</f>
        <v>69</v>
      </c>
      <c r="X14" s="729">
        <f>SUM('Schedule 3B_Income_Eastern:Schedule 3D_Income_The Cape'!X14)</f>
        <v>1205</v>
      </c>
      <c r="Y14" s="729">
        <f>SUM('Schedule 3B_Income_Eastern:Schedule 3D_Income_The Cape'!Y14)</f>
        <v>76</v>
      </c>
      <c r="Z14" s="729">
        <f>SUM('Schedule 3B_Income_Eastern:Schedule 3D_Income_The Cape'!Z14)</f>
        <v>1372.1666663646588</v>
      </c>
      <c r="AA14" s="729">
        <f>SUM('Schedule 3B_Income_Eastern:Schedule 3D_Income_The Cape'!AA14)</f>
        <v>86.944061843889671</v>
      </c>
      <c r="AB14" s="729">
        <f>SUM('Schedule 3B_Income_Eastern:Schedule 3D_Income_The Cape'!AB14)</f>
        <v>1491.6226859182234</v>
      </c>
      <c r="AC14" s="729">
        <f>SUM('Schedule 3B_Income_Eastern:Schedule 3D_Income_The Cape'!AC14)</f>
        <v>78</v>
      </c>
      <c r="AD14" s="729">
        <f>SUM('Schedule 3B_Income_Eastern:Schedule 3D_Income_The Cape'!AD14)</f>
        <v>1412.6226859182234</v>
      </c>
      <c r="AE14" s="729">
        <f>SUM('Schedule 3B_Income_Eastern:Schedule 3D_Income_The Cape'!AE14)</f>
        <v>5791.3561000449954</v>
      </c>
      <c r="AF14" s="730">
        <f>SUM('Schedule 3B_Income_Eastern:Schedule 3D_Income_The Cape'!AF14)</f>
        <v>69</v>
      </c>
      <c r="AG14" s="729">
        <f>SUM('Schedule 3B_Income_Eastern:Schedule 3D_Income_The Cape'!AG14)</f>
        <v>1205</v>
      </c>
      <c r="AH14" s="729">
        <f>SUM('Schedule 3B_Income_Eastern:Schedule 3D_Income_The Cape'!AH14)</f>
        <v>76</v>
      </c>
      <c r="AI14" s="729">
        <f>SUM('Schedule 3B_Income_Eastern:Schedule 3D_Income_The Cape'!AI14)</f>
        <v>1372.1666663646588</v>
      </c>
      <c r="AJ14" s="729">
        <f>SUM('Schedule 3B_Income_Eastern:Schedule 3D_Income_The Cape'!AJ14)</f>
        <v>86.944061843889671</v>
      </c>
      <c r="AK14" s="729">
        <f>SUM('Schedule 3B_Income_Eastern:Schedule 3D_Income_The Cape'!AK14)</f>
        <v>1491.6226859182234</v>
      </c>
      <c r="AL14" s="729">
        <f>SUM('Schedule 3B_Income_Eastern:Schedule 3D_Income_The Cape'!AL14)</f>
        <v>78</v>
      </c>
      <c r="AM14" s="729">
        <f>SUM('Schedule 3B_Income_Eastern:Schedule 3D_Income_The Cape'!AM14)</f>
        <v>1412.6226859182234</v>
      </c>
      <c r="AN14" s="729">
        <f>SUM('Schedule 3B_Income_Eastern:Schedule 3D_Income_The Cape'!AN14)</f>
        <v>5791.3561000449954</v>
      </c>
      <c r="AO14" s="731">
        <f>SUM('Schedule 3B_Income_Eastern:Schedule 3D_Income_The Cape'!AO14)</f>
        <v>5791.3561000449954</v>
      </c>
      <c r="AP14" s="728"/>
      <c r="AQ14" s="729">
        <f>SUM('Schedule 3B_Income_Eastern:Schedule 3D_Income_The Cape'!AQ14)</f>
        <v>3615.6740395457432</v>
      </c>
      <c r="AR14" s="729">
        <f>SUM('Schedule 3B_Income_Eastern:Schedule 3D_Income_The Cape'!AR14)</f>
        <v>18750.551672118698</v>
      </c>
      <c r="AS14" s="729">
        <f>SUM('Schedule 3B_Income_Eastern:Schedule 3D_Income_The Cape'!AS14)</f>
        <v>3748.833368332706</v>
      </c>
      <c r="AT14" s="729">
        <f>SUM('Schedule 3B_Income_Eastern:Schedule 3D_Income_The Cape'!AT14)</f>
        <v>19343.353528760825</v>
      </c>
      <c r="AU14" s="729">
        <f>SUM('Schedule 3B_Income_Eastern:Schedule 3D_Income_The Cape'!AU14)</f>
        <v>4045.7104452477647</v>
      </c>
      <c r="AV14" s="729">
        <f>SUM('Schedule 3B_Income_Eastern:Schedule 3D_Income_The Cape'!AV14)</f>
        <v>19939.225120802199</v>
      </c>
      <c r="AW14" s="729">
        <f>SUM('Schedule 3B_Income_Eastern:Schedule 3D_Income_The Cape'!AW14)</f>
        <v>4379.0874729019679</v>
      </c>
      <c r="AX14" s="729">
        <f>SUM('Schedule 3B_Income_Eastern:Schedule 3D_Income_The Cape'!AX14)</f>
        <v>20215.527318402295</v>
      </c>
      <c r="AY14" s="729">
        <f>SUM('Schedule 3B_Income_Eastern:Schedule 3D_Income_The Cape'!AY14)</f>
        <v>94037.962966112202</v>
      </c>
      <c r="AZ14" s="730">
        <f>SUM('Schedule 3B_Income_Eastern:Schedule 3D_Income_The Cape'!AZ14)</f>
        <v>3615.6740395457432</v>
      </c>
      <c r="BA14" s="729">
        <f>SUM('Schedule 3B_Income_Eastern:Schedule 3D_Income_The Cape'!BA14)</f>
        <v>18750.551672118698</v>
      </c>
      <c r="BB14" s="729">
        <f>SUM('Schedule 3B_Income_Eastern:Schedule 3D_Income_The Cape'!BB14)</f>
        <v>3748.833368332706</v>
      </c>
      <c r="BC14" s="729">
        <f>SUM('Schedule 3B_Income_Eastern:Schedule 3D_Income_The Cape'!BC14)</f>
        <v>19343.353528760825</v>
      </c>
      <c r="BD14" s="729">
        <f>SUM('Schedule 3B_Income_Eastern:Schedule 3D_Income_The Cape'!BD14)</f>
        <v>4045.7104452477647</v>
      </c>
      <c r="BE14" s="729">
        <f>SUM('Schedule 3B_Income_Eastern:Schedule 3D_Income_The Cape'!BE14)</f>
        <v>19939.225120802199</v>
      </c>
      <c r="BF14" s="729">
        <f>SUM('Schedule 3B_Income_Eastern:Schedule 3D_Income_The Cape'!BF14)</f>
        <v>4379.0874729019679</v>
      </c>
      <c r="BG14" s="729">
        <f>SUM('Schedule 3B_Income_Eastern:Schedule 3D_Income_The Cape'!BG14)</f>
        <v>20215.527318402295</v>
      </c>
      <c r="BH14" s="729">
        <f>SUM('Schedule 3B_Income_Eastern:Schedule 3D_Income_The Cape'!BH14)</f>
        <v>94037.962966112202</v>
      </c>
      <c r="BI14" s="731">
        <f>SUM('Schedule 3B_Income_Eastern:Schedule 3D_Income_The Cape'!BI14)</f>
        <v>94037.962966112202</v>
      </c>
      <c r="BJ14" s="728"/>
      <c r="BK14" s="729">
        <f>SUM('Schedule 3B_Income_Eastern:Schedule 3D_Income_The Cape'!BK14)</f>
        <v>47.073670830236956</v>
      </c>
      <c r="BL14" s="729">
        <f>SUM('Schedule 3B_Income_Eastern:Schedule 3D_Income_The Cape'!BL14)</f>
        <v>783.68979093330324</v>
      </c>
      <c r="BM14" s="729">
        <f>SUM('Schedule 3B_Income_Eastern:Schedule 3D_Income_The Cape'!BM14)</f>
        <v>50.990609705437166</v>
      </c>
      <c r="BN14" s="729">
        <f>SUM('Schedule 3B_Income_Eastern:Schedule 3D_Income_The Cape'!BN14)</f>
        <v>828.9740095045828</v>
      </c>
      <c r="BO14" s="729">
        <f>SUM('Schedule 3B_Income_Eastern:Schedule 3D_Income_The Cape'!BO14)</f>
        <v>48.221325178472512</v>
      </c>
      <c r="BP14" s="729">
        <f>SUM('Schedule 3B_Income_Eastern:Schedule 3D_Income_The Cape'!BP14)</f>
        <v>850.48724527730258</v>
      </c>
      <c r="BQ14" s="729">
        <f>SUM('Schedule 3B_Income_Eastern:Schedule 3D_Income_The Cape'!BQ14)</f>
        <v>42</v>
      </c>
      <c r="BR14" s="729">
        <f>SUM('Schedule 3B_Income_Eastern:Schedule 3D_Income_The Cape'!BR14)</f>
        <v>725.36248584975726</v>
      </c>
      <c r="BS14" s="729">
        <f>SUM('Schedule 3B_Income_Eastern:Schedule 3D_Income_The Cape'!BS14)</f>
        <v>3376.7991372790925</v>
      </c>
      <c r="BT14" s="730">
        <f>SUM('Schedule 3B_Income_Eastern:Schedule 3D_Income_The Cape'!BT14)</f>
        <v>47.073670830236956</v>
      </c>
      <c r="BU14" s="729">
        <f>SUM('Schedule 3B_Income_Eastern:Schedule 3D_Income_The Cape'!BU14)</f>
        <v>783.68979093330324</v>
      </c>
      <c r="BV14" s="729">
        <f>SUM('Schedule 3B_Income_Eastern:Schedule 3D_Income_The Cape'!BV14)</f>
        <v>50.990609705437166</v>
      </c>
      <c r="BW14" s="729">
        <f>SUM('Schedule 3B_Income_Eastern:Schedule 3D_Income_The Cape'!BW14)</f>
        <v>828.9740095045828</v>
      </c>
      <c r="BX14" s="729">
        <f>SUM('Schedule 3B_Income_Eastern:Schedule 3D_Income_The Cape'!BX14)</f>
        <v>48.221325178472512</v>
      </c>
      <c r="BY14" s="729">
        <f>SUM('Schedule 3B_Income_Eastern:Schedule 3D_Income_The Cape'!BY14)</f>
        <v>850.48724527730258</v>
      </c>
      <c r="BZ14" s="729">
        <f>SUM('Schedule 3B_Income_Eastern:Schedule 3D_Income_The Cape'!BZ14)</f>
        <v>42</v>
      </c>
      <c r="CA14" s="729">
        <f>SUM('Schedule 3B_Income_Eastern:Schedule 3D_Income_The Cape'!CA14)</f>
        <v>725.36248584975726</v>
      </c>
      <c r="CB14" s="729">
        <f>SUM('Schedule 3B_Income_Eastern:Schedule 3D_Income_The Cape'!CB14)</f>
        <v>3376.7991372790925</v>
      </c>
      <c r="CC14" s="731">
        <f>SUM('Schedule 3B_Income_Eastern:Schedule 3D_Income_The Cape'!CC14)</f>
        <v>3376.7991372790925</v>
      </c>
      <c r="CD14" s="728"/>
      <c r="CE14" s="723">
        <f>+C14+D14+W14+X14+AQ14+AR14+BK14+BL14</f>
        <v>32471.239895119419</v>
      </c>
      <c r="CF14" s="723">
        <f>+E14+F14+Y14+Z14+AS14+AT14+BM14+BN14</f>
        <v>33774.091312317694</v>
      </c>
      <c r="CG14" s="723">
        <f>+G14+H14+AA14+AB14+AU14+AV14+BO14+BP14</f>
        <v>34576.674509187469</v>
      </c>
      <c r="CH14" s="723">
        <f>+I14+J14+AC14+AD14+AW14+AX14+BQ14+BR14</f>
        <v>34293.970328544361</v>
      </c>
      <c r="CI14" s="724">
        <f>SUM(K14,AE14,AY14,BS14)</f>
        <v>135115.97604516897</v>
      </c>
      <c r="CJ14" s="723">
        <f>L14+M14+AF14+AG14+AZ14+BA14+BT14+BU14</f>
        <v>32471.239895119419</v>
      </c>
      <c r="CK14" s="723">
        <f>N14+O14+AH14+AI14+BB14+BC14+BV14+BW14</f>
        <v>33774.091312317694</v>
      </c>
      <c r="CL14" s="723">
        <f>P14+Q14+AJ14+AK14+BD14+BE14+BX14+BY14</f>
        <v>34576.674509187469</v>
      </c>
      <c r="CM14" s="723">
        <f>+R14+S14+AL14+AM14+BF14+BG14+BZ14+CA14</f>
        <v>34293.970328544361</v>
      </c>
      <c r="CN14" s="724">
        <f>SUM(T14,AN14,BH14,CB14)</f>
        <v>135115.97604516897</v>
      </c>
      <c r="CO14" s="723">
        <f>+C14+D14+W14+X14+AQ14+AR14+BK14+BL14</f>
        <v>32471.239895119419</v>
      </c>
      <c r="CP14" s="723">
        <f>+E14+F14+Y14+Z14+AS14+AT14+BM14+BN14</f>
        <v>33774.091312317694</v>
      </c>
      <c r="CQ14" s="723">
        <f>+G14+H14+AA14+AB14+AU14+AV14+BO14+BP14</f>
        <v>34576.674509187469</v>
      </c>
      <c r="CR14" s="723">
        <f>+I14+J14+AC14+AD14+AW14+AX14+BQ14+BR14</f>
        <v>34293.970328544361</v>
      </c>
      <c r="CS14" s="724">
        <f t="shared" ref="CS14" si="0">SUM(CC14,BI14,AO14,U14)</f>
        <v>135115.97604516894</v>
      </c>
    </row>
    <row r="15" spans="1:97" ht="15.75" customHeight="1">
      <c r="A15" s="333" t="s">
        <v>169</v>
      </c>
      <c r="B15" s="430"/>
      <c r="C15" s="431"/>
      <c r="D15" s="431"/>
      <c r="E15" s="431"/>
      <c r="F15" s="431"/>
      <c r="G15" s="431"/>
      <c r="H15" s="431"/>
      <c r="I15" s="431"/>
      <c r="J15" s="431"/>
      <c r="K15" s="432"/>
      <c r="L15" s="433"/>
      <c r="M15" s="431"/>
      <c r="N15" s="431"/>
      <c r="O15" s="431"/>
      <c r="P15" s="431"/>
      <c r="Q15" s="431"/>
      <c r="R15" s="431"/>
      <c r="S15" s="431"/>
      <c r="T15" s="368"/>
      <c r="U15" s="434"/>
      <c r="V15" s="430"/>
      <c r="W15" s="368"/>
      <c r="X15" s="368"/>
      <c r="Y15" s="368"/>
      <c r="Z15" s="368"/>
      <c r="AA15" s="368"/>
      <c r="AB15" s="368"/>
      <c r="AC15" s="368"/>
      <c r="AD15" s="368"/>
      <c r="AE15" s="432"/>
      <c r="AF15" s="433"/>
      <c r="AG15" s="431"/>
      <c r="AH15" s="431"/>
      <c r="AI15" s="431"/>
      <c r="AJ15" s="431"/>
      <c r="AK15" s="431"/>
      <c r="AL15" s="431"/>
      <c r="AM15" s="431"/>
      <c r="AN15" s="368"/>
      <c r="AO15" s="434"/>
      <c r="AP15" s="430"/>
      <c r="AQ15" s="368"/>
      <c r="AR15" s="368"/>
      <c r="AS15" s="368"/>
      <c r="AT15" s="368"/>
      <c r="AU15" s="368"/>
      <c r="AV15" s="368"/>
      <c r="AW15" s="368"/>
      <c r="AX15" s="368"/>
      <c r="AY15" s="432"/>
      <c r="AZ15" s="433"/>
      <c r="BA15" s="431"/>
      <c r="BB15" s="431"/>
      <c r="BC15" s="431"/>
      <c r="BD15" s="431"/>
      <c r="BE15" s="431"/>
      <c r="BF15" s="431"/>
      <c r="BG15" s="431"/>
      <c r="BH15" s="368"/>
      <c r="BI15" s="434"/>
      <c r="BJ15" s="430"/>
      <c r="BK15" s="707"/>
      <c r="BL15" s="707"/>
      <c r="BM15" s="707"/>
      <c r="BN15" s="707"/>
      <c r="BO15" s="707"/>
      <c r="BP15" s="707"/>
      <c r="BQ15" s="368"/>
      <c r="BR15" s="368"/>
      <c r="BS15" s="432"/>
      <c r="BT15" s="433"/>
      <c r="BU15" s="431"/>
      <c r="BV15" s="431"/>
      <c r="BW15" s="431"/>
      <c r="BX15" s="431"/>
      <c r="BY15" s="431"/>
      <c r="BZ15" s="431"/>
      <c r="CA15" s="431"/>
      <c r="CB15" s="368"/>
      <c r="CC15" s="434"/>
      <c r="CD15" s="430"/>
      <c r="CE15" s="221"/>
      <c r="CF15" s="221"/>
      <c r="CG15" s="221"/>
      <c r="CH15" s="221"/>
      <c r="CI15" s="214"/>
      <c r="CJ15" s="221"/>
      <c r="CK15" s="221"/>
      <c r="CL15" s="221"/>
      <c r="CM15" s="221"/>
      <c r="CN15" s="214"/>
      <c r="CO15" s="221"/>
      <c r="CP15" s="221"/>
      <c r="CQ15" s="221"/>
      <c r="CR15" s="221"/>
      <c r="CS15" s="214"/>
    </row>
    <row r="16" spans="1:97" ht="15.75" customHeight="1">
      <c r="A16" s="341" t="s">
        <v>171</v>
      </c>
      <c r="B16" s="335">
        <v>1</v>
      </c>
      <c r="C16" s="661">
        <f>SUM('Schedule 3B_Income_Eastern:Schedule 3D_Income_The Cape'!C16)</f>
        <v>1392891.2900000098</v>
      </c>
      <c r="D16" s="661">
        <f>SUM('Schedule 3B_Income_Eastern:Schedule 3D_Income_The Cape'!D16)</f>
        <v>2417015.4100001771</v>
      </c>
      <c r="E16" s="661">
        <f>SUM('Schedule 3B_Income_Eastern:Schedule 3D_Income_The Cape'!E16)</f>
        <v>1435537.1600000099</v>
      </c>
      <c r="F16" s="661">
        <f>SUM('Schedule 3B_Income_Eastern:Schedule 3D_Income_The Cape'!F16)</f>
        <v>2510497.9700001883</v>
      </c>
      <c r="G16" s="661">
        <f>SUM('Schedule 3B_Income_Eastern:Schedule 3D_Income_The Cape'!G16)</f>
        <v>1268993.3500000001</v>
      </c>
      <c r="H16" s="661">
        <f>SUM('Schedule 3B_Income_Eastern:Schedule 3D_Income_The Cape'!H16)</f>
        <v>2428860.6599998418</v>
      </c>
      <c r="I16" s="661">
        <f>SUM('Schedule 3B_Income_Eastern:Schedule 3D_Income_The Cape'!I16)</f>
        <v>1294299.2700000003</v>
      </c>
      <c r="J16" s="661">
        <f>SUM('Schedule 3B_Income_Eastern:Schedule 3D_Income_The Cape'!J16)</f>
        <v>2376971.1399998618</v>
      </c>
      <c r="K16" s="662">
        <f t="shared" ref="K16:K23" si="1">SUM(C16:J16)</f>
        <v>15125066.250000089</v>
      </c>
      <c r="L16" s="663">
        <f>SUM('Schedule 3B_Income_Eastern:Schedule 3D_Income_The Cape'!L16)</f>
        <v>0</v>
      </c>
      <c r="M16" s="661">
        <f>SUM('Schedule 3B_Income_Eastern:Schedule 3D_Income_The Cape'!M16)</f>
        <v>0</v>
      </c>
      <c r="N16" s="661">
        <f>SUM('Schedule 3B_Income_Eastern:Schedule 3D_Income_The Cape'!N16)</f>
        <v>0</v>
      </c>
      <c r="O16" s="661">
        <f>SUM('Schedule 3B_Income_Eastern:Schedule 3D_Income_The Cape'!O16)</f>
        <v>0</v>
      </c>
      <c r="P16" s="661">
        <f>SUM('Schedule 3B_Income_Eastern:Schedule 3D_Income_The Cape'!P16)</f>
        <v>0</v>
      </c>
      <c r="Q16" s="661">
        <f>SUM('Schedule 3B_Income_Eastern:Schedule 3D_Income_The Cape'!Q16)</f>
        <v>0</v>
      </c>
      <c r="R16" s="661">
        <f>SUM('Schedule 3B_Income_Eastern:Schedule 3D_Income_The Cape'!R16)</f>
        <v>0</v>
      </c>
      <c r="S16" s="661">
        <f>SUM('Schedule 3B_Income_Eastern:Schedule 3D_Income_The Cape'!S16)</f>
        <v>0</v>
      </c>
      <c r="T16" s="664">
        <f t="shared" ref="T16:T23" si="2">SUM(L16:S16)</f>
        <v>0</v>
      </c>
      <c r="U16" s="665">
        <f t="shared" ref="U16:U23" si="3">SUM(K16,T16)</f>
        <v>15125066.250000089</v>
      </c>
      <c r="V16" s="335">
        <v>1</v>
      </c>
      <c r="W16" s="661">
        <f>SUM('Schedule 3B_Income_Eastern:Schedule 3D_Income_The Cape'!W16)</f>
        <v>166667.89000000001</v>
      </c>
      <c r="X16" s="661">
        <f>SUM('Schedule 3B_Income_Eastern:Schedule 3D_Income_The Cape'!X16)</f>
        <v>1022940.4099999941</v>
      </c>
      <c r="Y16" s="661">
        <f>SUM('Schedule 3B_Income_Eastern:Schedule 3D_Income_The Cape'!Y16)</f>
        <v>168837.35</v>
      </c>
      <c r="Z16" s="661">
        <f>SUM('Schedule 3B_Income_Eastern:Schedule 3D_Income_The Cape'!Z16)</f>
        <v>1090738.819999994</v>
      </c>
      <c r="AA16" s="661">
        <f>SUM('Schedule 3B_Income_Eastern:Schedule 3D_Income_The Cape'!AA16)</f>
        <v>181969.43</v>
      </c>
      <c r="AB16" s="661">
        <f>SUM('Schedule 3B_Income_Eastern:Schedule 3D_Income_The Cape'!AB16)</f>
        <v>1087649.0899999908</v>
      </c>
      <c r="AC16" s="661">
        <f>SUM('Schedule 3B_Income_Eastern:Schedule 3D_Income_The Cape'!AC16)</f>
        <v>192789.51</v>
      </c>
      <c r="AD16" s="661">
        <f>SUM('Schedule 3B_Income_Eastern:Schedule 3D_Income_The Cape'!AD16)</f>
        <v>1044008.2699999919</v>
      </c>
      <c r="AE16" s="662">
        <f t="shared" ref="AE16:AE23" si="4">SUM(W16:AD16)</f>
        <v>4955600.7699999716</v>
      </c>
      <c r="AF16" s="663">
        <f>SUM('Schedule 3B_Income_Eastern:Schedule 3D_Income_The Cape'!AF16)</f>
        <v>0</v>
      </c>
      <c r="AG16" s="661">
        <f>SUM('Schedule 3B_Income_Eastern:Schedule 3D_Income_The Cape'!AG16)</f>
        <v>0</v>
      </c>
      <c r="AH16" s="661">
        <f>SUM('Schedule 3B_Income_Eastern:Schedule 3D_Income_The Cape'!AH16)</f>
        <v>0</v>
      </c>
      <c r="AI16" s="661">
        <f>SUM('Schedule 3B_Income_Eastern:Schedule 3D_Income_The Cape'!AI16)</f>
        <v>0</v>
      </c>
      <c r="AJ16" s="661">
        <f>SUM('Schedule 3B_Income_Eastern:Schedule 3D_Income_The Cape'!AJ16)</f>
        <v>0</v>
      </c>
      <c r="AK16" s="661">
        <f>SUM('Schedule 3B_Income_Eastern:Schedule 3D_Income_The Cape'!AK16)</f>
        <v>0</v>
      </c>
      <c r="AL16" s="661">
        <f>SUM('Schedule 3B_Income_Eastern:Schedule 3D_Income_The Cape'!AL16)</f>
        <v>0</v>
      </c>
      <c r="AM16" s="661">
        <f>SUM('Schedule 3B_Income_Eastern:Schedule 3D_Income_The Cape'!AM16)</f>
        <v>0</v>
      </c>
      <c r="AN16" s="664">
        <f t="shared" ref="AN16:AN23" si="5">SUM(AF16:AM16)</f>
        <v>0</v>
      </c>
      <c r="AO16" s="665">
        <f t="shared" ref="AO16:AO23" si="6">SUM(AE16,AN16)</f>
        <v>4955600.7699999716</v>
      </c>
      <c r="AP16" s="335">
        <v>1</v>
      </c>
      <c r="AQ16" s="661">
        <f>SUM('Schedule 3B_Income_Eastern:Schedule 3D_Income_The Cape'!AQ16)</f>
        <v>16590771.1900008</v>
      </c>
      <c r="AR16" s="661">
        <f>SUM('Schedule 3B_Income_Eastern:Schedule 3D_Income_The Cape'!AR16)</f>
        <v>46375074.200002499</v>
      </c>
      <c r="AS16" s="661">
        <f>SUM('Schedule 3B_Income_Eastern:Schedule 3D_Income_The Cape'!AS16)</f>
        <v>17646298.840001009</v>
      </c>
      <c r="AT16" s="661">
        <f>SUM('Schedule 3B_Income_Eastern:Schedule 3D_Income_The Cape'!AT16)</f>
        <v>47942474.91000089</v>
      </c>
      <c r="AU16" s="661">
        <f>SUM('Schedule 3B_Income_Eastern:Schedule 3D_Income_The Cape'!AU16)</f>
        <v>19622329.229999829</v>
      </c>
      <c r="AV16" s="661">
        <f>SUM('Schedule 3B_Income_Eastern:Schedule 3D_Income_The Cape'!AV16)</f>
        <v>50254733.069997802</v>
      </c>
      <c r="AW16" s="661">
        <f>SUM('Schedule 3B_Income_Eastern:Schedule 3D_Income_The Cape'!AW16)</f>
        <v>21264145.999999925</v>
      </c>
      <c r="AX16" s="661">
        <f>SUM('Schedule 3B_Income_Eastern:Schedule 3D_Income_The Cape'!AX16)</f>
        <v>50230631.979997896</v>
      </c>
      <c r="AY16" s="662">
        <f t="shared" ref="AY16:AY23" si="7">SUM(AQ16:AX16)</f>
        <v>269926459.42000067</v>
      </c>
      <c r="AZ16" s="663">
        <f>SUM('Schedule 3B_Income_Eastern:Schedule 3D_Income_The Cape'!AZ16)</f>
        <v>0</v>
      </c>
      <c r="BA16" s="661">
        <f>SUM('Schedule 3B_Income_Eastern:Schedule 3D_Income_The Cape'!BA16)</f>
        <v>0</v>
      </c>
      <c r="BB16" s="661">
        <f>SUM('Schedule 3B_Income_Eastern:Schedule 3D_Income_The Cape'!BB16)</f>
        <v>0</v>
      </c>
      <c r="BC16" s="661">
        <f>SUM('Schedule 3B_Income_Eastern:Schedule 3D_Income_The Cape'!BC16)</f>
        <v>0</v>
      </c>
      <c r="BD16" s="661">
        <f>SUM('Schedule 3B_Income_Eastern:Schedule 3D_Income_The Cape'!BD16)</f>
        <v>0</v>
      </c>
      <c r="BE16" s="661">
        <f>SUM('Schedule 3B_Income_Eastern:Schedule 3D_Income_The Cape'!BE16)</f>
        <v>0</v>
      </c>
      <c r="BF16" s="661">
        <f>SUM('Schedule 3B_Income_Eastern:Schedule 3D_Income_The Cape'!BF16)</f>
        <v>0</v>
      </c>
      <c r="BG16" s="661">
        <f>SUM('Schedule 3B_Income_Eastern:Schedule 3D_Income_The Cape'!BG16)</f>
        <v>0</v>
      </c>
      <c r="BH16" s="664">
        <f t="shared" ref="BH16:BH23" si="8">SUM(AZ16:BG16)</f>
        <v>0</v>
      </c>
      <c r="BI16" s="665">
        <f t="shared" ref="BI16:BI23" si="9">SUM(AY16,BH16)</f>
        <v>269926459.42000067</v>
      </c>
      <c r="BJ16" s="335">
        <v>1</v>
      </c>
      <c r="BK16" s="661">
        <f>SUM('Schedule 3B_Income_Eastern:Schedule 3D_Income_The Cape'!BK16)</f>
        <v>471496.38999999996</v>
      </c>
      <c r="BL16" s="661">
        <f>SUM('Schedule 3B_Income_Eastern:Schedule 3D_Income_The Cape'!BL16)</f>
        <v>5645425.7699999996</v>
      </c>
      <c r="BM16" s="661">
        <f>SUM('Schedule 3B_Income_Eastern:Schedule 3D_Income_The Cape'!BM16)</f>
        <v>530065.55999999994</v>
      </c>
      <c r="BN16" s="661">
        <f>SUM('Schedule 3B_Income_Eastern:Schedule 3D_Income_The Cape'!BN16)</f>
        <v>5682150.7300000004</v>
      </c>
      <c r="BO16" s="661">
        <f>SUM('Schedule 3B_Income_Eastern:Schedule 3D_Income_The Cape'!BO16)</f>
        <v>556077.07999999996</v>
      </c>
      <c r="BP16" s="661">
        <f>SUM('Schedule 3B_Income_Eastern:Schedule 3D_Income_The Cape'!BP16)</f>
        <v>5744227.7199999895</v>
      </c>
      <c r="BQ16" s="661">
        <f>SUM('Schedule 3B_Income_Eastern:Schedule 3D_Income_The Cape'!BQ16)</f>
        <v>502701</v>
      </c>
      <c r="BR16" s="661">
        <f>SUM('Schedule 3B_Income_Eastern:Schedule 3D_Income_The Cape'!BR16)</f>
        <v>5067271.3900000006</v>
      </c>
      <c r="BS16" s="662">
        <f t="shared" ref="BS16:BS23" si="10">SUM(BK16:BR16)</f>
        <v>24199415.639999989</v>
      </c>
      <c r="BT16" s="663">
        <f>SUM('Schedule 3B_Income_Eastern:Schedule 3D_Income_The Cape'!BT16)</f>
        <v>0</v>
      </c>
      <c r="BU16" s="661">
        <f>SUM('Schedule 3B_Income_Eastern:Schedule 3D_Income_The Cape'!BU16)</f>
        <v>0</v>
      </c>
      <c r="BV16" s="661">
        <f>SUM('Schedule 3B_Income_Eastern:Schedule 3D_Income_The Cape'!BV16)</f>
        <v>0</v>
      </c>
      <c r="BW16" s="661">
        <f>SUM('Schedule 3B_Income_Eastern:Schedule 3D_Income_The Cape'!BW16)</f>
        <v>0</v>
      </c>
      <c r="BX16" s="661">
        <f>SUM('Schedule 3B_Income_Eastern:Schedule 3D_Income_The Cape'!BX16)</f>
        <v>0</v>
      </c>
      <c r="BY16" s="661">
        <f>SUM('Schedule 3B_Income_Eastern:Schedule 3D_Income_The Cape'!BY16)</f>
        <v>0</v>
      </c>
      <c r="BZ16" s="661">
        <f>SUM('Schedule 3B_Income_Eastern:Schedule 3D_Income_The Cape'!BZ16)</f>
        <v>0</v>
      </c>
      <c r="CA16" s="661">
        <f>SUM('Schedule 3B_Income_Eastern:Schedule 3D_Income_The Cape'!CA16)</f>
        <v>0</v>
      </c>
      <c r="CB16" s="664">
        <f t="shared" ref="CB16:CB23" si="11">SUM(BT16:CA16)</f>
        <v>0</v>
      </c>
      <c r="CC16" s="665">
        <f t="shared" ref="CC16:CC23" si="12">SUM(BS16,CB16)</f>
        <v>24199415.639999989</v>
      </c>
      <c r="CD16" s="335">
        <v>1</v>
      </c>
      <c r="CE16" s="480">
        <f>+C16+D16+W16+X16+AQ16+AR16+BK16+BL16</f>
        <v>74082282.550003469</v>
      </c>
      <c r="CF16" s="480">
        <f>+E16+F16+Y16+Z16+AS16+AT16+BM16+BN16</f>
        <v>77006601.340002105</v>
      </c>
      <c r="CG16" s="480">
        <f>+G16+H16+AA16+AB16+AU16+AV16+BO16+BP16</f>
        <v>81144839.629997447</v>
      </c>
      <c r="CH16" s="480">
        <f>+I16+J16+AC16+AD16+AW16+AX16+BQ16+BR16</f>
        <v>81972818.559997678</v>
      </c>
      <c r="CI16" s="482">
        <f>SUM(K16,AE16,AY16,BS16)</f>
        <v>314206542.0800007</v>
      </c>
      <c r="CJ16" s="480">
        <f>L16+M16+AF16+AG16+AZ16+BA16+BT16+BU16</f>
        <v>0</v>
      </c>
      <c r="CK16" s="480">
        <f>N16+O16+AH16+AI16+BB16+BC16+BV16+BW16</f>
        <v>0</v>
      </c>
      <c r="CL16" s="480">
        <f>P16+Q16+AJ16+AK16+BD16+BE16+BX16+BY16</f>
        <v>0</v>
      </c>
      <c r="CM16" s="480">
        <f>+R16+S16+AL16+AM16+BF16+BG16+BZ16+CA16</f>
        <v>0</v>
      </c>
      <c r="CN16" s="482">
        <f>SUM(T16,AN16,BH16,CB16)</f>
        <v>0</v>
      </c>
      <c r="CO16" s="480">
        <f>+C16+D16+L16+M16+W16+X16+AF16+AG16+AQ16+AR16+AZ16+BA16+BK16+BL16+BT16+BU16</f>
        <v>74082282.550003469</v>
      </c>
      <c r="CP16" s="480">
        <f>+E16+F16+N16+O16+Y16+Z16+AH16+AI16+AS16+AT16+BB16+BC16+BM16+BN16+BV16+BW16</f>
        <v>77006601.340002105</v>
      </c>
      <c r="CQ16" s="480">
        <f>+G16+H16+P16+Q16+AA16+AB16+AJ16+AK16+AU16+AV16+BD16+BE16+BO16+BP16+BX16+BY16</f>
        <v>81144839.629997447</v>
      </c>
      <c r="CR16" s="480">
        <f>+I16+J16+R16+S16+AC16+AD16+AL16+AM16+AW16+AX16+BF16+BG16+BQ16+BR16+BZ16+CA16</f>
        <v>81972818.559997678</v>
      </c>
      <c r="CS16" s="482">
        <f t="shared" ref="CS16:CS23" si="13">SUM(CC16,BI16,AO16,U16)</f>
        <v>314206542.08000076</v>
      </c>
    </row>
    <row r="17" spans="1:97" ht="15.75" customHeight="1">
      <c r="A17" s="369" t="s">
        <v>1335</v>
      </c>
      <c r="B17" s="335"/>
      <c r="C17" s="661">
        <f>SUM('Schedule 3B_Income_Eastern:Schedule 3D_Income_The Cape'!C17)</f>
        <v>0</v>
      </c>
      <c r="D17" s="661">
        <f>SUM('Schedule 3B_Income_Eastern:Schedule 3D_Income_The Cape'!D17)</f>
        <v>0</v>
      </c>
      <c r="E17" s="661">
        <f>SUM('Schedule 3B_Income_Eastern:Schedule 3D_Income_The Cape'!E17)</f>
        <v>0</v>
      </c>
      <c r="F17" s="661">
        <f>SUM('Schedule 3B_Income_Eastern:Schedule 3D_Income_The Cape'!F17)</f>
        <v>0</v>
      </c>
      <c r="G17" s="661">
        <f>SUM('Schedule 3B_Income_Eastern:Schedule 3D_Income_The Cape'!G17)</f>
        <v>0</v>
      </c>
      <c r="H17" s="661">
        <f>SUM('Schedule 3B_Income_Eastern:Schedule 3D_Income_The Cape'!H17)</f>
        <v>0</v>
      </c>
      <c r="I17" s="661">
        <f>SUM('Schedule 3B_Income_Eastern:Schedule 3D_Income_The Cape'!I17)</f>
        <v>0</v>
      </c>
      <c r="J17" s="661">
        <f>SUM('Schedule 3B_Income_Eastern:Schedule 3D_Income_The Cape'!J17)</f>
        <v>0</v>
      </c>
      <c r="K17" s="662">
        <f t="shared" si="1"/>
        <v>0</v>
      </c>
      <c r="L17" s="663">
        <f>SUM('Schedule 3B_Income_Eastern:Schedule 3D_Income_The Cape'!L17)</f>
        <v>0</v>
      </c>
      <c r="M17" s="661">
        <f>SUM('Schedule 3B_Income_Eastern:Schedule 3D_Income_The Cape'!M17)</f>
        <v>6079909.9549999312</v>
      </c>
      <c r="N17" s="661">
        <f>SUM('Schedule 3B_Income_Eastern:Schedule 3D_Income_The Cape'!N17)</f>
        <v>0</v>
      </c>
      <c r="O17" s="661">
        <f>SUM('Schedule 3B_Income_Eastern:Schedule 3D_Income_The Cape'!O17)</f>
        <v>5699142.3523999359</v>
      </c>
      <c r="P17" s="661">
        <f>SUM('Schedule 3B_Income_Eastern:Schedule 3D_Income_The Cape'!P17)</f>
        <v>0</v>
      </c>
      <c r="Q17" s="661">
        <f>SUM('Schedule 3B_Income_Eastern:Schedule 3D_Income_The Cape'!Q17)</f>
        <v>5821896.8289999356</v>
      </c>
      <c r="R17" s="661">
        <f>SUM('Schedule 3B_Income_Eastern:Schedule 3D_Income_The Cape'!R17)</f>
        <v>0</v>
      </c>
      <c r="S17" s="661">
        <f>SUM('Schedule 3B_Income_Eastern:Schedule 3D_Income_The Cape'!S17)</f>
        <v>5174923.6629999587</v>
      </c>
      <c r="T17" s="664">
        <f t="shared" si="2"/>
        <v>22775872.79939976</v>
      </c>
      <c r="U17" s="665">
        <f t="shared" si="3"/>
        <v>22775872.79939976</v>
      </c>
      <c r="V17" s="335"/>
      <c r="W17" s="661">
        <f>SUM('Schedule 3B_Income_Eastern:Schedule 3D_Income_The Cape'!W17)</f>
        <v>0</v>
      </c>
      <c r="X17" s="661">
        <f>SUM('Schedule 3B_Income_Eastern:Schedule 3D_Income_The Cape'!X17)</f>
        <v>0</v>
      </c>
      <c r="Y17" s="661">
        <f>SUM('Schedule 3B_Income_Eastern:Schedule 3D_Income_The Cape'!Y17)</f>
        <v>0</v>
      </c>
      <c r="Z17" s="661">
        <f>SUM('Schedule 3B_Income_Eastern:Schedule 3D_Income_The Cape'!Z17)</f>
        <v>0</v>
      </c>
      <c r="AA17" s="661">
        <f>SUM('Schedule 3B_Income_Eastern:Schedule 3D_Income_The Cape'!AA17)</f>
        <v>0</v>
      </c>
      <c r="AB17" s="661">
        <f>SUM('Schedule 3B_Income_Eastern:Schedule 3D_Income_The Cape'!AB17)</f>
        <v>0</v>
      </c>
      <c r="AC17" s="661">
        <f>SUM('Schedule 3B_Income_Eastern:Schedule 3D_Income_The Cape'!AC17)</f>
        <v>0</v>
      </c>
      <c r="AD17" s="661">
        <f>SUM('Schedule 3B_Income_Eastern:Schedule 3D_Income_The Cape'!AD17)</f>
        <v>0</v>
      </c>
      <c r="AE17" s="662">
        <f t="shared" si="4"/>
        <v>0</v>
      </c>
      <c r="AF17" s="663">
        <f>SUM('Schedule 3B_Income_Eastern:Schedule 3D_Income_The Cape'!AF17)</f>
        <v>0</v>
      </c>
      <c r="AG17" s="661">
        <f>SUM('Schedule 3B_Income_Eastern:Schedule 3D_Income_The Cape'!AG17)</f>
        <v>1828192.2932</v>
      </c>
      <c r="AH17" s="661">
        <f>SUM('Schedule 3B_Income_Eastern:Schedule 3D_Income_The Cape'!AH17)</f>
        <v>0</v>
      </c>
      <c r="AI17" s="661">
        <f>SUM('Schedule 3B_Income_Eastern:Schedule 3D_Income_The Cape'!AI17)</f>
        <v>1673347.2853999999</v>
      </c>
      <c r="AJ17" s="661">
        <f>SUM('Schedule 3B_Income_Eastern:Schedule 3D_Income_The Cape'!AJ17)</f>
        <v>0</v>
      </c>
      <c r="AK17" s="661">
        <f>SUM('Schedule 3B_Income_Eastern:Schedule 3D_Income_The Cape'!AK17)</f>
        <v>1761982.3955999999</v>
      </c>
      <c r="AL17" s="661">
        <f>SUM('Schedule 3B_Income_Eastern:Schedule 3D_Income_The Cape'!AL17)</f>
        <v>0</v>
      </c>
      <c r="AM17" s="661">
        <f>SUM('Schedule 3B_Income_Eastern:Schedule 3D_Income_The Cape'!AM17)</f>
        <v>1650987.0076000001</v>
      </c>
      <c r="AN17" s="664">
        <f t="shared" si="5"/>
        <v>6914508.9817999993</v>
      </c>
      <c r="AO17" s="665">
        <f t="shared" si="6"/>
        <v>6914508.9817999993</v>
      </c>
      <c r="AP17" s="335"/>
      <c r="AQ17" s="661">
        <f>SUM('Schedule 3B_Income_Eastern:Schedule 3D_Income_The Cape'!AQ17)</f>
        <v>0</v>
      </c>
      <c r="AR17" s="661">
        <f>SUM('Schedule 3B_Income_Eastern:Schedule 3D_Income_The Cape'!AR17)</f>
        <v>0</v>
      </c>
      <c r="AS17" s="661">
        <f>SUM('Schedule 3B_Income_Eastern:Schedule 3D_Income_The Cape'!AS17)</f>
        <v>0</v>
      </c>
      <c r="AT17" s="661">
        <f>SUM('Schedule 3B_Income_Eastern:Schedule 3D_Income_The Cape'!AT17)</f>
        <v>0</v>
      </c>
      <c r="AU17" s="661">
        <f>SUM('Schedule 3B_Income_Eastern:Schedule 3D_Income_The Cape'!AU17)</f>
        <v>0</v>
      </c>
      <c r="AV17" s="661">
        <f>SUM('Schedule 3B_Income_Eastern:Schedule 3D_Income_The Cape'!AV17)</f>
        <v>0</v>
      </c>
      <c r="AW17" s="661">
        <f>SUM('Schedule 3B_Income_Eastern:Schedule 3D_Income_The Cape'!AW17)</f>
        <v>0</v>
      </c>
      <c r="AX17" s="661">
        <f>SUM('Schedule 3B_Income_Eastern:Schedule 3D_Income_The Cape'!AX17)</f>
        <v>0</v>
      </c>
      <c r="AY17" s="662">
        <f t="shared" si="7"/>
        <v>0</v>
      </c>
      <c r="AZ17" s="663">
        <f>SUM('Schedule 3B_Income_Eastern:Schedule 3D_Income_The Cape'!AZ17)</f>
        <v>0</v>
      </c>
      <c r="BA17" s="661">
        <f>SUM('Schedule 3B_Income_Eastern:Schedule 3D_Income_The Cape'!BA17)</f>
        <v>41473000.710400373</v>
      </c>
      <c r="BB17" s="661">
        <f>SUM('Schedule 3B_Income_Eastern:Schedule 3D_Income_The Cape'!BB17)</f>
        <v>0</v>
      </c>
      <c r="BC17" s="661">
        <f>SUM('Schedule 3B_Income_Eastern:Schedule 3D_Income_The Cape'!BC17)</f>
        <v>34187570.793600172</v>
      </c>
      <c r="BD17" s="661">
        <f>SUM('Schedule 3B_Income_Eastern:Schedule 3D_Income_The Cape'!BD17)</f>
        <v>0</v>
      </c>
      <c r="BE17" s="661">
        <f>SUM('Schedule 3B_Income_Eastern:Schedule 3D_Income_The Cape'!BE17)</f>
        <v>36164992.283000074</v>
      </c>
      <c r="BF17" s="661">
        <f>SUM('Schedule 3B_Income_Eastern:Schedule 3D_Income_The Cape'!BF17)</f>
        <v>0</v>
      </c>
      <c r="BG17" s="661">
        <f>SUM('Schedule 3B_Income_Eastern:Schedule 3D_Income_The Cape'!BG17)</f>
        <v>35559113.163000166</v>
      </c>
      <c r="BH17" s="664">
        <f t="shared" si="8"/>
        <v>147384676.95000079</v>
      </c>
      <c r="BI17" s="665">
        <f t="shared" si="9"/>
        <v>147384676.95000079</v>
      </c>
      <c r="BJ17" s="335"/>
      <c r="BK17" s="661">
        <f>SUM('Schedule 3B_Income_Eastern:Schedule 3D_Income_The Cape'!BK17)</f>
        <v>0</v>
      </c>
      <c r="BL17" s="661">
        <f>SUM('Schedule 3B_Income_Eastern:Schedule 3D_Income_The Cape'!BL17)</f>
        <v>0</v>
      </c>
      <c r="BM17" s="661">
        <f>SUM('Schedule 3B_Income_Eastern:Schedule 3D_Income_The Cape'!BM17)</f>
        <v>0</v>
      </c>
      <c r="BN17" s="661">
        <f>SUM('Schedule 3B_Income_Eastern:Schedule 3D_Income_The Cape'!BN17)</f>
        <v>0</v>
      </c>
      <c r="BO17" s="661">
        <f>SUM('Schedule 3B_Income_Eastern:Schedule 3D_Income_The Cape'!BO17)</f>
        <v>0</v>
      </c>
      <c r="BP17" s="661">
        <f>SUM('Schedule 3B_Income_Eastern:Schedule 3D_Income_The Cape'!BP17)</f>
        <v>0</v>
      </c>
      <c r="BQ17" s="661">
        <f>SUM('Schedule 3B_Income_Eastern:Schedule 3D_Income_The Cape'!BQ17)</f>
        <v>0</v>
      </c>
      <c r="BR17" s="661">
        <f>SUM('Schedule 3B_Income_Eastern:Schedule 3D_Income_The Cape'!BR17)</f>
        <v>0</v>
      </c>
      <c r="BS17" s="662">
        <f t="shared" si="10"/>
        <v>0</v>
      </c>
      <c r="BT17" s="663">
        <f>SUM('Schedule 3B_Income_Eastern:Schedule 3D_Income_The Cape'!BT17)</f>
        <v>0</v>
      </c>
      <c r="BU17" s="661">
        <f>SUM('Schedule 3B_Income_Eastern:Schedule 3D_Income_The Cape'!BU17)</f>
        <v>1947813.1511999997</v>
      </c>
      <c r="BV17" s="661">
        <f>SUM('Schedule 3B_Income_Eastern:Schedule 3D_Income_The Cape'!BV17)</f>
        <v>0</v>
      </c>
      <c r="BW17" s="661">
        <f>SUM('Schedule 3B_Income_Eastern:Schedule 3D_Income_The Cape'!BW17)</f>
        <v>1773123.9372</v>
      </c>
      <c r="BX17" s="661">
        <f>SUM('Schedule 3B_Income_Eastern:Schedule 3D_Income_The Cape'!BX17)</f>
        <v>0</v>
      </c>
      <c r="BY17" s="661">
        <f>SUM('Schedule 3B_Income_Eastern:Schedule 3D_Income_The Cape'!BY17)</f>
        <v>1795270.1928000019</v>
      </c>
      <c r="BZ17" s="661">
        <f>SUM('Schedule 3B_Income_Eastern:Schedule 3D_Income_The Cape'!BZ17)</f>
        <v>0</v>
      </c>
      <c r="CA17" s="661">
        <f>SUM('Schedule 3B_Income_Eastern:Schedule 3D_Income_The Cape'!CA17)</f>
        <v>1540541.0076000001</v>
      </c>
      <c r="CB17" s="664">
        <f t="shared" si="11"/>
        <v>7056748.2888000021</v>
      </c>
      <c r="CC17" s="665">
        <f t="shared" si="12"/>
        <v>7056748.2888000021</v>
      </c>
      <c r="CD17" s="335"/>
      <c r="CE17" s="480">
        <f t="shared" ref="CE17:CE23" si="14">+C17+D17+W17+X17+AQ17+AR17+BK17+BL17</f>
        <v>0</v>
      </c>
      <c r="CF17" s="480">
        <f t="shared" ref="CF17:CF23" si="15">+E17+F17+Y17+Z17+AS17+AT17+BM17+BN17</f>
        <v>0</v>
      </c>
      <c r="CG17" s="480">
        <f t="shared" ref="CG17:CG23" si="16">+G17+H17+AA17+AB17+AU17+AV17+BO17+BP17</f>
        <v>0</v>
      </c>
      <c r="CH17" s="480">
        <f t="shared" ref="CH17:CH23" si="17">+I17+J17+AC17+AD17+AW17+AX17+BQ17+BR17</f>
        <v>0</v>
      </c>
      <c r="CI17" s="482">
        <f t="shared" ref="CI17:CI23" si="18">SUM(K17,AE17,AY17,BS17)</f>
        <v>0</v>
      </c>
      <c r="CJ17" s="480">
        <f t="shared" ref="CJ17:CJ23" si="19">L17+M17+AF17+AG17+AZ17+BA17+BT17+BU17</f>
        <v>51328916.109800301</v>
      </c>
      <c r="CK17" s="480">
        <f t="shared" ref="CK17:CK23" si="20">N17+O17+AH17+AI17+BB17+BC17+BV17+BW17</f>
        <v>43333184.368600108</v>
      </c>
      <c r="CL17" s="480">
        <f t="shared" ref="CL17:CL23" si="21">P17+Q17+AJ17+AK17+BD17+BE17+BX17+BY17</f>
        <v>45544141.70040001</v>
      </c>
      <c r="CM17" s="480">
        <f t="shared" ref="CM17:CM23" si="22">+R17+S17+AL17+AM17+BF17+BG17+BZ17+CA17</f>
        <v>43925564.841200128</v>
      </c>
      <c r="CN17" s="482">
        <f t="shared" ref="CN17:CN23" si="23">SUM(T17,AN17,BH17,CB17)</f>
        <v>184131807.02000055</v>
      </c>
      <c r="CO17" s="480">
        <f t="shared" ref="CO17:CO23" si="24">+C17+D17+L17+M17+W17+X17+AF17+AG17+AQ17+AR17+AZ17+BA17+BK17+BL17+BT17+BU17</f>
        <v>51328916.109800301</v>
      </c>
      <c r="CP17" s="480">
        <f t="shared" ref="CP17:CP23" si="25">+E17+F17+N17+O17+Y17+Z17+AH17+AI17+AS17+AT17+BB17+BC17+BM17+BN17+BV17+BW17</f>
        <v>43333184.368600108</v>
      </c>
      <c r="CQ17" s="480">
        <f t="shared" ref="CQ17:CQ23" si="26">+G17+H17+P17+Q17+AA17+AB17+AJ17+AK17+AU17+AV17+BD17+BE17+BO17+BP17+BX17+BY17</f>
        <v>45544141.70040001</v>
      </c>
      <c r="CR17" s="480">
        <f t="shared" ref="CR17:CR23" si="27">+I17+J17+R17+S17+AC17+AD17+AL17+AM17+AW17+AX17+BF17+BG17+BQ17+BR17+BZ17+CA17</f>
        <v>43925564.841200128</v>
      </c>
      <c r="CS17" s="482">
        <f t="shared" si="13"/>
        <v>184131807.02000055</v>
      </c>
    </row>
    <row r="18" spans="1:97" ht="15.75" customHeight="1">
      <c r="A18" s="369" t="s">
        <v>1336</v>
      </c>
      <c r="B18" s="335"/>
      <c r="C18" s="661">
        <f>SUM('Schedule 3B_Income_Eastern:Schedule 3D_Income_The Cape'!C18)</f>
        <v>0</v>
      </c>
      <c r="D18" s="661">
        <f>SUM('Schedule 3B_Income_Eastern:Schedule 3D_Income_The Cape'!D18)</f>
        <v>0</v>
      </c>
      <c r="E18" s="661">
        <f>SUM('Schedule 3B_Income_Eastern:Schedule 3D_Income_The Cape'!E18)</f>
        <v>0</v>
      </c>
      <c r="F18" s="661">
        <f>SUM('Schedule 3B_Income_Eastern:Schedule 3D_Income_The Cape'!F18)</f>
        <v>0</v>
      </c>
      <c r="G18" s="661">
        <f>SUM('Schedule 3B_Income_Eastern:Schedule 3D_Income_The Cape'!G18)</f>
        <v>0</v>
      </c>
      <c r="H18" s="661">
        <f>SUM('Schedule 3B_Income_Eastern:Schedule 3D_Income_The Cape'!H18)</f>
        <v>0</v>
      </c>
      <c r="I18" s="661">
        <f>SUM('Schedule 3B_Income_Eastern:Schedule 3D_Income_The Cape'!I18)</f>
        <v>0</v>
      </c>
      <c r="J18" s="661">
        <f>SUM('Schedule 3B_Income_Eastern:Schedule 3D_Income_The Cape'!J18)</f>
        <v>0</v>
      </c>
      <c r="K18" s="662">
        <f t="shared" si="1"/>
        <v>0</v>
      </c>
      <c r="L18" s="663">
        <f>SUM('Schedule 3B_Income_Eastern:Schedule 3D_Income_The Cape'!L18)</f>
        <v>0</v>
      </c>
      <c r="M18" s="661">
        <f>SUM('Schedule 3B_Income_Eastern:Schedule 3D_Income_The Cape'!M18)</f>
        <v>42605.215800000005</v>
      </c>
      <c r="N18" s="661">
        <f>SUM('Schedule 3B_Income_Eastern:Schedule 3D_Income_The Cape'!N18)</f>
        <v>0</v>
      </c>
      <c r="O18" s="661">
        <f>SUM('Schedule 3B_Income_Eastern:Schedule 3D_Income_The Cape'!O18)</f>
        <v>-2933.4829999999997</v>
      </c>
      <c r="P18" s="661">
        <f>SUM('Schedule 3B_Income_Eastern:Schedule 3D_Income_The Cape'!P18)</f>
        <v>0</v>
      </c>
      <c r="Q18" s="661">
        <f>SUM('Schedule 3B_Income_Eastern:Schedule 3D_Income_The Cape'!Q18)</f>
        <v>-393.24460000001977</v>
      </c>
      <c r="R18" s="661">
        <f>SUM('Schedule 3B_Income_Eastern:Schedule 3D_Income_The Cape'!R18)</f>
        <v>0</v>
      </c>
      <c r="S18" s="661">
        <f>SUM('Schedule 3B_Income_Eastern:Schedule 3D_Income_The Cape'!S18)</f>
        <v>-1381.1728000000296</v>
      </c>
      <c r="T18" s="664">
        <f t="shared" si="2"/>
        <v>37897.315399999956</v>
      </c>
      <c r="U18" s="665">
        <f t="shared" si="3"/>
        <v>37897.315399999956</v>
      </c>
      <c r="V18" s="335"/>
      <c r="W18" s="661">
        <f>SUM('Schedule 3B_Income_Eastern:Schedule 3D_Income_The Cape'!W18)</f>
        <v>0</v>
      </c>
      <c r="X18" s="661">
        <f>SUM('Schedule 3B_Income_Eastern:Schedule 3D_Income_The Cape'!X18)</f>
        <v>0</v>
      </c>
      <c r="Y18" s="661">
        <f>SUM('Schedule 3B_Income_Eastern:Schedule 3D_Income_The Cape'!Y18)</f>
        <v>0</v>
      </c>
      <c r="Z18" s="661">
        <f>SUM('Schedule 3B_Income_Eastern:Schedule 3D_Income_The Cape'!Z18)</f>
        <v>0</v>
      </c>
      <c r="AA18" s="661">
        <f>SUM('Schedule 3B_Income_Eastern:Schedule 3D_Income_The Cape'!AA18)</f>
        <v>0</v>
      </c>
      <c r="AB18" s="661">
        <f>SUM('Schedule 3B_Income_Eastern:Schedule 3D_Income_The Cape'!AB18)</f>
        <v>0</v>
      </c>
      <c r="AC18" s="661">
        <f>SUM('Schedule 3B_Income_Eastern:Schedule 3D_Income_The Cape'!AC18)</f>
        <v>0</v>
      </c>
      <c r="AD18" s="661">
        <f>SUM('Schedule 3B_Income_Eastern:Schedule 3D_Income_The Cape'!AD18)</f>
        <v>0</v>
      </c>
      <c r="AE18" s="662">
        <f t="shared" si="4"/>
        <v>0</v>
      </c>
      <c r="AF18" s="663">
        <f>SUM('Schedule 3B_Income_Eastern:Schedule 3D_Income_The Cape'!AF18)</f>
        <v>0</v>
      </c>
      <c r="AG18" s="661">
        <f>SUM('Schedule 3B_Income_Eastern:Schedule 3D_Income_The Cape'!AG18)</f>
        <v>30003.846600000001</v>
      </c>
      <c r="AH18" s="661">
        <f>SUM('Schedule 3B_Income_Eastern:Schedule 3D_Income_The Cape'!AH18)</f>
        <v>0</v>
      </c>
      <c r="AI18" s="661">
        <f>SUM('Schedule 3B_Income_Eastern:Schedule 3D_Income_The Cape'!AI18)</f>
        <v>14360.577000000019</v>
      </c>
      <c r="AJ18" s="661">
        <f>SUM('Schedule 3B_Income_Eastern:Schedule 3D_Income_The Cape'!AJ18)</f>
        <v>0</v>
      </c>
      <c r="AK18" s="661">
        <f>SUM('Schedule 3B_Income_Eastern:Schedule 3D_Income_The Cape'!AK18)</f>
        <v>14481.146400000041</v>
      </c>
      <c r="AL18" s="661">
        <f>SUM('Schedule 3B_Income_Eastern:Schedule 3D_Income_The Cape'!AL18)</f>
        <v>0</v>
      </c>
      <c r="AM18" s="661">
        <f>SUM('Schedule 3B_Income_Eastern:Schedule 3D_Income_The Cape'!AM18)</f>
        <v>14724.852800000001</v>
      </c>
      <c r="AN18" s="664">
        <f t="shared" si="5"/>
        <v>73570.422800000058</v>
      </c>
      <c r="AO18" s="665">
        <f t="shared" si="6"/>
        <v>73570.422800000058</v>
      </c>
      <c r="AP18" s="335"/>
      <c r="AQ18" s="661">
        <f>SUM('Schedule 3B_Income_Eastern:Schedule 3D_Income_The Cape'!AQ18)</f>
        <v>0</v>
      </c>
      <c r="AR18" s="661">
        <f>SUM('Schedule 3B_Income_Eastern:Schedule 3D_Income_The Cape'!AR18)</f>
        <v>0</v>
      </c>
      <c r="AS18" s="661">
        <f>SUM('Schedule 3B_Income_Eastern:Schedule 3D_Income_The Cape'!AS18)</f>
        <v>0</v>
      </c>
      <c r="AT18" s="661">
        <f>SUM('Schedule 3B_Income_Eastern:Schedule 3D_Income_The Cape'!AT18)</f>
        <v>0</v>
      </c>
      <c r="AU18" s="661">
        <f>SUM('Schedule 3B_Income_Eastern:Schedule 3D_Income_The Cape'!AU18)</f>
        <v>0</v>
      </c>
      <c r="AV18" s="661">
        <f>SUM('Schedule 3B_Income_Eastern:Schedule 3D_Income_The Cape'!AV18)</f>
        <v>0</v>
      </c>
      <c r="AW18" s="661">
        <f>SUM('Schedule 3B_Income_Eastern:Schedule 3D_Income_The Cape'!AW18)</f>
        <v>0</v>
      </c>
      <c r="AX18" s="661">
        <f>SUM('Schedule 3B_Income_Eastern:Schedule 3D_Income_The Cape'!AX18)</f>
        <v>0</v>
      </c>
      <c r="AY18" s="662">
        <f t="shared" si="7"/>
        <v>0</v>
      </c>
      <c r="AZ18" s="663">
        <f>SUM('Schedule 3B_Income_Eastern:Schedule 3D_Income_The Cape'!AZ18)</f>
        <v>0</v>
      </c>
      <c r="BA18" s="661">
        <f>SUM('Schedule 3B_Income_Eastern:Schedule 3D_Income_The Cape'!BA18)</f>
        <v>835173.42440000991</v>
      </c>
      <c r="BB18" s="661">
        <f>SUM('Schedule 3B_Income_Eastern:Schedule 3D_Income_The Cape'!BB18)</f>
        <v>0</v>
      </c>
      <c r="BC18" s="661">
        <f>SUM('Schedule 3B_Income_Eastern:Schedule 3D_Income_The Cape'!BC18)</f>
        <v>460376.67760000698</v>
      </c>
      <c r="BD18" s="661">
        <f>SUM('Schedule 3B_Income_Eastern:Schedule 3D_Income_The Cape'!BD18)</f>
        <v>0</v>
      </c>
      <c r="BE18" s="661">
        <f>SUM('Schedule 3B_Income_Eastern:Schedule 3D_Income_The Cape'!BE18)</f>
        <v>512951.28640000609</v>
      </c>
      <c r="BF18" s="661">
        <f>SUM('Schedule 3B_Income_Eastern:Schedule 3D_Income_The Cape'!BF18)</f>
        <v>0</v>
      </c>
      <c r="BG18" s="661">
        <f>SUM('Schedule 3B_Income_Eastern:Schedule 3D_Income_The Cape'!BG18)</f>
        <v>489526.12100000511</v>
      </c>
      <c r="BH18" s="664">
        <f t="shared" si="8"/>
        <v>2298027.5094000283</v>
      </c>
      <c r="BI18" s="665">
        <f t="shared" si="9"/>
        <v>2298027.5094000283</v>
      </c>
      <c r="BJ18" s="335"/>
      <c r="BK18" s="661">
        <f>SUM('Schedule 3B_Income_Eastern:Schedule 3D_Income_The Cape'!BK18)</f>
        <v>0</v>
      </c>
      <c r="BL18" s="661">
        <f>SUM('Schedule 3B_Income_Eastern:Schedule 3D_Income_The Cape'!BL18)</f>
        <v>0</v>
      </c>
      <c r="BM18" s="661">
        <f>SUM('Schedule 3B_Income_Eastern:Schedule 3D_Income_The Cape'!BM18)</f>
        <v>0</v>
      </c>
      <c r="BN18" s="661">
        <f>SUM('Schedule 3B_Income_Eastern:Schedule 3D_Income_The Cape'!BN18)</f>
        <v>0</v>
      </c>
      <c r="BO18" s="661">
        <f>SUM('Schedule 3B_Income_Eastern:Schedule 3D_Income_The Cape'!BO18)</f>
        <v>0</v>
      </c>
      <c r="BP18" s="661">
        <f>SUM('Schedule 3B_Income_Eastern:Schedule 3D_Income_The Cape'!BP18)</f>
        <v>0</v>
      </c>
      <c r="BQ18" s="661">
        <f>SUM('Schedule 3B_Income_Eastern:Schedule 3D_Income_The Cape'!BQ18)</f>
        <v>0</v>
      </c>
      <c r="BR18" s="661">
        <f>SUM('Schedule 3B_Income_Eastern:Schedule 3D_Income_The Cape'!BR18)</f>
        <v>0</v>
      </c>
      <c r="BS18" s="662">
        <f t="shared" si="10"/>
        <v>0</v>
      </c>
      <c r="BT18" s="663">
        <f>SUM('Schedule 3B_Income_Eastern:Schedule 3D_Income_The Cape'!BT18)</f>
        <v>0</v>
      </c>
      <c r="BU18" s="661">
        <f>SUM('Schedule 3B_Income_Eastern:Schedule 3D_Income_The Cape'!BU18)</f>
        <v>35937.736799999999</v>
      </c>
      <c r="BV18" s="661">
        <f>SUM('Schedule 3B_Income_Eastern:Schedule 3D_Income_The Cape'!BV18)</f>
        <v>0</v>
      </c>
      <c r="BW18" s="661">
        <f>SUM('Schedule 3B_Income_Eastern:Schedule 3D_Income_The Cape'!BW18)</f>
        <v>26323.789799999999</v>
      </c>
      <c r="BX18" s="661">
        <f>SUM('Schedule 3B_Income_Eastern:Schedule 3D_Income_The Cape'!BX18)</f>
        <v>0</v>
      </c>
      <c r="BY18" s="661">
        <f>SUM('Schedule 3B_Income_Eastern:Schedule 3D_Income_The Cape'!BY18)</f>
        <v>29436.544200000004</v>
      </c>
      <c r="BZ18" s="661">
        <f>SUM('Schedule 3B_Income_Eastern:Schedule 3D_Income_The Cape'!BZ18)</f>
        <v>0</v>
      </c>
      <c r="CA18" s="661">
        <f>SUM('Schedule 3B_Income_Eastern:Schedule 3D_Income_The Cape'!CA18)</f>
        <v>23574.488000000001</v>
      </c>
      <c r="CB18" s="664">
        <f t="shared" si="11"/>
        <v>115272.5588</v>
      </c>
      <c r="CC18" s="665">
        <f t="shared" si="12"/>
        <v>115272.5588</v>
      </c>
      <c r="CD18" s="335"/>
      <c r="CE18" s="480">
        <f t="shared" si="14"/>
        <v>0</v>
      </c>
      <c r="CF18" s="480">
        <f t="shared" si="15"/>
        <v>0</v>
      </c>
      <c r="CG18" s="480">
        <f t="shared" si="16"/>
        <v>0</v>
      </c>
      <c r="CH18" s="480">
        <f t="shared" si="17"/>
        <v>0</v>
      </c>
      <c r="CI18" s="482">
        <f t="shared" si="18"/>
        <v>0</v>
      </c>
      <c r="CJ18" s="480">
        <f t="shared" si="19"/>
        <v>943720.22360000992</v>
      </c>
      <c r="CK18" s="480">
        <f t="shared" si="20"/>
        <v>498127.56140000699</v>
      </c>
      <c r="CL18" s="480">
        <f t="shared" si="21"/>
        <v>556475.73240000615</v>
      </c>
      <c r="CM18" s="480">
        <f t="shared" si="22"/>
        <v>526444.28900000511</v>
      </c>
      <c r="CN18" s="482">
        <f t="shared" si="23"/>
        <v>2524767.8064000281</v>
      </c>
      <c r="CO18" s="480">
        <f t="shared" si="24"/>
        <v>943720.22360000992</v>
      </c>
      <c r="CP18" s="480">
        <f t="shared" si="25"/>
        <v>498127.56140000699</v>
      </c>
      <c r="CQ18" s="480">
        <f t="shared" si="26"/>
        <v>556475.73240000615</v>
      </c>
      <c r="CR18" s="480">
        <f t="shared" si="27"/>
        <v>526444.28900000511</v>
      </c>
      <c r="CS18" s="482">
        <f t="shared" si="13"/>
        <v>2524767.8064000281</v>
      </c>
    </row>
    <row r="19" spans="1:97" ht="15.75" customHeight="1">
      <c r="A19" s="369" t="s">
        <v>1337</v>
      </c>
      <c r="B19" s="335"/>
      <c r="C19" s="661">
        <f>SUM('Schedule 3B_Income_Eastern:Schedule 3D_Income_The Cape'!C19)</f>
        <v>0</v>
      </c>
      <c r="D19" s="661">
        <f>SUM('Schedule 3B_Income_Eastern:Schedule 3D_Income_The Cape'!D19)</f>
        <v>0</v>
      </c>
      <c r="E19" s="661">
        <f>SUM('Schedule 3B_Income_Eastern:Schedule 3D_Income_The Cape'!E19)</f>
        <v>0</v>
      </c>
      <c r="F19" s="661">
        <f>SUM('Schedule 3B_Income_Eastern:Schedule 3D_Income_The Cape'!F19)</f>
        <v>0</v>
      </c>
      <c r="G19" s="661">
        <f>SUM('Schedule 3B_Income_Eastern:Schedule 3D_Income_The Cape'!G19)</f>
        <v>0</v>
      </c>
      <c r="H19" s="661">
        <f>SUM('Schedule 3B_Income_Eastern:Schedule 3D_Income_The Cape'!H19)</f>
        <v>0</v>
      </c>
      <c r="I19" s="661">
        <f>SUM('Schedule 3B_Income_Eastern:Schedule 3D_Income_The Cape'!I19)</f>
        <v>0</v>
      </c>
      <c r="J19" s="661">
        <f>SUM('Schedule 3B_Income_Eastern:Schedule 3D_Income_The Cape'!J19)</f>
        <v>0</v>
      </c>
      <c r="K19" s="662">
        <f t="shared" si="1"/>
        <v>0</v>
      </c>
      <c r="L19" s="663">
        <f>SUM('Schedule 3B_Income_Eastern:Schedule 3D_Income_The Cape'!L19)</f>
        <v>0</v>
      </c>
      <c r="M19" s="661">
        <f>SUM('Schedule 3B_Income_Eastern:Schedule 3D_Income_The Cape'!M19)</f>
        <v>967038</v>
      </c>
      <c r="N19" s="661">
        <f>SUM('Schedule 3B_Income_Eastern:Schedule 3D_Income_The Cape'!N19)</f>
        <v>0</v>
      </c>
      <c r="O19" s="661">
        <f>SUM('Schedule 3B_Income_Eastern:Schedule 3D_Income_The Cape'!O19)</f>
        <v>1263638</v>
      </c>
      <c r="P19" s="661">
        <f>SUM('Schedule 3B_Income_Eastern:Schedule 3D_Income_The Cape'!P19)</f>
        <v>0</v>
      </c>
      <c r="Q19" s="661">
        <f>SUM('Schedule 3B_Income_Eastern:Schedule 3D_Income_The Cape'!Q19)</f>
        <v>1426882</v>
      </c>
      <c r="R19" s="661">
        <f>SUM('Schedule 3B_Income_Eastern:Schedule 3D_Income_The Cape'!R19)</f>
        <v>0</v>
      </c>
      <c r="S19" s="661">
        <f>SUM('Schedule 3B_Income_Eastern:Schedule 3D_Income_The Cape'!S19)</f>
        <v>1374721</v>
      </c>
      <c r="T19" s="664">
        <f t="shared" si="2"/>
        <v>5032279</v>
      </c>
      <c r="U19" s="665">
        <f t="shared" si="3"/>
        <v>5032279</v>
      </c>
      <c r="V19" s="335"/>
      <c r="W19" s="661">
        <f>SUM('Schedule 3B_Income_Eastern:Schedule 3D_Income_The Cape'!W19)</f>
        <v>0</v>
      </c>
      <c r="X19" s="661">
        <f>SUM('Schedule 3B_Income_Eastern:Schedule 3D_Income_The Cape'!X19)</f>
        <v>0</v>
      </c>
      <c r="Y19" s="661">
        <f>SUM('Schedule 3B_Income_Eastern:Schedule 3D_Income_The Cape'!Y19)</f>
        <v>0</v>
      </c>
      <c r="Z19" s="661">
        <f>SUM('Schedule 3B_Income_Eastern:Schedule 3D_Income_The Cape'!Z19)</f>
        <v>0</v>
      </c>
      <c r="AA19" s="661">
        <f>SUM('Schedule 3B_Income_Eastern:Schedule 3D_Income_The Cape'!AA19)</f>
        <v>0</v>
      </c>
      <c r="AB19" s="661">
        <f>SUM('Schedule 3B_Income_Eastern:Schedule 3D_Income_The Cape'!AB19)</f>
        <v>0</v>
      </c>
      <c r="AC19" s="661">
        <f>SUM('Schedule 3B_Income_Eastern:Schedule 3D_Income_The Cape'!AC19)</f>
        <v>0</v>
      </c>
      <c r="AD19" s="661">
        <f>SUM('Schedule 3B_Income_Eastern:Schedule 3D_Income_The Cape'!AD19)</f>
        <v>0</v>
      </c>
      <c r="AE19" s="662">
        <f t="shared" si="4"/>
        <v>0</v>
      </c>
      <c r="AF19" s="663">
        <f>SUM('Schedule 3B_Income_Eastern:Schedule 3D_Income_The Cape'!AF19)</f>
        <v>0</v>
      </c>
      <c r="AG19" s="661">
        <f>SUM('Schedule 3B_Income_Eastern:Schedule 3D_Income_The Cape'!AG19)</f>
        <v>376362</v>
      </c>
      <c r="AH19" s="661">
        <f>SUM('Schedule 3B_Income_Eastern:Schedule 3D_Income_The Cape'!AH19)</f>
        <v>0</v>
      </c>
      <c r="AI19" s="661">
        <f>SUM('Schedule 3B_Income_Eastern:Schedule 3D_Income_The Cape'!AI19)</f>
        <v>469647</v>
      </c>
      <c r="AJ19" s="661">
        <f>SUM('Schedule 3B_Income_Eastern:Schedule 3D_Income_The Cape'!AJ19)</f>
        <v>0</v>
      </c>
      <c r="AK19" s="661">
        <f>SUM('Schedule 3B_Income_Eastern:Schedule 3D_Income_The Cape'!AK19)</f>
        <v>543816</v>
      </c>
      <c r="AL19" s="661">
        <f>SUM('Schedule 3B_Income_Eastern:Schedule 3D_Income_The Cape'!AL19)</f>
        <v>0</v>
      </c>
      <c r="AM19" s="661">
        <f>SUM('Schedule 3B_Income_Eastern:Schedule 3D_Income_The Cape'!AM19)</f>
        <v>510806</v>
      </c>
      <c r="AN19" s="664">
        <f t="shared" si="5"/>
        <v>1900631</v>
      </c>
      <c r="AO19" s="665">
        <f t="shared" si="6"/>
        <v>1900631</v>
      </c>
      <c r="AP19" s="335"/>
      <c r="AQ19" s="661">
        <f>SUM('Schedule 3B_Income_Eastern:Schedule 3D_Income_The Cape'!AQ19)</f>
        <v>0</v>
      </c>
      <c r="AR19" s="661">
        <f>SUM('Schedule 3B_Income_Eastern:Schedule 3D_Income_The Cape'!AR19)</f>
        <v>0</v>
      </c>
      <c r="AS19" s="661">
        <f>SUM('Schedule 3B_Income_Eastern:Schedule 3D_Income_The Cape'!AS19)</f>
        <v>0</v>
      </c>
      <c r="AT19" s="661">
        <f>SUM('Schedule 3B_Income_Eastern:Schedule 3D_Income_The Cape'!AT19)</f>
        <v>0</v>
      </c>
      <c r="AU19" s="661">
        <f>SUM('Schedule 3B_Income_Eastern:Schedule 3D_Income_The Cape'!AU19)</f>
        <v>0</v>
      </c>
      <c r="AV19" s="661">
        <f>SUM('Schedule 3B_Income_Eastern:Schedule 3D_Income_The Cape'!AV19)</f>
        <v>0</v>
      </c>
      <c r="AW19" s="661">
        <f>SUM('Schedule 3B_Income_Eastern:Schedule 3D_Income_The Cape'!AW19)</f>
        <v>0</v>
      </c>
      <c r="AX19" s="661">
        <f>SUM('Schedule 3B_Income_Eastern:Schedule 3D_Income_The Cape'!AX19)</f>
        <v>0</v>
      </c>
      <c r="AY19" s="662">
        <f t="shared" si="7"/>
        <v>0</v>
      </c>
      <c r="AZ19" s="663">
        <f>SUM('Schedule 3B_Income_Eastern:Schedule 3D_Income_The Cape'!AZ19)</f>
        <v>0</v>
      </c>
      <c r="BA19" s="661">
        <f>SUM('Schedule 3B_Income_Eastern:Schedule 3D_Income_The Cape'!BA19)</f>
        <v>6169275</v>
      </c>
      <c r="BB19" s="661">
        <f>SUM('Schedule 3B_Income_Eastern:Schedule 3D_Income_The Cape'!BB19)</f>
        <v>0</v>
      </c>
      <c r="BC19" s="661">
        <f>SUM('Schedule 3B_Income_Eastern:Schedule 3D_Income_The Cape'!BC19)</f>
        <v>7584999</v>
      </c>
      <c r="BD19" s="661">
        <f>SUM('Schedule 3B_Income_Eastern:Schedule 3D_Income_The Cape'!BD19)</f>
        <v>0</v>
      </c>
      <c r="BE19" s="661">
        <f>SUM('Schedule 3B_Income_Eastern:Schedule 3D_Income_The Cape'!BE19)</f>
        <v>8326233</v>
      </c>
      <c r="BF19" s="661">
        <f>SUM('Schedule 3B_Income_Eastern:Schedule 3D_Income_The Cape'!BF19)</f>
        <v>0</v>
      </c>
      <c r="BG19" s="661">
        <f>SUM('Schedule 3B_Income_Eastern:Schedule 3D_Income_The Cape'!BG19)</f>
        <v>8723869</v>
      </c>
      <c r="BH19" s="664">
        <f t="shared" si="8"/>
        <v>30804376</v>
      </c>
      <c r="BI19" s="665">
        <f t="shared" si="9"/>
        <v>30804376</v>
      </c>
      <c r="BJ19" s="335"/>
      <c r="BK19" s="661">
        <f>SUM('Schedule 3B_Income_Eastern:Schedule 3D_Income_The Cape'!BK19)</f>
        <v>0</v>
      </c>
      <c r="BL19" s="661">
        <f>SUM('Schedule 3B_Income_Eastern:Schedule 3D_Income_The Cape'!BL19)</f>
        <v>0</v>
      </c>
      <c r="BM19" s="661">
        <f>SUM('Schedule 3B_Income_Eastern:Schedule 3D_Income_The Cape'!BM19)</f>
        <v>0</v>
      </c>
      <c r="BN19" s="661">
        <f>SUM('Schedule 3B_Income_Eastern:Schedule 3D_Income_The Cape'!BN19)</f>
        <v>0</v>
      </c>
      <c r="BO19" s="661">
        <f>SUM('Schedule 3B_Income_Eastern:Schedule 3D_Income_The Cape'!BO19)</f>
        <v>0</v>
      </c>
      <c r="BP19" s="661">
        <f>SUM('Schedule 3B_Income_Eastern:Schedule 3D_Income_The Cape'!BP19)</f>
        <v>0</v>
      </c>
      <c r="BQ19" s="661">
        <f>SUM('Schedule 3B_Income_Eastern:Schedule 3D_Income_The Cape'!BQ19)</f>
        <v>0</v>
      </c>
      <c r="BR19" s="661">
        <f>SUM('Schedule 3B_Income_Eastern:Schedule 3D_Income_The Cape'!BR19)</f>
        <v>0</v>
      </c>
      <c r="BS19" s="662">
        <f t="shared" si="10"/>
        <v>0</v>
      </c>
      <c r="BT19" s="663">
        <f>SUM('Schedule 3B_Income_Eastern:Schedule 3D_Income_The Cape'!BT19)</f>
        <v>0</v>
      </c>
      <c r="BU19" s="661">
        <f>SUM('Schedule 3B_Income_Eastern:Schedule 3D_Income_The Cape'!BU19)</f>
        <v>232161</v>
      </c>
      <c r="BV19" s="661">
        <f>SUM('Schedule 3B_Income_Eastern:Schedule 3D_Income_The Cape'!BV19)</f>
        <v>0</v>
      </c>
      <c r="BW19" s="661">
        <f>SUM('Schedule 3B_Income_Eastern:Schedule 3D_Income_The Cape'!BW19)</f>
        <v>269168</v>
      </c>
      <c r="BX19" s="661">
        <f>SUM('Schedule 3B_Income_Eastern:Schedule 3D_Income_The Cape'!BX19)</f>
        <v>0</v>
      </c>
      <c r="BY19" s="661">
        <f>SUM('Schedule 3B_Income_Eastern:Schedule 3D_Income_The Cape'!BY19)</f>
        <v>241848</v>
      </c>
      <c r="BZ19" s="661">
        <f>SUM('Schedule 3B_Income_Eastern:Schedule 3D_Income_The Cape'!BZ19)</f>
        <v>0</v>
      </c>
      <c r="CA19" s="661">
        <f>SUM('Schedule 3B_Income_Eastern:Schedule 3D_Income_The Cape'!CA19)</f>
        <v>248351</v>
      </c>
      <c r="CB19" s="664">
        <f t="shared" si="11"/>
        <v>991528</v>
      </c>
      <c r="CC19" s="665">
        <f t="shared" si="12"/>
        <v>991528</v>
      </c>
      <c r="CD19" s="335"/>
      <c r="CE19" s="480">
        <f t="shared" si="14"/>
        <v>0</v>
      </c>
      <c r="CF19" s="480">
        <f t="shared" si="15"/>
        <v>0</v>
      </c>
      <c r="CG19" s="480">
        <f t="shared" si="16"/>
        <v>0</v>
      </c>
      <c r="CH19" s="480">
        <f t="shared" si="17"/>
        <v>0</v>
      </c>
      <c r="CI19" s="482">
        <f t="shared" si="18"/>
        <v>0</v>
      </c>
      <c r="CJ19" s="480">
        <f t="shared" si="19"/>
        <v>7744836</v>
      </c>
      <c r="CK19" s="480">
        <f t="shared" si="20"/>
        <v>9587452</v>
      </c>
      <c r="CL19" s="480">
        <f t="shared" si="21"/>
        <v>10538779</v>
      </c>
      <c r="CM19" s="480">
        <f t="shared" si="22"/>
        <v>10857747</v>
      </c>
      <c r="CN19" s="482">
        <f t="shared" si="23"/>
        <v>38728814</v>
      </c>
      <c r="CO19" s="480">
        <f t="shared" si="24"/>
        <v>7744836</v>
      </c>
      <c r="CP19" s="480">
        <f t="shared" si="25"/>
        <v>9587452</v>
      </c>
      <c r="CQ19" s="480">
        <f t="shared" si="26"/>
        <v>10538779</v>
      </c>
      <c r="CR19" s="480">
        <f t="shared" si="27"/>
        <v>10857747</v>
      </c>
      <c r="CS19" s="482">
        <f t="shared" si="13"/>
        <v>38728814</v>
      </c>
    </row>
    <row r="20" spans="1:97" ht="15.75" customHeight="1">
      <c r="A20" s="341" t="s">
        <v>173</v>
      </c>
      <c r="B20" s="335">
        <v>2</v>
      </c>
      <c r="C20" s="661">
        <f t="shared" ref="C20" si="28">SUM(C17:C19)</f>
        <v>0</v>
      </c>
      <c r="D20" s="661">
        <f t="shared" ref="D20:J20" si="29">SUM(D17:D19)</f>
        <v>0</v>
      </c>
      <c r="E20" s="661">
        <f t="shared" si="29"/>
        <v>0</v>
      </c>
      <c r="F20" s="661">
        <f t="shared" si="29"/>
        <v>0</v>
      </c>
      <c r="G20" s="661">
        <f t="shared" si="29"/>
        <v>0</v>
      </c>
      <c r="H20" s="661">
        <f t="shared" si="29"/>
        <v>0</v>
      </c>
      <c r="I20" s="661">
        <f t="shared" si="29"/>
        <v>0</v>
      </c>
      <c r="J20" s="661">
        <f t="shared" si="29"/>
        <v>0</v>
      </c>
      <c r="K20" s="662">
        <f t="shared" si="1"/>
        <v>0</v>
      </c>
      <c r="L20" s="663">
        <f t="shared" ref="L20:S20" si="30">SUM(L17:L19)</f>
        <v>0</v>
      </c>
      <c r="M20" s="661">
        <f t="shared" si="30"/>
        <v>7089553.1707999315</v>
      </c>
      <c r="N20" s="661">
        <f t="shared" si="30"/>
        <v>0</v>
      </c>
      <c r="O20" s="661">
        <f t="shared" si="30"/>
        <v>6959846.8693999359</v>
      </c>
      <c r="P20" s="661">
        <f t="shared" si="30"/>
        <v>0</v>
      </c>
      <c r="Q20" s="661">
        <f t="shared" si="30"/>
        <v>7248385.5843999358</v>
      </c>
      <c r="R20" s="661">
        <f t="shared" si="30"/>
        <v>0</v>
      </c>
      <c r="S20" s="661">
        <f t="shared" si="30"/>
        <v>6548263.4901999589</v>
      </c>
      <c r="T20" s="664">
        <f t="shared" si="2"/>
        <v>27846049.11479976</v>
      </c>
      <c r="U20" s="665">
        <f t="shared" si="3"/>
        <v>27846049.11479976</v>
      </c>
      <c r="V20" s="335">
        <v>2</v>
      </c>
      <c r="W20" s="661">
        <f t="shared" ref="W20:AD20" si="31">SUM(W17:W19)</f>
        <v>0</v>
      </c>
      <c r="X20" s="661">
        <f t="shared" si="31"/>
        <v>0</v>
      </c>
      <c r="Y20" s="661">
        <f t="shared" si="31"/>
        <v>0</v>
      </c>
      <c r="Z20" s="661">
        <f t="shared" si="31"/>
        <v>0</v>
      </c>
      <c r="AA20" s="661">
        <f t="shared" si="31"/>
        <v>0</v>
      </c>
      <c r="AB20" s="661">
        <f t="shared" si="31"/>
        <v>0</v>
      </c>
      <c r="AC20" s="661">
        <f t="shared" si="31"/>
        <v>0</v>
      </c>
      <c r="AD20" s="661">
        <f t="shared" si="31"/>
        <v>0</v>
      </c>
      <c r="AE20" s="662">
        <f t="shared" si="4"/>
        <v>0</v>
      </c>
      <c r="AF20" s="663">
        <f t="shared" ref="AF20:AM20" si="32">SUM(AF17:AF19)</f>
        <v>0</v>
      </c>
      <c r="AG20" s="661">
        <f t="shared" si="32"/>
        <v>2234558.1398</v>
      </c>
      <c r="AH20" s="661">
        <f t="shared" si="32"/>
        <v>0</v>
      </c>
      <c r="AI20" s="661">
        <f t="shared" si="32"/>
        <v>2157354.8624</v>
      </c>
      <c r="AJ20" s="661">
        <f t="shared" si="32"/>
        <v>0</v>
      </c>
      <c r="AK20" s="661">
        <f t="shared" si="32"/>
        <v>2320279.5419999999</v>
      </c>
      <c r="AL20" s="661">
        <f t="shared" si="32"/>
        <v>0</v>
      </c>
      <c r="AM20" s="661">
        <f t="shared" si="32"/>
        <v>2176517.8604000001</v>
      </c>
      <c r="AN20" s="664">
        <f t="shared" si="5"/>
        <v>8888710.4046</v>
      </c>
      <c r="AO20" s="665">
        <f t="shared" si="6"/>
        <v>8888710.4046</v>
      </c>
      <c r="AP20" s="335">
        <v>2</v>
      </c>
      <c r="AQ20" s="661">
        <f t="shared" ref="AQ20:AX20" si="33">SUM(AQ17:AQ19)</f>
        <v>0</v>
      </c>
      <c r="AR20" s="661">
        <f t="shared" si="33"/>
        <v>0</v>
      </c>
      <c r="AS20" s="661">
        <f t="shared" si="33"/>
        <v>0</v>
      </c>
      <c r="AT20" s="661">
        <f t="shared" si="33"/>
        <v>0</v>
      </c>
      <c r="AU20" s="661">
        <f t="shared" si="33"/>
        <v>0</v>
      </c>
      <c r="AV20" s="661">
        <f t="shared" si="33"/>
        <v>0</v>
      </c>
      <c r="AW20" s="661">
        <f t="shared" si="33"/>
        <v>0</v>
      </c>
      <c r="AX20" s="661">
        <f t="shared" si="33"/>
        <v>0</v>
      </c>
      <c r="AY20" s="662">
        <f t="shared" si="7"/>
        <v>0</v>
      </c>
      <c r="AZ20" s="663">
        <f t="shared" ref="AZ20:BG20" si="34">SUM(AZ17:AZ19)</f>
        <v>0</v>
      </c>
      <c r="BA20" s="661">
        <f t="shared" si="34"/>
        <v>48477449.134800382</v>
      </c>
      <c r="BB20" s="661">
        <f t="shared" si="34"/>
        <v>0</v>
      </c>
      <c r="BC20" s="661">
        <f t="shared" si="34"/>
        <v>42232946.471200176</v>
      </c>
      <c r="BD20" s="661">
        <f t="shared" si="34"/>
        <v>0</v>
      </c>
      <c r="BE20" s="661">
        <f t="shared" si="34"/>
        <v>45004176.56940008</v>
      </c>
      <c r="BF20" s="661">
        <f t="shared" si="34"/>
        <v>0</v>
      </c>
      <c r="BG20" s="661">
        <f t="shared" si="34"/>
        <v>44772508.284000173</v>
      </c>
      <c r="BH20" s="664">
        <f t="shared" si="8"/>
        <v>180487080.45940083</v>
      </c>
      <c r="BI20" s="665">
        <f t="shared" si="9"/>
        <v>180487080.45940083</v>
      </c>
      <c r="BJ20" s="335">
        <v>2</v>
      </c>
      <c r="BK20" s="661">
        <f t="shared" ref="BK20:BR20" si="35">SUM(BK17:BK19)</f>
        <v>0</v>
      </c>
      <c r="BL20" s="661">
        <f t="shared" si="35"/>
        <v>0</v>
      </c>
      <c r="BM20" s="661">
        <f t="shared" si="35"/>
        <v>0</v>
      </c>
      <c r="BN20" s="661">
        <f t="shared" si="35"/>
        <v>0</v>
      </c>
      <c r="BO20" s="661">
        <f t="shared" si="35"/>
        <v>0</v>
      </c>
      <c r="BP20" s="661">
        <f t="shared" si="35"/>
        <v>0</v>
      </c>
      <c r="BQ20" s="661">
        <f t="shared" si="35"/>
        <v>0</v>
      </c>
      <c r="BR20" s="661">
        <f t="shared" si="35"/>
        <v>0</v>
      </c>
      <c r="BS20" s="662">
        <f t="shared" si="10"/>
        <v>0</v>
      </c>
      <c r="BT20" s="663">
        <f t="shared" ref="BT20:CA20" si="36">SUM(BT17:BT19)</f>
        <v>0</v>
      </c>
      <c r="BU20" s="661">
        <f t="shared" si="36"/>
        <v>2215911.8879999998</v>
      </c>
      <c r="BV20" s="661">
        <f t="shared" si="36"/>
        <v>0</v>
      </c>
      <c r="BW20" s="661">
        <f t="shared" si="36"/>
        <v>2068615.727</v>
      </c>
      <c r="BX20" s="661">
        <f t="shared" si="36"/>
        <v>0</v>
      </c>
      <c r="BY20" s="661">
        <f t="shared" si="36"/>
        <v>2066554.7370000021</v>
      </c>
      <c r="BZ20" s="661">
        <f t="shared" si="36"/>
        <v>0</v>
      </c>
      <c r="CA20" s="661">
        <f t="shared" si="36"/>
        <v>1812466.4956</v>
      </c>
      <c r="CB20" s="664">
        <f t="shared" si="11"/>
        <v>8163548.8476000018</v>
      </c>
      <c r="CC20" s="665">
        <f t="shared" si="12"/>
        <v>8163548.8476000018</v>
      </c>
      <c r="CD20" s="335">
        <v>2</v>
      </c>
      <c r="CE20" s="480">
        <f t="shared" si="14"/>
        <v>0</v>
      </c>
      <c r="CF20" s="480">
        <f t="shared" si="15"/>
        <v>0</v>
      </c>
      <c r="CG20" s="480">
        <f t="shared" si="16"/>
        <v>0</v>
      </c>
      <c r="CH20" s="480">
        <f t="shared" si="17"/>
        <v>0</v>
      </c>
      <c r="CI20" s="482">
        <f t="shared" si="18"/>
        <v>0</v>
      </c>
      <c r="CJ20" s="480">
        <f t="shared" si="19"/>
        <v>60017472.333400309</v>
      </c>
      <c r="CK20" s="480">
        <f t="shared" si="20"/>
        <v>53418763.930000111</v>
      </c>
      <c r="CL20" s="480">
        <f t="shared" si="21"/>
        <v>56639396.432800017</v>
      </c>
      <c r="CM20" s="480">
        <f t="shared" si="22"/>
        <v>55309756.130200133</v>
      </c>
      <c r="CN20" s="482">
        <f t="shared" si="23"/>
        <v>225385388.82640061</v>
      </c>
      <c r="CO20" s="480">
        <f t="shared" si="24"/>
        <v>60017472.333400309</v>
      </c>
      <c r="CP20" s="480">
        <f t="shared" si="25"/>
        <v>53418763.930000111</v>
      </c>
      <c r="CQ20" s="480">
        <f t="shared" si="26"/>
        <v>56639396.432800017</v>
      </c>
      <c r="CR20" s="480">
        <f t="shared" si="27"/>
        <v>55309756.130200133</v>
      </c>
      <c r="CS20" s="482">
        <f t="shared" si="13"/>
        <v>225385388.82640061</v>
      </c>
    </row>
    <row r="21" spans="1:97" ht="15.75" customHeight="1">
      <c r="A21" s="369" t="s">
        <v>175</v>
      </c>
      <c r="B21" s="335">
        <v>3</v>
      </c>
      <c r="C21" s="661">
        <f>SUM('Schedule 3B_Income_Eastern:Schedule 3D_Income_The Cape'!C21)</f>
        <v>0</v>
      </c>
      <c r="D21" s="661">
        <f>SUM('Schedule 3B_Income_Eastern:Schedule 3D_Income_The Cape'!D21)</f>
        <v>0</v>
      </c>
      <c r="E21" s="661">
        <f>SUM('Schedule 3B_Income_Eastern:Schedule 3D_Income_The Cape'!E21)</f>
        <v>0</v>
      </c>
      <c r="F21" s="661">
        <f>SUM('Schedule 3B_Income_Eastern:Schedule 3D_Income_The Cape'!F21)</f>
        <v>0</v>
      </c>
      <c r="G21" s="661">
        <f>SUM('Schedule 3B_Income_Eastern:Schedule 3D_Income_The Cape'!G21)</f>
        <v>0</v>
      </c>
      <c r="H21" s="661">
        <f>SUM('Schedule 3B_Income_Eastern:Schedule 3D_Income_The Cape'!H21)</f>
        <v>0</v>
      </c>
      <c r="I21" s="661">
        <f>SUM('Schedule 3B_Income_Eastern:Schedule 3D_Income_The Cape'!I21)</f>
        <v>0</v>
      </c>
      <c r="J21" s="661">
        <f>SUM('Schedule 3B_Income_Eastern:Schedule 3D_Income_The Cape'!J21)</f>
        <v>0</v>
      </c>
      <c r="K21" s="662">
        <f t="shared" si="1"/>
        <v>0</v>
      </c>
      <c r="L21" s="663">
        <f>SUM('Schedule 3B_Income_Eastern:Schedule 3D_Income_The Cape'!L21)</f>
        <v>0</v>
      </c>
      <c r="M21" s="661">
        <f>SUM('Schedule 3B_Income_Eastern:Schedule 3D_Income_The Cape'!M21)</f>
        <v>0</v>
      </c>
      <c r="N21" s="661">
        <f>SUM('Schedule 3B_Income_Eastern:Schedule 3D_Income_The Cape'!N21)</f>
        <v>0</v>
      </c>
      <c r="O21" s="661">
        <f>SUM('Schedule 3B_Income_Eastern:Schedule 3D_Income_The Cape'!O21)</f>
        <v>0</v>
      </c>
      <c r="P21" s="661">
        <f>SUM('Schedule 3B_Income_Eastern:Schedule 3D_Income_The Cape'!P21)</f>
        <v>0</v>
      </c>
      <c r="Q21" s="661">
        <f>SUM('Schedule 3B_Income_Eastern:Schedule 3D_Income_The Cape'!Q21)</f>
        <v>0</v>
      </c>
      <c r="R21" s="661">
        <f>SUM('Schedule 3B_Income_Eastern:Schedule 3D_Income_The Cape'!R21)</f>
        <v>0</v>
      </c>
      <c r="S21" s="661">
        <f>SUM('Schedule 3B_Income_Eastern:Schedule 3D_Income_The Cape'!S21)</f>
        <v>0</v>
      </c>
      <c r="T21" s="664">
        <f t="shared" si="2"/>
        <v>0</v>
      </c>
      <c r="U21" s="665">
        <f t="shared" si="3"/>
        <v>0</v>
      </c>
      <c r="V21" s="335">
        <v>3</v>
      </c>
      <c r="W21" s="661">
        <f>SUM('Schedule 3B_Income_Eastern:Schedule 3D_Income_The Cape'!W21)</f>
        <v>0</v>
      </c>
      <c r="X21" s="661">
        <f>SUM('Schedule 3B_Income_Eastern:Schedule 3D_Income_The Cape'!X21)</f>
        <v>0</v>
      </c>
      <c r="Y21" s="661">
        <f>SUM('Schedule 3B_Income_Eastern:Schedule 3D_Income_The Cape'!Y21)</f>
        <v>0</v>
      </c>
      <c r="Z21" s="661">
        <f>SUM('Schedule 3B_Income_Eastern:Schedule 3D_Income_The Cape'!Z21)</f>
        <v>0</v>
      </c>
      <c r="AA21" s="661">
        <f>SUM('Schedule 3B_Income_Eastern:Schedule 3D_Income_The Cape'!AA21)</f>
        <v>0</v>
      </c>
      <c r="AB21" s="661">
        <f>SUM('Schedule 3B_Income_Eastern:Schedule 3D_Income_The Cape'!AB21)</f>
        <v>0</v>
      </c>
      <c r="AC21" s="661">
        <f>SUM('Schedule 3B_Income_Eastern:Schedule 3D_Income_The Cape'!AC21)</f>
        <v>0</v>
      </c>
      <c r="AD21" s="661">
        <f>SUM('Schedule 3B_Income_Eastern:Schedule 3D_Income_The Cape'!AD21)</f>
        <v>0</v>
      </c>
      <c r="AE21" s="662">
        <f t="shared" si="4"/>
        <v>0</v>
      </c>
      <c r="AF21" s="663">
        <f>SUM('Schedule 3B_Income_Eastern:Schedule 3D_Income_The Cape'!AF21)</f>
        <v>0</v>
      </c>
      <c r="AG21" s="661">
        <f>SUM('Schedule 3B_Income_Eastern:Schedule 3D_Income_The Cape'!AG21)</f>
        <v>0</v>
      </c>
      <c r="AH21" s="661">
        <f>SUM('Schedule 3B_Income_Eastern:Schedule 3D_Income_The Cape'!AH21)</f>
        <v>0</v>
      </c>
      <c r="AI21" s="661">
        <f>SUM('Schedule 3B_Income_Eastern:Schedule 3D_Income_The Cape'!AI21)</f>
        <v>0</v>
      </c>
      <c r="AJ21" s="661">
        <f>SUM('Schedule 3B_Income_Eastern:Schedule 3D_Income_The Cape'!AJ21)</f>
        <v>0</v>
      </c>
      <c r="AK21" s="661">
        <f>SUM('Schedule 3B_Income_Eastern:Schedule 3D_Income_The Cape'!AK21)</f>
        <v>0</v>
      </c>
      <c r="AL21" s="661">
        <f>SUM('Schedule 3B_Income_Eastern:Schedule 3D_Income_The Cape'!AL21)</f>
        <v>0</v>
      </c>
      <c r="AM21" s="661">
        <f>SUM('Schedule 3B_Income_Eastern:Schedule 3D_Income_The Cape'!AM21)</f>
        <v>0</v>
      </c>
      <c r="AN21" s="664">
        <f t="shared" si="5"/>
        <v>0</v>
      </c>
      <c r="AO21" s="665">
        <f t="shared" si="6"/>
        <v>0</v>
      </c>
      <c r="AP21" s="335">
        <v>3</v>
      </c>
      <c r="AQ21" s="661">
        <f>SUM('Schedule 3B_Income_Eastern:Schedule 3D_Income_The Cape'!AQ21)</f>
        <v>0</v>
      </c>
      <c r="AR21" s="661">
        <f>SUM('Schedule 3B_Income_Eastern:Schedule 3D_Income_The Cape'!AR21)</f>
        <v>0</v>
      </c>
      <c r="AS21" s="661">
        <f>SUM('Schedule 3B_Income_Eastern:Schedule 3D_Income_The Cape'!AS21)</f>
        <v>0</v>
      </c>
      <c r="AT21" s="661">
        <f>SUM('Schedule 3B_Income_Eastern:Schedule 3D_Income_The Cape'!AT21)</f>
        <v>0</v>
      </c>
      <c r="AU21" s="661">
        <f>SUM('Schedule 3B_Income_Eastern:Schedule 3D_Income_The Cape'!AU21)</f>
        <v>0</v>
      </c>
      <c r="AV21" s="661">
        <f>SUM('Schedule 3B_Income_Eastern:Schedule 3D_Income_The Cape'!AV21)</f>
        <v>0</v>
      </c>
      <c r="AW21" s="661">
        <f>SUM('Schedule 3B_Income_Eastern:Schedule 3D_Income_The Cape'!AW21)</f>
        <v>0</v>
      </c>
      <c r="AX21" s="661">
        <f>SUM('Schedule 3B_Income_Eastern:Schedule 3D_Income_The Cape'!AX21)</f>
        <v>0</v>
      </c>
      <c r="AY21" s="662">
        <f t="shared" si="7"/>
        <v>0</v>
      </c>
      <c r="AZ21" s="663">
        <f>SUM('Schedule 3B_Income_Eastern:Schedule 3D_Income_The Cape'!AZ21)</f>
        <v>0</v>
      </c>
      <c r="BA21" s="661">
        <f>SUM('Schedule 3B_Income_Eastern:Schedule 3D_Income_The Cape'!BA21)</f>
        <v>0</v>
      </c>
      <c r="BB21" s="661">
        <f>SUM('Schedule 3B_Income_Eastern:Schedule 3D_Income_The Cape'!BB21)</f>
        <v>0</v>
      </c>
      <c r="BC21" s="661">
        <f>SUM('Schedule 3B_Income_Eastern:Schedule 3D_Income_The Cape'!BC21)</f>
        <v>0</v>
      </c>
      <c r="BD21" s="661">
        <f>SUM('Schedule 3B_Income_Eastern:Schedule 3D_Income_The Cape'!BD21)</f>
        <v>0</v>
      </c>
      <c r="BE21" s="661">
        <f>SUM('Schedule 3B_Income_Eastern:Schedule 3D_Income_The Cape'!BE21)</f>
        <v>0</v>
      </c>
      <c r="BF21" s="661">
        <f>SUM('Schedule 3B_Income_Eastern:Schedule 3D_Income_The Cape'!BF21)</f>
        <v>0</v>
      </c>
      <c r="BG21" s="661">
        <f>SUM('Schedule 3B_Income_Eastern:Schedule 3D_Income_The Cape'!BG21)</f>
        <v>0</v>
      </c>
      <c r="BH21" s="664">
        <f t="shared" si="8"/>
        <v>0</v>
      </c>
      <c r="BI21" s="665">
        <f t="shared" si="9"/>
        <v>0</v>
      </c>
      <c r="BJ21" s="335">
        <v>3</v>
      </c>
      <c r="BK21" s="661">
        <f>SUM('Schedule 3B_Income_Eastern:Schedule 3D_Income_The Cape'!BK21)</f>
        <v>0</v>
      </c>
      <c r="BL21" s="661">
        <f>SUM('Schedule 3B_Income_Eastern:Schedule 3D_Income_The Cape'!BL21)</f>
        <v>0</v>
      </c>
      <c r="BM21" s="661">
        <f>SUM('Schedule 3B_Income_Eastern:Schedule 3D_Income_The Cape'!BM21)</f>
        <v>0</v>
      </c>
      <c r="BN21" s="661">
        <f>SUM('Schedule 3B_Income_Eastern:Schedule 3D_Income_The Cape'!BN21)</f>
        <v>0</v>
      </c>
      <c r="BO21" s="661">
        <f>SUM('Schedule 3B_Income_Eastern:Schedule 3D_Income_The Cape'!BO21)</f>
        <v>0</v>
      </c>
      <c r="BP21" s="661">
        <f>SUM('Schedule 3B_Income_Eastern:Schedule 3D_Income_The Cape'!BP21)</f>
        <v>0</v>
      </c>
      <c r="BQ21" s="661">
        <f>SUM('Schedule 3B_Income_Eastern:Schedule 3D_Income_The Cape'!BQ21)</f>
        <v>0</v>
      </c>
      <c r="BR21" s="661">
        <f>SUM('Schedule 3B_Income_Eastern:Schedule 3D_Income_The Cape'!BR21)</f>
        <v>0</v>
      </c>
      <c r="BS21" s="662">
        <f t="shared" si="10"/>
        <v>0</v>
      </c>
      <c r="BT21" s="663">
        <f>SUM('Schedule 3B_Income_Eastern:Schedule 3D_Income_The Cape'!BT21)</f>
        <v>0</v>
      </c>
      <c r="BU21" s="661">
        <f>SUM('Schedule 3B_Income_Eastern:Schedule 3D_Income_The Cape'!BU21)</f>
        <v>0</v>
      </c>
      <c r="BV21" s="661">
        <f>SUM('Schedule 3B_Income_Eastern:Schedule 3D_Income_The Cape'!BV21)</f>
        <v>0</v>
      </c>
      <c r="BW21" s="661">
        <f>SUM('Schedule 3B_Income_Eastern:Schedule 3D_Income_The Cape'!BW21)</f>
        <v>0</v>
      </c>
      <c r="BX21" s="661">
        <f>SUM('Schedule 3B_Income_Eastern:Schedule 3D_Income_The Cape'!BX21)</f>
        <v>0</v>
      </c>
      <c r="BY21" s="661">
        <f>SUM('Schedule 3B_Income_Eastern:Schedule 3D_Income_The Cape'!BY21)</f>
        <v>0</v>
      </c>
      <c r="BZ21" s="661">
        <f>SUM('Schedule 3B_Income_Eastern:Schedule 3D_Income_The Cape'!BZ21)</f>
        <v>0</v>
      </c>
      <c r="CA21" s="661">
        <f>SUM('Schedule 3B_Income_Eastern:Schedule 3D_Income_The Cape'!CA21)</f>
        <v>0</v>
      </c>
      <c r="CB21" s="664">
        <f t="shared" si="11"/>
        <v>0</v>
      </c>
      <c r="CC21" s="665">
        <f t="shared" si="12"/>
        <v>0</v>
      </c>
      <c r="CD21" s="335">
        <v>3</v>
      </c>
      <c r="CE21" s="480">
        <f t="shared" si="14"/>
        <v>0</v>
      </c>
      <c r="CF21" s="480">
        <f t="shared" si="15"/>
        <v>0</v>
      </c>
      <c r="CG21" s="480">
        <f t="shared" si="16"/>
        <v>0</v>
      </c>
      <c r="CH21" s="480">
        <f t="shared" si="17"/>
        <v>0</v>
      </c>
      <c r="CI21" s="482">
        <f t="shared" si="18"/>
        <v>0</v>
      </c>
      <c r="CJ21" s="480">
        <f t="shared" si="19"/>
        <v>0</v>
      </c>
      <c r="CK21" s="480">
        <f t="shared" si="20"/>
        <v>0</v>
      </c>
      <c r="CL21" s="480">
        <f t="shared" si="21"/>
        <v>0</v>
      </c>
      <c r="CM21" s="480">
        <f t="shared" si="22"/>
        <v>0</v>
      </c>
      <c r="CN21" s="482">
        <f t="shared" si="23"/>
        <v>0</v>
      </c>
      <c r="CO21" s="480">
        <f t="shared" si="24"/>
        <v>0</v>
      </c>
      <c r="CP21" s="480">
        <f t="shared" si="25"/>
        <v>0</v>
      </c>
      <c r="CQ21" s="480">
        <f t="shared" si="26"/>
        <v>0</v>
      </c>
      <c r="CR21" s="480">
        <f t="shared" si="27"/>
        <v>0</v>
      </c>
      <c r="CS21" s="482">
        <f t="shared" si="13"/>
        <v>0</v>
      </c>
    </row>
    <row r="22" spans="1:97" ht="15.75" customHeight="1">
      <c r="A22" s="369" t="s">
        <v>177</v>
      </c>
      <c r="B22" s="335">
        <v>4</v>
      </c>
      <c r="C22" s="661">
        <f>SUM('Schedule 3B_Income_Eastern:Schedule 3D_Income_The Cape'!C22)</f>
        <v>0</v>
      </c>
      <c r="D22" s="661">
        <f>SUM('Schedule 3B_Income_Eastern:Schedule 3D_Income_The Cape'!D22)</f>
        <v>0</v>
      </c>
      <c r="E22" s="661">
        <f>SUM('Schedule 3B_Income_Eastern:Schedule 3D_Income_The Cape'!E22)</f>
        <v>0</v>
      </c>
      <c r="F22" s="661">
        <f>SUM('Schedule 3B_Income_Eastern:Schedule 3D_Income_The Cape'!F22)</f>
        <v>0</v>
      </c>
      <c r="G22" s="661">
        <f>SUM('Schedule 3B_Income_Eastern:Schedule 3D_Income_The Cape'!G22)</f>
        <v>0</v>
      </c>
      <c r="H22" s="661">
        <f>SUM('Schedule 3B_Income_Eastern:Schedule 3D_Income_The Cape'!H22)</f>
        <v>0</v>
      </c>
      <c r="I22" s="661">
        <f>SUM('Schedule 3B_Income_Eastern:Schedule 3D_Income_The Cape'!I22)</f>
        <v>0</v>
      </c>
      <c r="J22" s="661">
        <f>SUM('Schedule 3B_Income_Eastern:Schedule 3D_Income_The Cape'!J22)</f>
        <v>0</v>
      </c>
      <c r="K22" s="662">
        <f t="shared" si="1"/>
        <v>0</v>
      </c>
      <c r="L22" s="663">
        <f>SUM('Schedule 3B_Income_Eastern:Schedule 3D_Income_The Cape'!L22)</f>
        <v>0</v>
      </c>
      <c r="M22" s="661">
        <f>SUM('Schedule 3B_Income_Eastern:Schedule 3D_Income_The Cape'!M22)</f>
        <v>57145.638924839324</v>
      </c>
      <c r="N22" s="661">
        <f>SUM('Schedule 3B_Income_Eastern:Schedule 3D_Income_The Cape'!N22)</f>
        <v>0</v>
      </c>
      <c r="O22" s="661">
        <f>SUM('Schedule 3B_Income_Eastern:Schedule 3D_Income_The Cape'!O22)</f>
        <v>-5101.616648136197</v>
      </c>
      <c r="P22" s="661">
        <f>SUM('Schedule 3B_Income_Eastern:Schedule 3D_Income_The Cape'!P22)</f>
        <v>0</v>
      </c>
      <c r="Q22" s="661">
        <f>SUM('Schedule 3B_Income_Eastern:Schedule 3D_Income_The Cape'!Q22)</f>
        <v>-1648.7062982468162</v>
      </c>
      <c r="R22" s="661">
        <f>SUM('Schedule 3B_Income_Eastern:Schedule 3D_Income_The Cape'!R22)</f>
        <v>0</v>
      </c>
      <c r="S22" s="661">
        <f>SUM('Schedule 3B_Income_Eastern:Schedule 3D_Income_The Cape'!S22)</f>
        <v>-2877.2772733562269</v>
      </c>
      <c r="T22" s="664">
        <f t="shared" si="2"/>
        <v>47518.038705100087</v>
      </c>
      <c r="U22" s="665">
        <f t="shared" si="3"/>
        <v>47518.038705100087</v>
      </c>
      <c r="V22" s="335">
        <v>4</v>
      </c>
      <c r="W22" s="661">
        <f>SUM('Schedule 3B_Income_Eastern:Schedule 3D_Income_The Cape'!W22)</f>
        <v>0</v>
      </c>
      <c r="X22" s="661">
        <f>SUM('Schedule 3B_Income_Eastern:Schedule 3D_Income_The Cape'!X22)</f>
        <v>0</v>
      </c>
      <c r="Y22" s="661">
        <f>SUM('Schedule 3B_Income_Eastern:Schedule 3D_Income_The Cape'!Y22)</f>
        <v>0</v>
      </c>
      <c r="Z22" s="661">
        <f>SUM('Schedule 3B_Income_Eastern:Schedule 3D_Income_The Cape'!Z22)</f>
        <v>0</v>
      </c>
      <c r="AA22" s="661">
        <f>SUM('Schedule 3B_Income_Eastern:Schedule 3D_Income_The Cape'!AA22)</f>
        <v>0</v>
      </c>
      <c r="AB22" s="661">
        <f>SUM('Schedule 3B_Income_Eastern:Schedule 3D_Income_The Cape'!AB22)</f>
        <v>0</v>
      </c>
      <c r="AC22" s="661">
        <f>SUM('Schedule 3B_Income_Eastern:Schedule 3D_Income_The Cape'!AC22)</f>
        <v>0</v>
      </c>
      <c r="AD22" s="661">
        <f>SUM('Schedule 3B_Income_Eastern:Schedule 3D_Income_The Cape'!AD22)</f>
        <v>0</v>
      </c>
      <c r="AE22" s="662">
        <f t="shared" si="4"/>
        <v>0</v>
      </c>
      <c r="AF22" s="663">
        <f>SUM('Schedule 3B_Income_Eastern:Schedule 3D_Income_The Cape'!AF22)</f>
        <v>0</v>
      </c>
      <c r="AG22" s="661">
        <f>SUM('Schedule 3B_Income_Eastern:Schedule 3D_Income_The Cape'!AG22)</f>
        <v>40711.647313869085</v>
      </c>
      <c r="AH22" s="661">
        <f>SUM('Schedule 3B_Income_Eastern:Schedule 3D_Income_The Cape'!AH22)</f>
        <v>0</v>
      </c>
      <c r="AI22" s="661">
        <f>SUM('Schedule 3B_Income_Eastern:Schedule 3D_Income_The Cape'!AI22)</f>
        <v>19333.308607483865</v>
      </c>
      <c r="AJ22" s="661">
        <f>SUM('Schedule 3B_Income_Eastern:Schedule 3D_Income_The Cape'!AJ22)</f>
        <v>0</v>
      </c>
      <c r="AK22" s="661">
        <f>SUM('Schedule 3B_Income_Eastern:Schedule 3D_Income_The Cape'!AK22)</f>
        <v>19481.400812956519</v>
      </c>
      <c r="AL22" s="661">
        <f>SUM('Schedule 3B_Income_Eastern:Schedule 3D_Income_The Cape'!AL22)</f>
        <v>0</v>
      </c>
      <c r="AM22" s="661">
        <f>SUM('Schedule 3B_Income_Eastern:Schedule 3D_Income_The Cape'!AM22)</f>
        <v>19836.08678316743</v>
      </c>
      <c r="AN22" s="664">
        <f t="shared" si="5"/>
        <v>99362.443517476888</v>
      </c>
      <c r="AO22" s="665">
        <f t="shared" si="6"/>
        <v>99362.443517476888</v>
      </c>
      <c r="AP22" s="335">
        <v>4</v>
      </c>
      <c r="AQ22" s="661">
        <f>SUM('Schedule 3B_Income_Eastern:Schedule 3D_Income_The Cape'!AQ22)</f>
        <v>0</v>
      </c>
      <c r="AR22" s="661">
        <f>SUM('Schedule 3B_Income_Eastern:Schedule 3D_Income_The Cape'!AR22)</f>
        <v>0</v>
      </c>
      <c r="AS22" s="661">
        <f>SUM('Schedule 3B_Income_Eastern:Schedule 3D_Income_The Cape'!AS22)</f>
        <v>0</v>
      </c>
      <c r="AT22" s="661">
        <f>SUM('Schedule 3B_Income_Eastern:Schedule 3D_Income_The Cape'!AT22)</f>
        <v>0</v>
      </c>
      <c r="AU22" s="661">
        <f>SUM('Schedule 3B_Income_Eastern:Schedule 3D_Income_The Cape'!AU22)</f>
        <v>0</v>
      </c>
      <c r="AV22" s="661">
        <f>SUM('Schedule 3B_Income_Eastern:Schedule 3D_Income_The Cape'!AV22)</f>
        <v>0</v>
      </c>
      <c r="AW22" s="661">
        <f>SUM('Schedule 3B_Income_Eastern:Schedule 3D_Income_The Cape'!AW22)</f>
        <v>0</v>
      </c>
      <c r="AX22" s="661">
        <f>SUM('Schedule 3B_Income_Eastern:Schedule 3D_Income_The Cape'!AX22)</f>
        <v>0</v>
      </c>
      <c r="AY22" s="662">
        <f t="shared" si="7"/>
        <v>0</v>
      </c>
      <c r="AZ22" s="663">
        <f>SUM('Schedule 3B_Income_Eastern:Schedule 3D_Income_The Cape'!AZ22)</f>
        <v>0</v>
      </c>
      <c r="BA22" s="661">
        <f>SUM('Schedule 3B_Income_Eastern:Schedule 3D_Income_The Cape'!BA22)</f>
        <v>1135026.980677641</v>
      </c>
      <c r="BB22" s="661">
        <f>SUM('Schedule 3B_Income_Eastern:Schedule 3D_Income_The Cape'!BB22)</f>
        <v>0</v>
      </c>
      <c r="BC22" s="661">
        <f>SUM('Schedule 3B_Income_Eastern:Schedule 3D_Income_The Cape'!BC22)</f>
        <v>623505.88222055044</v>
      </c>
      <c r="BD22" s="661">
        <f>SUM('Schedule 3B_Income_Eastern:Schedule 3D_Income_The Cape'!BD22)</f>
        <v>0</v>
      </c>
      <c r="BE22" s="661">
        <f>SUM('Schedule 3B_Income_Eastern:Schedule 3D_Income_The Cape'!BE22)</f>
        <v>695077.24035773275</v>
      </c>
      <c r="BF22" s="661">
        <f>SUM('Schedule 3B_Income_Eastern:Schedule 3D_Income_The Cape'!BF22)</f>
        <v>0</v>
      </c>
      <c r="BG22" s="661">
        <f>SUM('Schedule 3B_Income_Eastern:Schedule 3D_Income_The Cape'!BG22)</f>
        <v>663135.38314675831</v>
      </c>
      <c r="BH22" s="664">
        <f t="shared" si="8"/>
        <v>3116745.4864026825</v>
      </c>
      <c r="BI22" s="665">
        <f t="shared" si="9"/>
        <v>3116745.4864026825</v>
      </c>
      <c r="BJ22" s="335">
        <v>4</v>
      </c>
      <c r="BK22" s="661">
        <f>SUM('Schedule 3B_Income_Eastern:Schedule 3D_Income_The Cape'!BK22)</f>
        <v>0</v>
      </c>
      <c r="BL22" s="661">
        <f>SUM('Schedule 3B_Income_Eastern:Schedule 3D_Income_The Cape'!BL22)</f>
        <v>0</v>
      </c>
      <c r="BM22" s="661">
        <f>SUM('Schedule 3B_Income_Eastern:Schedule 3D_Income_The Cape'!BM22)</f>
        <v>0</v>
      </c>
      <c r="BN22" s="661">
        <f>SUM('Schedule 3B_Income_Eastern:Schedule 3D_Income_The Cape'!BN22)</f>
        <v>0</v>
      </c>
      <c r="BO22" s="661">
        <f>SUM('Schedule 3B_Income_Eastern:Schedule 3D_Income_The Cape'!BO22)</f>
        <v>0</v>
      </c>
      <c r="BP22" s="661">
        <f>SUM('Schedule 3B_Income_Eastern:Schedule 3D_Income_The Cape'!BP22)</f>
        <v>0</v>
      </c>
      <c r="BQ22" s="661">
        <f>SUM('Schedule 3B_Income_Eastern:Schedule 3D_Income_The Cape'!BQ22)</f>
        <v>0</v>
      </c>
      <c r="BR22" s="661">
        <f>SUM('Schedule 3B_Income_Eastern:Schedule 3D_Income_The Cape'!BR22)</f>
        <v>0</v>
      </c>
      <c r="BS22" s="662">
        <f t="shared" si="10"/>
        <v>0</v>
      </c>
      <c r="BT22" s="663">
        <f>SUM('Schedule 3B_Income_Eastern:Schedule 3D_Income_The Cape'!BT22)</f>
        <v>0</v>
      </c>
      <c r="BU22" s="661">
        <f>SUM('Schedule 3B_Income_Eastern:Schedule 3D_Income_The Cape'!BU22)</f>
        <v>48809.381254176078</v>
      </c>
      <c r="BV22" s="661">
        <f>SUM('Schedule 3B_Income_Eastern:Schedule 3D_Income_The Cape'!BV22)</f>
        <v>0</v>
      </c>
      <c r="BW22" s="661">
        <f>SUM('Schedule 3B_Income_Eastern:Schedule 3D_Income_The Cape'!BW22)</f>
        <v>35685.97960765216</v>
      </c>
      <c r="BX22" s="661">
        <f>SUM('Schedule 3B_Income_Eastern:Schedule 3D_Income_The Cape'!BX22)</f>
        <v>0</v>
      </c>
      <c r="BY22" s="661">
        <f>SUM('Schedule 3B_Income_Eastern:Schedule 3D_Income_The Cape'!BY22)</f>
        <v>39941.571766439403</v>
      </c>
      <c r="BZ22" s="661">
        <f>SUM('Schedule 3B_Income_Eastern:Schedule 3D_Income_The Cape'!BZ22)</f>
        <v>0</v>
      </c>
      <c r="CA22" s="661">
        <f>SUM('Schedule 3B_Income_Eastern:Schedule 3D_Income_The Cape'!CA22)</f>
        <v>31967.915377873156</v>
      </c>
      <c r="CB22" s="664">
        <f t="shared" si="11"/>
        <v>156404.84800614079</v>
      </c>
      <c r="CC22" s="665">
        <f t="shared" si="12"/>
        <v>156404.84800614079</v>
      </c>
      <c r="CD22" s="335">
        <v>4</v>
      </c>
      <c r="CE22" s="480">
        <f t="shared" si="14"/>
        <v>0</v>
      </c>
      <c r="CF22" s="480">
        <f t="shared" si="15"/>
        <v>0</v>
      </c>
      <c r="CG22" s="480">
        <f t="shared" si="16"/>
        <v>0</v>
      </c>
      <c r="CH22" s="480">
        <f t="shared" si="17"/>
        <v>0</v>
      </c>
      <c r="CI22" s="482">
        <f t="shared" si="18"/>
        <v>0</v>
      </c>
      <c r="CJ22" s="480">
        <f t="shared" si="19"/>
        <v>1281693.6481705257</v>
      </c>
      <c r="CK22" s="480">
        <f t="shared" si="20"/>
        <v>673423.55378755031</v>
      </c>
      <c r="CL22" s="480">
        <f t="shared" si="21"/>
        <v>752851.50663888187</v>
      </c>
      <c r="CM22" s="480">
        <f t="shared" si="22"/>
        <v>712062.10803444264</v>
      </c>
      <c r="CN22" s="482">
        <f t="shared" si="23"/>
        <v>3420030.8166314005</v>
      </c>
      <c r="CO22" s="480">
        <f t="shared" si="24"/>
        <v>1281693.6481705257</v>
      </c>
      <c r="CP22" s="480">
        <f t="shared" si="25"/>
        <v>673423.55378755031</v>
      </c>
      <c r="CQ22" s="480">
        <f t="shared" si="26"/>
        <v>752851.50663888187</v>
      </c>
      <c r="CR22" s="480">
        <f t="shared" si="27"/>
        <v>712062.10803444264</v>
      </c>
      <c r="CS22" s="482">
        <f t="shared" si="13"/>
        <v>3420030.8166314005</v>
      </c>
    </row>
    <row r="23" spans="1:97" ht="15.75" customHeight="1">
      <c r="A23" s="341" t="s">
        <v>179</v>
      </c>
      <c r="B23" s="335">
        <v>5</v>
      </c>
      <c r="C23" s="661">
        <f t="shared" ref="C23" si="37">SUM(C20:C22)+C16</f>
        <v>1392891.2900000098</v>
      </c>
      <c r="D23" s="661">
        <f t="shared" ref="D23:J23" si="38">SUM(D20:D22)+D16</f>
        <v>2417015.4100001771</v>
      </c>
      <c r="E23" s="661">
        <f t="shared" si="38"/>
        <v>1435537.1600000099</v>
      </c>
      <c r="F23" s="661">
        <f t="shared" si="38"/>
        <v>2510497.9700001883</v>
      </c>
      <c r="G23" s="661">
        <f t="shared" si="38"/>
        <v>1268993.3500000001</v>
      </c>
      <c r="H23" s="661">
        <f t="shared" si="38"/>
        <v>2428860.6599998418</v>
      </c>
      <c r="I23" s="661">
        <f t="shared" si="38"/>
        <v>1294299.2700000003</v>
      </c>
      <c r="J23" s="661">
        <f t="shared" si="38"/>
        <v>2376971.1399998618</v>
      </c>
      <c r="K23" s="662">
        <f t="shared" si="1"/>
        <v>15125066.250000089</v>
      </c>
      <c r="L23" s="663">
        <f t="shared" ref="L23:S23" si="39">SUM(L20:L22)+L16</f>
        <v>0</v>
      </c>
      <c r="M23" s="661">
        <f t="shared" si="39"/>
        <v>7146698.8097247705</v>
      </c>
      <c r="N23" s="661">
        <f t="shared" si="39"/>
        <v>0</v>
      </c>
      <c r="O23" s="661">
        <f t="shared" si="39"/>
        <v>6954745.2527517993</v>
      </c>
      <c r="P23" s="661">
        <f t="shared" si="39"/>
        <v>0</v>
      </c>
      <c r="Q23" s="661">
        <f t="shared" si="39"/>
        <v>7246736.8781016888</v>
      </c>
      <c r="R23" s="661">
        <f t="shared" si="39"/>
        <v>0</v>
      </c>
      <c r="S23" s="661">
        <f t="shared" si="39"/>
        <v>6545386.2129266029</v>
      </c>
      <c r="T23" s="664">
        <f t="shared" si="2"/>
        <v>27893567.153504863</v>
      </c>
      <c r="U23" s="370">
        <f t="shared" si="3"/>
        <v>43018633.403504953</v>
      </c>
      <c r="V23" s="335">
        <v>5</v>
      </c>
      <c r="W23" s="661">
        <f t="shared" ref="W23:AD23" si="40">SUM(W20:W22)+W16</f>
        <v>166667.89000000001</v>
      </c>
      <c r="X23" s="661">
        <f t="shared" si="40"/>
        <v>1022940.4099999941</v>
      </c>
      <c r="Y23" s="661">
        <f t="shared" si="40"/>
        <v>168837.35</v>
      </c>
      <c r="Z23" s="661">
        <f t="shared" si="40"/>
        <v>1090738.819999994</v>
      </c>
      <c r="AA23" s="661">
        <f t="shared" si="40"/>
        <v>181969.43</v>
      </c>
      <c r="AB23" s="661">
        <f t="shared" si="40"/>
        <v>1087649.0899999908</v>
      </c>
      <c r="AC23" s="661">
        <f t="shared" si="40"/>
        <v>192789.51</v>
      </c>
      <c r="AD23" s="661">
        <f t="shared" si="40"/>
        <v>1044008.2699999919</v>
      </c>
      <c r="AE23" s="662">
        <f t="shared" si="4"/>
        <v>4955600.7699999716</v>
      </c>
      <c r="AF23" s="663">
        <f t="shared" ref="AF23:AM23" si="41">SUM(AF20:AF22)+AF16</f>
        <v>0</v>
      </c>
      <c r="AG23" s="661">
        <f t="shared" si="41"/>
        <v>2275269.7871138691</v>
      </c>
      <c r="AH23" s="661">
        <f t="shared" si="41"/>
        <v>0</v>
      </c>
      <c r="AI23" s="661">
        <f t="shared" si="41"/>
        <v>2176688.1710074837</v>
      </c>
      <c r="AJ23" s="661">
        <f t="shared" si="41"/>
        <v>0</v>
      </c>
      <c r="AK23" s="661">
        <f t="shared" si="41"/>
        <v>2339760.9428129564</v>
      </c>
      <c r="AL23" s="661">
        <f t="shared" si="41"/>
        <v>0</v>
      </c>
      <c r="AM23" s="661">
        <f t="shared" si="41"/>
        <v>2196353.9471831676</v>
      </c>
      <c r="AN23" s="664">
        <f t="shared" si="5"/>
        <v>8988072.8481174763</v>
      </c>
      <c r="AO23" s="370">
        <f t="shared" si="6"/>
        <v>13943673.618117448</v>
      </c>
      <c r="AP23" s="335">
        <v>5</v>
      </c>
      <c r="AQ23" s="661">
        <f t="shared" ref="AQ23:AX23" si="42">SUM(AQ20:AQ22)+AQ16</f>
        <v>16590771.1900008</v>
      </c>
      <c r="AR23" s="661">
        <f t="shared" si="42"/>
        <v>46375074.200002499</v>
      </c>
      <c r="AS23" s="661">
        <f t="shared" si="42"/>
        <v>17646298.840001009</v>
      </c>
      <c r="AT23" s="661">
        <f t="shared" si="42"/>
        <v>47942474.91000089</v>
      </c>
      <c r="AU23" s="661">
        <f t="shared" si="42"/>
        <v>19622329.229999829</v>
      </c>
      <c r="AV23" s="661">
        <f t="shared" si="42"/>
        <v>50254733.069997802</v>
      </c>
      <c r="AW23" s="661">
        <f t="shared" si="42"/>
        <v>21264145.999999925</v>
      </c>
      <c r="AX23" s="661">
        <f t="shared" si="42"/>
        <v>50230631.979997896</v>
      </c>
      <c r="AY23" s="662">
        <f t="shared" si="7"/>
        <v>269926459.42000067</v>
      </c>
      <c r="AZ23" s="663">
        <f t="shared" ref="AZ23:BG23" si="43">SUM(AZ20:AZ22)+AZ16</f>
        <v>0</v>
      </c>
      <c r="BA23" s="661">
        <f t="shared" si="43"/>
        <v>49612476.115478024</v>
      </c>
      <c r="BB23" s="661">
        <f t="shared" si="43"/>
        <v>0</v>
      </c>
      <c r="BC23" s="661">
        <f t="shared" si="43"/>
        <v>42856452.353420727</v>
      </c>
      <c r="BD23" s="661">
        <f t="shared" si="43"/>
        <v>0</v>
      </c>
      <c r="BE23" s="661">
        <f t="shared" si="43"/>
        <v>45699253.809757814</v>
      </c>
      <c r="BF23" s="661">
        <f t="shared" si="43"/>
        <v>0</v>
      </c>
      <c r="BG23" s="661">
        <f t="shared" si="43"/>
        <v>45435643.667146929</v>
      </c>
      <c r="BH23" s="664">
        <f t="shared" si="8"/>
        <v>183603825.94580346</v>
      </c>
      <c r="BI23" s="370">
        <f t="shared" si="9"/>
        <v>453530285.36580414</v>
      </c>
      <c r="BJ23" s="335">
        <v>5</v>
      </c>
      <c r="BK23" s="661">
        <f t="shared" ref="BK23:BR23" si="44">SUM(BK20:BK22)+BK16</f>
        <v>471496.38999999996</v>
      </c>
      <c r="BL23" s="661">
        <f t="shared" si="44"/>
        <v>5645425.7699999996</v>
      </c>
      <c r="BM23" s="661">
        <f t="shared" si="44"/>
        <v>530065.55999999994</v>
      </c>
      <c r="BN23" s="661">
        <f t="shared" si="44"/>
        <v>5682150.7300000004</v>
      </c>
      <c r="BO23" s="661">
        <f t="shared" si="44"/>
        <v>556077.07999999996</v>
      </c>
      <c r="BP23" s="661">
        <f t="shared" si="44"/>
        <v>5744227.7199999895</v>
      </c>
      <c r="BQ23" s="661">
        <f t="shared" si="44"/>
        <v>502701</v>
      </c>
      <c r="BR23" s="661">
        <f t="shared" si="44"/>
        <v>5067271.3900000006</v>
      </c>
      <c r="BS23" s="662">
        <f t="shared" si="10"/>
        <v>24199415.639999989</v>
      </c>
      <c r="BT23" s="663">
        <f t="shared" ref="BT23:CA23" si="45">SUM(BT20:BT22)+BT16</f>
        <v>0</v>
      </c>
      <c r="BU23" s="661">
        <f t="shared" si="45"/>
        <v>2264721.2692541759</v>
      </c>
      <c r="BV23" s="661">
        <f t="shared" si="45"/>
        <v>0</v>
      </c>
      <c r="BW23" s="661">
        <f t="shared" si="45"/>
        <v>2104301.7066076519</v>
      </c>
      <c r="BX23" s="661">
        <f t="shared" si="45"/>
        <v>0</v>
      </c>
      <c r="BY23" s="661">
        <f t="shared" si="45"/>
        <v>2106496.3087664414</v>
      </c>
      <c r="BZ23" s="661">
        <f t="shared" si="45"/>
        <v>0</v>
      </c>
      <c r="CA23" s="661">
        <f t="shared" si="45"/>
        <v>1844434.4109778733</v>
      </c>
      <c r="CB23" s="664">
        <f t="shared" si="11"/>
        <v>8319953.6956061423</v>
      </c>
      <c r="CC23" s="370">
        <f t="shared" si="12"/>
        <v>32519369.335606132</v>
      </c>
      <c r="CD23" s="335">
        <v>5</v>
      </c>
      <c r="CE23" s="480">
        <f t="shared" si="14"/>
        <v>74082282.550003469</v>
      </c>
      <c r="CF23" s="480">
        <f t="shared" si="15"/>
        <v>77006601.340002105</v>
      </c>
      <c r="CG23" s="480">
        <f t="shared" si="16"/>
        <v>81144839.629997447</v>
      </c>
      <c r="CH23" s="480">
        <f t="shared" si="17"/>
        <v>81972818.559997678</v>
      </c>
      <c r="CI23" s="482">
        <f t="shared" si="18"/>
        <v>314206542.0800007</v>
      </c>
      <c r="CJ23" s="480">
        <f t="shared" si="19"/>
        <v>61299165.98157084</v>
      </c>
      <c r="CK23" s="480">
        <f t="shared" si="20"/>
        <v>54092187.483787663</v>
      </c>
      <c r="CL23" s="480">
        <f t="shared" si="21"/>
        <v>57392247.939438894</v>
      </c>
      <c r="CM23" s="480">
        <f t="shared" si="22"/>
        <v>56021818.238234565</v>
      </c>
      <c r="CN23" s="482">
        <f t="shared" si="23"/>
        <v>228805419.64303195</v>
      </c>
      <c r="CO23" s="480">
        <f t="shared" si="24"/>
        <v>135381448.53157431</v>
      </c>
      <c r="CP23" s="480">
        <f t="shared" si="25"/>
        <v>131098788.82378978</v>
      </c>
      <c r="CQ23" s="480">
        <f t="shared" si="26"/>
        <v>138537087.56943637</v>
      </c>
      <c r="CR23" s="480">
        <f t="shared" si="27"/>
        <v>137994636.79823223</v>
      </c>
      <c r="CS23" s="482">
        <f t="shared" si="13"/>
        <v>543011961.72303271</v>
      </c>
    </row>
    <row r="24" spans="1:97" ht="15.75" customHeight="1">
      <c r="A24" s="341" t="s">
        <v>1338</v>
      </c>
      <c r="B24" s="430"/>
      <c r="C24" s="431"/>
      <c r="D24" s="431"/>
      <c r="E24" s="431"/>
      <c r="F24" s="431"/>
      <c r="G24" s="431"/>
      <c r="H24" s="431"/>
      <c r="I24" s="431"/>
      <c r="J24" s="431"/>
      <c r="K24" s="432"/>
      <c r="L24" s="433"/>
      <c r="M24" s="431"/>
      <c r="N24" s="431"/>
      <c r="O24" s="431"/>
      <c r="P24" s="431"/>
      <c r="Q24" s="431"/>
      <c r="R24" s="431"/>
      <c r="S24" s="431"/>
      <c r="T24" s="431"/>
      <c r="U24" s="434"/>
      <c r="V24" s="430"/>
      <c r="W24" s="431"/>
      <c r="X24" s="431"/>
      <c r="Y24" s="431"/>
      <c r="Z24" s="431"/>
      <c r="AA24" s="431"/>
      <c r="AB24" s="431"/>
      <c r="AC24" s="431"/>
      <c r="AD24" s="431"/>
      <c r="AE24" s="432"/>
      <c r="AF24" s="433"/>
      <c r="AG24" s="431"/>
      <c r="AH24" s="431"/>
      <c r="AI24" s="431"/>
      <c r="AJ24" s="431"/>
      <c r="AK24" s="431"/>
      <c r="AL24" s="431"/>
      <c r="AM24" s="431"/>
      <c r="AN24" s="431"/>
      <c r="AO24" s="434"/>
      <c r="AP24" s="430"/>
      <c r="AQ24" s="431"/>
      <c r="AR24" s="431"/>
      <c r="AS24" s="431"/>
      <c r="AT24" s="431"/>
      <c r="AU24" s="431"/>
      <c r="AV24" s="431"/>
      <c r="AW24" s="431"/>
      <c r="AX24" s="431"/>
      <c r="AY24" s="432"/>
      <c r="AZ24" s="433"/>
      <c r="BA24" s="431"/>
      <c r="BB24" s="431"/>
      <c r="BC24" s="431"/>
      <c r="BD24" s="431"/>
      <c r="BE24" s="431"/>
      <c r="BF24" s="431"/>
      <c r="BG24" s="431"/>
      <c r="BH24" s="431"/>
      <c r="BI24" s="434"/>
      <c r="BJ24" s="430"/>
      <c r="BK24" s="431"/>
      <c r="BL24" s="431"/>
      <c r="BM24" s="431"/>
      <c r="BN24" s="431"/>
      <c r="BO24" s="431"/>
      <c r="BP24" s="431"/>
      <c r="BQ24" s="431"/>
      <c r="BR24" s="431"/>
      <c r="BS24" s="432"/>
      <c r="BT24" s="433"/>
      <c r="BU24" s="431"/>
      <c r="BV24" s="431"/>
      <c r="BW24" s="431"/>
      <c r="BX24" s="431"/>
      <c r="BY24" s="431"/>
      <c r="BZ24" s="431"/>
      <c r="CA24" s="431"/>
      <c r="CB24" s="431"/>
      <c r="CC24" s="434"/>
      <c r="CD24" s="430"/>
      <c r="CE24" s="485"/>
      <c r="CF24" s="485"/>
      <c r="CG24" s="485"/>
      <c r="CH24" s="485"/>
      <c r="CI24" s="488"/>
      <c r="CJ24" s="485"/>
      <c r="CK24" s="485"/>
      <c r="CL24" s="485"/>
      <c r="CM24" s="485"/>
      <c r="CN24" s="488"/>
      <c r="CO24" s="485"/>
      <c r="CP24" s="485"/>
      <c r="CQ24" s="485"/>
      <c r="CR24" s="485"/>
      <c r="CS24" s="488"/>
    </row>
    <row r="25" spans="1:97" ht="15.75" customHeight="1">
      <c r="A25" s="369" t="s">
        <v>181</v>
      </c>
      <c r="B25" s="335">
        <v>6</v>
      </c>
      <c r="C25" s="661">
        <f>SUM('Schedule 3B_Income_Eastern:Schedule 3D_Income_The Cape'!C25)</f>
        <v>0</v>
      </c>
      <c r="D25" s="661">
        <f>SUM('Schedule 3B_Income_Eastern:Schedule 3D_Income_The Cape'!D25)</f>
        <v>0</v>
      </c>
      <c r="E25" s="661">
        <f>SUM('Schedule 3B_Income_Eastern:Schedule 3D_Income_The Cape'!E25)</f>
        <v>0</v>
      </c>
      <c r="F25" s="661">
        <f>SUM('Schedule 3B_Income_Eastern:Schedule 3D_Income_The Cape'!F25)</f>
        <v>0</v>
      </c>
      <c r="G25" s="661">
        <f>SUM('Schedule 3B_Income_Eastern:Schedule 3D_Income_The Cape'!G25)</f>
        <v>0</v>
      </c>
      <c r="H25" s="661">
        <f>SUM('Schedule 3B_Income_Eastern:Schedule 3D_Income_The Cape'!H25)</f>
        <v>0</v>
      </c>
      <c r="I25" s="661">
        <f>SUM('Schedule 3B_Income_Eastern:Schedule 3D_Income_The Cape'!I25)</f>
        <v>0</v>
      </c>
      <c r="J25" s="661">
        <f>SUM('Schedule 3B_Income_Eastern:Schedule 3D_Income_The Cape'!J25)</f>
        <v>0</v>
      </c>
      <c r="K25" s="662">
        <f t="shared" ref="K25:K30" si="46">SUM(C25:J25)</f>
        <v>0</v>
      </c>
      <c r="L25" s="663">
        <f>SUM('Schedule 3B_Income_Eastern:Schedule 3D_Income_The Cape'!L25)</f>
        <v>0</v>
      </c>
      <c r="M25" s="661">
        <f>SUM('Schedule 3B_Income_Eastern:Schedule 3D_Income_The Cape'!M25)</f>
        <v>0</v>
      </c>
      <c r="N25" s="661">
        <f>SUM('Schedule 3B_Income_Eastern:Schedule 3D_Income_The Cape'!N25)</f>
        <v>0</v>
      </c>
      <c r="O25" s="661">
        <f>SUM('Schedule 3B_Income_Eastern:Schedule 3D_Income_The Cape'!O25)</f>
        <v>0</v>
      </c>
      <c r="P25" s="661">
        <f>SUM('Schedule 3B_Income_Eastern:Schedule 3D_Income_The Cape'!P25)</f>
        <v>0</v>
      </c>
      <c r="Q25" s="661">
        <f>SUM('Schedule 3B_Income_Eastern:Schedule 3D_Income_The Cape'!Q25)</f>
        <v>0</v>
      </c>
      <c r="R25" s="661">
        <f>SUM('Schedule 3B_Income_Eastern:Schedule 3D_Income_The Cape'!R25)</f>
        <v>0</v>
      </c>
      <c r="S25" s="661">
        <f>SUM('Schedule 3B_Income_Eastern:Schedule 3D_Income_The Cape'!S25)</f>
        <v>0</v>
      </c>
      <c r="T25" s="664">
        <f t="shared" ref="T25:T30" si="47">SUM(L25:S25)</f>
        <v>0</v>
      </c>
      <c r="U25" s="665">
        <f t="shared" ref="U25:U30" si="48">SUM(K25,T25)</f>
        <v>0</v>
      </c>
      <c r="V25" s="335">
        <v>6</v>
      </c>
      <c r="W25" s="661">
        <f>SUM('Schedule 3B_Income_Eastern:Schedule 3D_Income_The Cape'!W25)</f>
        <v>0</v>
      </c>
      <c r="X25" s="661">
        <f>SUM('Schedule 3B_Income_Eastern:Schedule 3D_Income_The Cape'!X25)</f>
        <v>0</v>
      </c>
      <c r="Y25" s="661">
        <f>SUM('Schedule 3B_Income_Eastern:Schedule 3D_Income_The Cape'!Y25)</f>
        <v>0</v>
      </c>
      <c r="Z25" s="661">
        <f>SUM('Schedule 3B_Income_Eastern:Schedule 3D_Income_The Cape'!Z25)</f>
        <v>0</v>
      </c>
      <c r="AA25" s="661">
        <f>SUM('Schedule 3B_Income_Eastern:Schedule 3D_Income_The Cape'!AA25)</f>
        <v>0</v>
      </c>
      <c r="AB25" s="661">
        <f>SUM('Schedule 3B_Income_Eastern:Schedule 3D_Income_The Cape'!AB25)</f>
        <v>0</v>
      </c>
      <c r="AC25" s="661">
        <f>SUM('Schedule 3B_Income_Eastern:Schedule 3D_Income_The Cape'!AC25)</f>
        <v>0</v>
      </c>
      <c r="AD25" s="661">
        <f>SUM('Schedule 3B_Income_Eastern:Schedule 3D_Income_The Cape'!AD25)</f>
        <v>0</v>
      </c>
      <c r="AE25" s="662">
        <f t="shared" ref="AE25:AE30" si="49">SUM(W25:AD25)</f>
        <v>0</v>
      </c>
      <c r="AF25" s="663">
        <f>SUM('Schedule 3B_Income_Eastern:Schedule 3D_Income_The Cape'!AF25)</f>
        <v>0</v>
      </c>
      <c r="AG25" s="661">
        <f>SUM('Schedule 3B_Income_Eastern:Schedule 3D_Income_The Cape'!AG25)</f>
        <v>0</v>
      </c>
      <c r="AH25" s="661">
        <f>SUM('Schedule 3B_Income_Eastern:Schedule 3D_Income_The Cape'!AH25)</f>
        <v>0</v>
      </c>
      <c r="AI25" s="661">
        <f>SUM('Schedule 3B_Income_Eastern:Schedule 3D_Income_The Cape'!AI25)</f>
        <v>0</v>
      </c>
      <c r="AJ25" s="661">
        <f>SUM('Schedule 3B_Income_Eastern:Schedule 3D_Income_The Cape'!AJ25)</f>
        <v>0</v>
      </c>
      <c r="AK25" s="661">
        <f>SUM('Schedule 3B_Income_Eastern:Schedule 3D_Income_The Cape'!AK25)</f>
        <v>0</v>
      </c>
      <c r="AL25" s="661">
        <f>SUM('Schedule 3B_Income_Eastern:Schedule 3D_Income_The Cape'!AL25)</f>
        <v>0</v>
      </c>
      <c r="AM25" s="661">
        <f>SUM('Schedule 3B_Income_Eastern:Schedule 3D_Income_The Cape'!AM25)</f>
        <v>0</v>
      </c>
      <c r="AN25" s="664">
        <f t="shared" ref="AN25:AN30" si="50">SUM(AF25:AM25)</f>
        <v>0</v>
      </c>
      <c r="AO25" s="665">
        <f t="shared" ref="AO25:AO30" si="51">SUM(AE25,AN25)</f>
        <v>0</v>
      </c>
      <c r="AP25" s="335">
        <v>6</v>
      </c>
      <c r="AQ25" s="661">
        <f>SUM('Schedule 3B_Income_Eastern:Schedule 3D_Income_The Cape'!AQ25)</f>
        <v>0</v>
      </c>
      <c r="AR25" s="661">
        <f>SUM('Schedule 3B_Income_Eastern:Schedule 3D_Income_The Cape'!AR25)</f>
        <v>0</v>
      </c>
      <c r="AS25" s="661">
        <f>SUM('Schedule 3B_Income_Eastern:Schedule 3D_Income_The Cape'!AS25)</f>
        <v>0</v>
      </c>
      <c r="AT25" s="661">
        <f>SUM('Schedule 3B_Income_Eastern:Schedule 3D_Income_The Cape'!AT25)</f>
        <v>0</v>
      </c>
      <c r="AU25" s="661">
        <f>SUM('Schedule 3B_Income_Eastern:Schedule 3D_Income_The Cape'!AU25)</f>
        <v>0</v>
      </c>
      <c r="AV25" s="661">
        <f>SUM('Schedule 3B_Income_Eastern:Schedule 3D_Income_The Cape'!AV25)</f>
        <v>0</v>
      </c>
      <c r="AW25" s="661">
        <f>SUM('Schedule 3B_Income_Eastern:Schedule 3D_Income_The Cape'!AW25)</f>
        <v>0</v>
      </c>
      <c r="AX25" s="661">
        <f>SUM('Schedule 3B_Income_Eastern:Schedule 3D_Income_The Cape'!AX25)</f>
        <v>0</v>
      </c>
      <c r="AY25" s="662">
        <f t="shared" ref="AY25:AY30" si="52">SUM(AQ25:AX25)</f>
        <v>0</v>
      </c>
      <c r="AZ25" s="663">
        <f>SUM('Schedule 3B_Income_Eastern:Schedule 3D_Income_The Cape'!AZ25)</f>
        <v>0</v>
      </c>
      <c r="BA25" s="661">
        <f>SUM('Schedule 3B_Income_Eastern:Schedule 3D_Income_The Cape'!BA25)</f>
        <v>0</v>
      </c>
      <c r="BB25" s="661">
        <f>SUM('Schedule 3B_Income_Eastern:Schedule 3D_Income_The Cape'!BB25)</f>
        <v>0</v>
      </c>
      <c r="BC25" s="661">
        <f>SUM('Schedule 3B_Income_Eastern:Schedule 3D_Income_The Cape'!BC25)</f>
        <v>0</v>
      </c>
      <c r="BD25" s="661">
        <f>SUM('Schedule 3B_Income_Eastern:Schedule 3D_Income_The Cape'!BD25)</f>
        <v>0</v>
      </c>
      <c r="BE25" s="661">
        <f>SUM('Schedule 3B_Income_Eastern:Schedule 3D_Income_The Cape'!BE25)</f>
        <v>0</v>
      </c>
      <c r="BF25" s="661">
        <f>SUM('Schedule 3B_Income_Eastern:Schedule 3D_Income_The Cape'!BF25)</f>
        <v>0</v>
      </c>
      <c r="BG25" s="661">
        <f>SUM('Schedule 3B_Income_Eastern:Schedule 3D_Income_The Cape'!BG25)</f>
        <v>0</v>
      </c>
      <c r="BH25" s="664">
        <f t="shared" ref="BH25:BH30" si="53">SUM(AZ25:BG25)</f>
        <v>0</v>
      </c>
      <c r="BI25" s="665">
        <f t="shared" ref="BI25:BI30" si="54">SUM(AY25,BH25)</f>
        <v>0</v>
      </c>
      <c r="BJ25" s="335">
        <v>6</v>
      </c>
      <c r="BK25" s="661">
        <f>SUM('Schedule 3B_Income_Eastern:Schedule 3D_Income_The Cape'!BK25)</f>
        <v>34833.846575314106</v>
      </c>
      <c r="BL25" s="661">
        <f>SUM('Schedule 3B_Income_Eastern:Schedule 3D_Income_The Cape'!BL25)</f>
        <v>417080.38342457835</v>
      </c>
      <c r="BM25" s="661">
        <f>SUM('Schedule 3B_Income_Eastern:Schedule 3D_Income_The Cape'!BM25)</f>
        <v>65308.337597328864</v>
      </c>
      <c r="BN25" s="661">
        <f>SUM('Schedule 3B_Income_Eastern:Schedule 3D_Income_The Cape'!BN25)</f>
        <v>700086.64240277861</v>
      </c>
      <c r="BO25" s="661">
        <f>SUM('Schedule 3B_Income_Eastern:Schedule 3D_Income_The Cape'!BO25)</f>
        <v>59380.256909611919</v>
      </c>
      <c r="BP25" s="661">
        <f>SUM('Schedule 3B_Income_Eastern:Schedule 3D_Income_The Cape'!BP25)</f>
        <v>613392.87309038825</v>
      </c>
      <c r="BQ25" s="661">
        <f>SUM('Schedule 3B_Income_Eastern:Schedule 3D_Income_The Cape'!BQ25)</f>
        <v>72764.136420814713</v>
      </c>
      <c r="BR25" s="661">
        <f>SUM('Schedule 3B_Income_Eastern:Schedule 3D_Income_The Cape'!BR25)</f>
        <v>733469.05357906886</v>
      </c>
      <c r="BS25" s="662">
        <f t="shared" ref="BS25:BS30" si="55">SUM(BK25:BR25)</f>
        <v>2696315.5299998838</v>
      </c>
      <c r="BT25" s="663">
        <f>SUM('Schedule 3B_Income_Eastern:Schedule 3D_Income_The Cape'!BT25)</f>
        <v>0</v>
      </c>
      <c r="BU25" s="661">
        <f>SUM('Schedule 3B_Income_Eastern:Schedule 3D_Income_The Cape'!BU25)</f>
        <v>0</v>
      </c>
      <c r="BV25" s="661">
        <f>SUM('Schedule 3B_Income_Eastern:Schedule 3D_Income_The Cape'!BV25)</f>
        <v>0</v>
      </c>
      <c r="BW25" s="661">
        <f>SUM('Schedule 3B_Income_Eastern:Schedule 3D_Income_The Cape'!BW25)</f>
        <v>0</v>
      </c>
      <c r="BX25" s="661">
        <f>SUM('Schedule 3B_Income_Eastern:Schedule 3D_Income_The Cape'!BX25)</f>
        <v>0</v>
      </c>
      <c r="BY25" s="661">
        <f>SUM('Schedule 3B_Income_Eastern:Schedule 3D_Income_The Cape'!BY25)</f>
        <v>0</v>
      </c>
      <c r="BZ25" s="661">
        <f>SUM('Schedule 3B_Income_Eastern:Schedule 3D_Income_The Cape'!BZ25)</f>
        <v>0</v>
      </c>
      <c r="CA25" s="661">
        <f>SUM('Schedule 3B_Income_Eastern:Schedule 3D_Income_The Cape'!CA25)</f>
        <v>0</v>
      </c>
      <c r="CB25" s="664">
        <f t="shared" ref="CB25:CB30" si="56">SUM(BT25:CA25)</f>
        <v>0</v>
      </c>
      <c r="CC25" s="665">
        <f t="shared" ref="CC25:CC30" si="57">SUM(BS25,CB25)</f>
        <v>2696315.5299998838</v>
      </c>
      <c r="CD25" s="335">
        <v>6</v>
      </c>
      <c r="CE25" s="480">
        <f t="shared" ref="CE25:CE30" si="58">+C25+D25+W25+X25+AQ25+AR25+BK25+BL25</f>
        <v>451914.22999989247</v>
      </c>
      <c r="CF25" s="480">
        <f t="shared" ref="CF25:CF30" si="59">+E25+F25+Y25+Z25+AS25+AT25+BM25+BN25</f>
        <v>765394.98000010743</v>
      </c>
      <c r="CG25" s="480">
        <f t="shared" ref="CG25:CG30" si="60">+G25+H25+AA25+AB25+AU25+AV25+BO25+BP25</f>
        <v>672773.13000000012</v>
      </c>
      <c r="CH25" s="480">
        <f t="shared" ref="CH25:CH30" si="61">+I25+J25+AC25+AD25+AW25+AX25+BQ25+BR25</f>
        <v>806233.18999988353</v>
      </c>
      <c r="CI25" s="482">
        <f t="shared" ref="CI25:CI30" si="62">SUM(K25,AE25,AY25,BS25)</f>
        <v>2696315.5299998838</v>
      </c>
      <c r="CJ25" s="480">
        <f t="shared" ref="CJ25:CJ30" si="63">L25+M25+AF25+AG25+AZ25+BA25+BT25+BU25</f>
        <v>0</v>
      </c>
      <c r="CK25" s="480">
        <f t="shared" ref="CK25:CK30" si="64">N25+O25+AH25+AI25+BB25+BC25+BV25+BW25</f>
        <v>0</v>
      </c>
      <c r="CL25" s="480">
        <f t="shared" ref="CL25:CL30" si="65">P25+Q25+AJ25+AK25+BD25+BE25+BX25+BY25</f>
        <v>0</v>
      </c>
      <c r="CM25" s="480">
        <f t="shared" ref="CM25:CM30" si="66">+R25+S25+AL25+AM25+BF25+BG25+BZ25+CA25</f>
        <v>0</v>
      </c>
      <c r="CN25" s="482">
        <f t="shared" ref="CN25:CN32" si="67">SUM(T25,AN25,BH25,CB25)</f>
        <v>0</v>
      </c>
      <c r="CO25" s="480">
        <f t="shared" ref="CO25:CO30" si="68">+C25+D25+L25+M25+W25+X25+AF25+AG25+AQ25+AR25+AZ25+BA25+BK25+BL25+BT25+BU25</f>
        <v>451914.22999989247</v>
      </c>
      <c r="CP25" s="480">
        <f t="shared" ref="CP25:CP30" si="69">+E25+F25+N25+O25+Y25+Z25+AH25+AI25+AS25+AT25+BB25+BC25+BM25+BN25+BV25+BW25</f>
        <v>765394.98000010743</v>
      </c>
      <c r="CQ25" s="480">
        <f t="shared" ref="CQ25:CQ30" si="70">+G25+H25+P25+Q25+AA25+AB25+AJ25+AK25+AU25+AV25+BD25+BE25+BO25+BP25+BX25+BY25</f>
        <v>672773.13000000012</v>
      </c>
      <c r="CR25" s="480">
        <f t="shared" ref="CR25:CR30" si="71">+I25+J25+R25+S25+AC25+AD25+AL25+AM25+AW25+AX25+BF25+BG25+BQ25+BR25+BZ25+CA25</f>
        <v>806233.18999988353</v>
      </c>
      <c r="CS25" s="482">
        <f t="shared" ref="CS25:CS30" si="72">SUM(CC25,BI25,AO25,U25)</f>
        <v>2696315.5299998838</v>
      </c>
    </row>
    <row r="26" spans="1:97" ht="15.75" customHeight="1">
      <c r="A26" s="369" t="s">
        <v>183</v>
      </c>
      <c r="B26" s="335">
        <v>7</v>
      </c>
      <c r="C26" s="661">
        <f>SUM('Schedule 3B_Income_Eastern:Schedule 3D_Income_The Cape'!C26)</f>
        <v>0</v>
      </c>
      <c r="D26" s="661">
        <f>SUM('Schedule 3B_Income_Eastern:Schedule 3D_Income_The Cape'!D26)</f>
        <v>0</v>
      </c>
      <c r="E26" s="661">
        <f>SUM('Schedule 3B_Income_Eastern:Schedule 3D_Income_The Cape'!E26)</f>
        <v>0</v>
      </c>
      <c r="F26" s="661">
        <f>SUM('Schedule 3B_Income_Eastern:Schedule 3D_Income_The Cape'!F26)</f>
        <v>0</v>
      </c>
      <c r="G26" s="661">
        <f>SUM('Schedule 3B_Income_Eastern:Schedule 3D_Income_The Cape'!G26)</f>
        <v>0</v>
      </c>
      <c r="H26" s="661">
        <f>SUM('Schedule 3B_Income_Eastern:Schedule 3D_Income_The Cape'!H26)</f>
        <v>0</v>
      </c>
      <c r="I26" s="661">
        <f>SUM('Schedule 3B_Income_Eastern:Schedule 3D_Income_The Cape'!I26)</f>
        <v>0</v>
      </c>
      <c r="J26" s="661">
        <f>SUM('Schedule 3B_Income_Eastern:Schedule 3D_Income_The Cape'!J26)</f>
        <v>0</v>
      </c>
      <c r="K26" s="662">
        <f t="shared" si="46"/>
        <v>0</v>
      </c>
      <c r="L26" s="663">
        <f>SUM('Schedule 3B_Income_Eastern:Schedule 3D_Income_The Cape'!L26)</f>
        <v>0</v>
      </c>
      <c r="M26" s="661">
        <f>SUM('Schedule 3B_Income_Eastern:Schedule 3D_Income_The Cape'!M26)</f>
        <v>0</v>
      </c>
      <c r="N26" s="661">
        <f>SUM('Schedule 3B_Income_Eastern:Schedule 3D_Income_The Cape'!N26)</f>
        <v>0</v>
      </c>
      <c r="O26" s="661">
        <f>SUM('Schedule 3B_Income_Eastern:Schedule 3D_Income_The Cape'!O26)</f>
        <v>0</v>
      </c>
      <c r="P26" s="661">
        <f>SUM('Schedule 3B_Income_Eastern:Schedule 3D_Income_The Cape'!P26)</f>
        <v>0</v>
      </c>
      <c r="Q26" s="661">
        <f>SUM('Schedule 3B_Income_Eastern:Schedule 3D_Income_The Cape'!Q26)</f>
        <v>0</v>
      </c>
      <c r="R26" s="661">
        <f>SUM('Schedule 3B_Income_Eastern:Schedule 3D_Income_The Cape'!R26)</f>
        <v>0</v>
      </c>
      <c r="S26" s="661">
        <f>SUM('Schedule 3B_Income_Eastern:Schedule 3D_Income_The Cape'!S26)</f>
        <v>0</v>
      </c>
      <c r="T26" s="664">
        <f t="shared" si="47"/>
        <v>0</v>
      </c>
      <c r="U26" s="665">
        <f t="shared" si="48"/>
        <v>0</v>
      </c>
      <c r="V26" s="335">
        <v>7</v>
      </c>
      <c r="W26" s="661">
        <f>SUM('Schedule 3B_Income_Eastern:Schedule 3D_Income_The Cape'!W26)</f>
        <v>0</v>
      </c>
      <c r="X26" s="661">
        <f>SUM('Schedule 3B_Income_Eastern:Schedule 3D_Income_The Cape'!X26)</f>
        <v>0</v>
      </c>
      <c r="Y26" s="661">
        <f>SUM('Schedule 3B_Income_Eastern:Schedule 3D_Income_The Cape'!Y26)</f>
        <v>0</v>
      </c>
      <c r="Z26" s="661">
        <f>SUM('Schedule 3B_Income_Eastern:Schedule 3D_Income_The Cape'!Z26)</f>
        <v>0</v>
      </c>
      <c r="AA26" s="661">
        <f>SUM('Schedule 3B_Income_Eastern:Schedule 3D_Income_The Cape'!AA26)</f>
        <v>0</v>
      </c>
      <c r="AB26" s="661">
        <f>SUM('Schedule 3B_Income_Eastern:Schedule 3D_Income_The Cape'!AB26)</f>
        <v>0</v>
      </c>
      <c r="AC26" s="661">
        <f>SUM('Schedule 3B_Income_Eastern:Schedule 3D_Income_The Cape'!AC26)</f>
        <v>0</v>
      </c>
      <c r="AD26" s="661">
        <f>SUM('Schedule 3B_Income_Eastern:Schedule 3D_Income_The Cape'!AD26)</f>
        <v>0</v>
      </c>
      <c r="AE26" s="662">
        <f t="shared" si="49"/>
        <v>0</v>
      </c>
      <c r="AF26" s="663">
        <f>SUM('Schedule 3B_Income_Eastern:Schedule 3D_Income_The Cape'!AF26)</f>
        <v>0</v>
      </c>
      <c r="AG26" s="661">
        <f>SUM('Schedule 3B_Income_Eastern:Schedule 3D_Income_The Cape'!AG26)</f>
        <v>0</v>
      </c>
      <c r="AH26" s="661">
        <f>SUM('Schedule 3B_Income_Eastern:Schedule 3D_Income_The Cape'!AH26)</f>
        <v>0</v>
      </c>
      <c r="AI26" s="661">
        <f>SUM('Schedule 3B_Income_Eastern:Schedule 3D_Income_The Cape'!AI26)</f>
        <v>0</v>
      </c>
      <c r="AJ26" s="661">
        <f>SUM('Schedule 3B_Income_Eastern:Schedule 3D_Income_The Cape'!AJ26)</f>
        <v>0</v>
      </c>
      <c r="AK26" s="661">
        <f>SUM('Schedule 3B_Income_Eastern:Schedule 3D_Income_The Cape'!AK26)</f>
        <v>0</v>
      </c>
      <c r="AL26" s="661">
        <f>SUM('Schedule 3B_Income_Eastern:Schedule 3D_Income_The Cape'!AL26)</f>
        <v>0</v>
      </c>
      <c r="AM26" s="661">
        <f>SUM('Schedule 3B_Income_Eastern:Schedule 3D_Income_The Cape'!AM26)</f>
        <v>0</v>
      </c>
      <c r="AN26" s="664">
        <f t="shared" si="50"/>
        <v>0</v>
      </c>
      <c r="AO26" s="665">
        <f t="shared" si="51"/>
        <v>0</v>
      </c>
      <c r="AP26" s="335">
        <v>7</v>
      </c>
      <c r="AQ26" s="661">
        <f>SUM('Schedule 3B_Income_Eastern:Schedule 3D_Income_The Cape'!AQ26)</f>
        <v>0</v>
      </c>
      <c r="AR26" s="661">
        <f>SUM('Schedule 3B_Income_Eastern:Schedule 3D_Income_The Cape'!AR26)</f>
        <v>0</v>
      </c>
      <c r="AS26" s="661">
        <f>SUM('Schedule 3B_Income_Eastern:Schedule 3D_Income_The Cape'!AS26)</f>
        <v>0</v>
      </c>
      <c r="AT26" s="661">
        <f>SUM('Schedule 3B_Income_Eastern:Schedule 3D_Income_The Cape'!AT26)</f>
        <v>0</v>
      </c>
      <c r="AU26" s="661">
        <f>SUM('Schedule 3B_Income_Eastern:Schedule 3D_Income_The Cape'!AU26)</f>
        <v>0</v>
      </c>
      <c r="AV26" s="661">
        <f>SUM('Schedule 3B_Income_Eastern:Schedule 3D_Income_The Cape'!AV26)</f>
        <v>0</v>
      </c>
      <c r="AW26" s="661">
        <f>SUM('Schedule 3B_Income_Eastern:Schedule 3D_Income_The Cape'!AW26)</f>
        <v>0</v>
      </c>
      <c r="AX26" s="661">
        <f>SUM('Schedule 3B_Income_Eastern:Schedule 3D_Income_The Cape'!AX26)</f>
        <v>0</v>
      </c>
      <c r="AY26" s="662">
        <f t="shared" si="52"/>
        <v>0</v>
      </c>
      <c r="AZ26" s="663">
        <f>SUM('Schedule 3B_Income_Eastern:Schedule 3D_Income_The Cape'!AZ26)</f>
        <v>0</v>
      </c>
      <c r="BA26" s="661">
        <f>SUM('Schedule 3B_Income_Eastern:Schedule 3D_Income_The Cape'!BA26)</f>
        <v>0</v>
      </c>
      <c r="BB26" s="661">
        <f>SUM('Schedule 3B_Income_Eastern:Schedule 3D_Income_The Cape'!BB26)</f>
        <v>0</v>
      </c>
      <c r="BC26" s="661">
        <f>SUM('Schedule 3B_Income_Eastern:Schedule 3D_Income_The Cape'!BC26)</f>
        <v>0</v>
      </c>
      <c r="BD26" s="661">
        <f>SUM('Schedule 3B_Income_Eastern:Schedule 3D_Income_The Cape'!BD26)</f>
        <v>0</v>
      </c>
      <c r="BE26" s="661">
        <f>SUM('Schedule 3B_Income_Eastern:Schedule 3D_Income_The Cape'!BE26)</f>
        <v>0</v>
      </c>
      <c r="BF26" s="661">
        <f>SUM('Schedule 3B_Income_Eastern:Schedule 3D_Income_The Cape'!BF26)</f>
        <v>0</v>
      </c>
      <c r="BG26" s="661">
        <f>SUM('Schedule 3B_Income_Eastern:Schedule 3D_Income_The Cape'!BG26)</f>
        <v>0</v>
      </c>
      <c r="BH26" s="664">
        <f t="shared" si="53"/>
        <v>0</v>
      </c>
      <c r="BI26" s="665">
        <f t="shared" si="54"/>
        <v>0</v>
      </c>
      <c r="BJ26" s="335">
        <v>7</v>
      </c>
      <c r="BK26" s="661">
        <f>SUM('Schedule 3B_Income_Eastern:Schedule 3D_Income_The Cape'!BK26)</f>
        <v>0</v>
      </c>
      <c r="BL26" s="661">
        <f>SUM('Schedule 3B_Income_Eastern:Schedule 3D_Income_The Cape'!BL26)</f>
        <v>0</v>
      </c>
      <c r="BM26" s="661">
        <f>SUM('Schedule 3B_Income_Eastern:Schedule 3D_Income_The Cape'!BM26)</f>
        <v>0</v>
      </c>
      <c r="BN26" s="661">
        <f>SUM('Schedule 3B_Income_Eastern:Schedule 3D_Income_The Cape'!BN26)</f>
        <v>0</v>
      </c>
      <c r="BO26" s="661">
        <f>SUM('Schedule 3B_Income_Eastern:Schedule 3D_Income_The Cape'!BO26)</f>
        <v>0</v>
      </c>
      <c r="BP26" s="661">
        <f>SUM('Schedule 3B_Income_Eastern:Schedule 3D_Income_The Cape'!BP26)</f>
        <v>0</v>
      </c>
      <c r="BQ26" s="661">
        <f>SUM('Schedule 3B_Income_Eastern:Schedule 3D_Income_The Cape'!BQ26)</f>
        <v>0</v>
      </c>
      <c r="BR26" s="661">
        <f>SUM('Schedule 3B_Income_Eastern:Schedule 3D_Income_The Cape'!BR26)</f>
        <v>0</v>
      </c>
      <c r="BS26" s="662">
        <f t="shared" si="55"/>
        <v>0</v>
      </c>
      <c r="BT26" s="663">
        <f>SUM('Schedule 3B_Income_Eastern:Schedule 3D_Income_The Cape'!BT26)</f>
        <v>0</v>
      </c>
      <c r="BU26" s="661">
        <f>SUM('Schedule 3B_Income_Eastern:Schedule 3D_Income_The Cape'!BU26)</f>
        <v>0</v>
      </c>
      <c r="BV26" s="661">
        <f>SUM('Schedule 3B_Income_Eastern:Schedule 3D_Income_The Cape'!BV26)</f>
        <v>0</v>
      </c>
      <c r="BW26" s="661">
        <f>SUM('Schedule 3B_Income_Eastern:Schedule 3D_Income_The Cape'!BW26)</f>
        <v>0</v>
      </c>
      <c r="BX26" s="661">
        <f>SUM('Schedule 3B_Income_Eastern:Schedule 3D_Income_The Cape'!BX26)</f>
        <v>0</v>
      </c>
      <c r="BY26" s="661">
        <f>SUM('Schedule 3B_Income_Eastern:Schedule 3D_Income_The Cape'!BY26)</f>
        <v>0</v>
      </c>
      <c r="BZ26" s="661">
        <f>SUM('Schedule 3B_Income_Eastern:Schedule 3D_Income_The Cape'!BZ26)</f>
        <v>0</v>
      </c>
      <c r="CA26" s="661">
        <f>SUM('Schedule 3B_Income_Eastern:Schedule 3D_Income_The Cape'!CA26)</f>
        <v>0</v>
      </c>
      <c r="CB26" s="664">
        <f t="shared" si="56"/>
        <v>0</v>
      </c>
      <c r="CC26" s="665">
        <f t="shared" si="57"/>
        <v>0</v>
      </c>
      <c r="CD26" s="335">
        <v>7</v>
      </c>
      <c r="CE26" s="480">
        <f t="shared" si="58"/>
        <v>0</v>
      </c>
      <c r="CF26" s="480">
        <f t="shared" si="59"/>
        <v>0</v>
      </c>
      <c r="CG26" s="480">
        <f t="shared" si="60"/>
        <v>0</v>
      </c>
      <c r="CH26" s="480">
        <f t="shared" si="61"/>
        <v>0</v>
      </c>
      <c r="CI26" s="482">
        <f t="shared" si="62"/>
        <v>0</v>
      </c>
      <c r="CJ26" s="480">
        <f t="shared" si="63"/>
        <v>0</v>
      </c>
      <c r="CK26" s="480">
        <f t="shared" si="64"/>
        <v>0</v>
      </c>
      <c r="CL26" s="480">
        <f t="shared" si="65"/>
        <v>0</v>
      </c>
      <c r="CM26" s="480">
        <f t="shared" si="66"/>
        <v>0</v>
      </c>
      <c r="CN26" s="482">
        <f t="shared" si="67"/>
        <v>0</v>
      </c>
      <c r="CO26" s="480">
        <f t="shared" si="68"/>
        <v>0</v>
      </c>
      <c r="CP26" s="480">
        <f t="shared" si="69"/>
        <v>0</v>
      </c>
      <c r="CQ26" s="480">
        <f t="shared" si="70"/>
        <v>0</v>
      </c>
      <c r="CR26" s="480">
        <f t="shared" si="71"/>
        <v>0</v>
      </c>
      <c r="CS26" s="482">
        <f t="shared" si="72"/>
        <v>0</v>
      </c>
    </row>
    <row r="27" spans="1:97" ht="15.75" customHeight="1">
      <c r="A27" s="369" t="s">
        <v>185</v>
      </c>
      <c r="B27" s="335">
        <v>8</v>
      </c>
      <c r="C27" s="661">
        <f>SUM('Schedule 3B_Income_Eastern:Schedule 3D_Income_The Cape'!C27)</f>
        <v>0</v>
      </c>
      <c r="D27" s="661">
        <f>SUM('Schedule 3B_Income_Eastern:Schedule 3D_Income_The Cape'!D27)</f>
        <v>0</v>
      </c>
      <c r="E27" s="661">
        <f>SUM('Schedule 3B_Income_Eastern:Schedule 3D_Income_The Cape'!E27)</f>
        <v>0</v>
      </c>
      <c r="F27" s="661">
        <f>SUM('Schedule 3B_Income_Eastern:Schedule 3D_Income_The Cape'!F27)</f>
        <v>0</v>
      </c>
      <c r="G27" s="661">
        <f>SUM('Schedule 3B_Income_Eastern:Schedule 3D_Income_The Cape'!G27)</f>
        <v>0</v>
      </c>
      <c r="H27" s="661">
        <f>SUM('Schedule 3B_Income_Eastern:Schedule 3D_Income_The Cape'!H27)</f>
        <v>0</v>
      </c>
      <c r="I27" s="661">
        <f>SUM('Schedule 3B_Income_Eastern:Schedule 3D_Income_The Cape'!I27)</f>
        <v>0</v>
      </c>
      <c r="J27" s="661">
        <f>SUM('Schedule 3B_Income_Eastern:Schedule 3D_Income_The Cape'!J27)</f>
        <v>0</v>
      </c>
      <c r="K27" s="662">
        <f t="shared" si="46"/>
        <v>0</v>
      </c>
      <c r="L27" s="663">
        <f>SUM('Schedule 3B_Income_Eastern:Schedule 3D_Income_The Cape'!L27)</f>
        <v>0</v>
      </c>
      <c r="M27" s="661">
        <f>SUM('Schedule 3B_Income_Eastern:Schedule 3D_Income_The Cape'!M27)</f>
        <v>0</v>
      </c>
      <c r="N27" s="661">
        <f>SUM('Schedule 3B_Income_Eastern:Schedule 3D_Income_The Cape'!N27)</f>
        <v>0</v>
      </c>
      <c r="O27" s="661">
        <f>SUM('Schedule 3B_Income_Eastern:Schedule 3D_Income_The Cape'!O27)</f>
        <v>0</v>
      </c>
      <c r="P27" s="661">
        <f>SUM('Schedule 3B_Income_Eastern:Schedule 3D_Income_The Cape'!P27)</f>
        <v>0</v>
      </c>
      <c r="Q27" s="661">
        <f>SUM('Schedule 3B_Income_Eastern:Schedule 3D_Income_The Cape'!Q27)</f>
        <v>0</v>
      </c>
      <c r="R27" s="661">
        <f>SUM('Schedule 3B_Income_Eastern:Schedule 3D_Income_The Cape'!R27)</f>
        <v>0</v>
      </c>
      <c r="S27" s="661">
        <f>SUM('Schedule 3B_Income_Eastern:Schedule 3D_Income_The Cape'!S27)</f>
        <v>0</v>
      </c>
      <c r="T27" s="664">
        <f t="shared" si="47"/>
        <v>0</v>
      </c>
      <c r="U27" s="665">
        <f t="shared" si="48"/>
        <v>0</v>
      </c>
      <c r="V27" s="335">
        <v>8</v>
      </c>
      <c r="W27" s="661">
        <f>SUM('Schedule 3B_Income_Eastern:Schedule 3D_Income_The Cape'!W27)</f>
        <v>0</v>
      </c>
      <c r="X27" s="661">
        <f>SUM('Schedule 3B_Income_Eastern:Schedule 3D_Income_The Cape'!X27)</f>
        <v>0</v>
      </c>
      <c r="Y27" s="661">
        <f>SUM('Schedule 3B_Income_Eastern:Schedule 3D_Income_The Cape'!Y27)</f>
        <v>0</v>
      </c>
      <c r="Z27" s="661">
        <f>SUM('Schedule 3B_Income_Eastern:Schedule 3D_Income_The Cape'!Z27)</f>
        <v>0</v>
      </c>
      <c r="AA27" s="661">
        <f>SUM('Schedule 3B_Income_Eastern:Schedule 3D_Income_The Cape'!AA27)</f>
        <v>0</v>
      </c>
      <c r="AB27" s="661">
        <f>SUM('Schedule 3B_Income_Eastern:Schedule 3D_Income_The Cape'!AB27)</f>
        <v>0</v>
      </c>
      <c r="AC27" s="661">
        <f>SUM('Schedule 3B_Income_Eastern:Schedule 3D_Income_The Cape'!AC27)</f>
        <v>0</v>
      </c>
      <c r="AD27" s="661">
        <f>SUM('Schedule 3B_Income_Eastern:Schedule 3D_Income_The Cape'!AD27)</f>
        <v>0</v>
      </c>
      <c r="AE27" s="662">
        <f t="shared" si="49"/>
        <v>0</v>
      </c>
      <c r="AF27" s="663">
        <f>SUM('Schedule 3B_Income_Eastern:Schedule 3D_Income_The Cape'!AF27)</f>
        <v>0</v>
      </c>
      <c r="AG27" s="661">
        <f>SUM('Schedule 3B_Income_Eastern:Schedule 3D_Income_The Cape'!AG27)</f>
        <v>0</v>
      </c>
      <c r="AH27" s="661">
        <f>SUM('Schedule 3B_Income_Eastern:Schedule 3D_Income_The Cape'!AH27)</f>
        <v>0</v>
      </c>
      <c r="AI27" s="661">
        <f>SUM('Schedule 3B_Income_Eastern:Schedule 3D_Income_The Cape'!AI27)</f>
        <v>0</v>
      </c>
      <c r="AJ27" s="661">
        <f>SUM('Schedule 3B_Income_Eastern:Schedule 3D_Income_The Cape'!AJ27)</f>
        <v>0</v>
      </c>
      <c r="AK27" s="661">
        <f>SUM('Schedule 3B_Income_Eastern:Schedule 3D_Income_The Cape'!AK27)</f>
        <v>0</v>
      </c>
      <c r="AL27" s="661">
        <f>SUM('Schedule 3B_Income_Eastern:Schedule 3D_Income_The Cape'!AL27)</f>
        <v>0</v>
      </c>
      <c r="AM27" s="661">
        <f>SUM('Schedule 3B_Income_Eastern:Schedule 3D_Income_The Cape'!AM27)</f>
        <v>0</v>
      </c>
      <c r="AN27" s="664">
        <f t="shared" si="50"/>
        <v>0</v>
      </c>
      <c r="AO27" s="665">
        <f t="shared" si="51"/>
        <v>0</v>
      </c>
      <c r="AP27" s="335">
        <v>8</v>
      </c>
      <c r="AQ27" s="661">
        <f>SUM('Schedule 3B_Income_Eastern:Schedule 3D_Income_The Cape'!AQ27)</f>
        <v>0</v>
      </c>
      <c r="AR27" s="661">
        <f>SUM('Schedule 3B_Income_Eastern:Schedule 3D_Income_The Cape'!AR27)</f>
        <v>0</v>
      </c>
      <c r="AS27" s="661">
        <f>SUM('Schedule 3B_Income_Eastern:Schedule 3D_Income_The Cape'!AS27)</f>
        <v>0</v>
      </c>
      <c r="AT27" s="661">
        <f>SUM('Schedule 3B_Income_Eastern:Schedule 3D_Income_The Cape'!AT27)</f>
        <v>0</v>
      </c>
      <c r="AU27" s="661">
        <f>SUM('Schedule 3B_Income_Eastern:Schedule 3D_Income_The Cape'!AU27)</f>
        <v>0</v>
      </c>
      <c r="AV27" s="661">
        <f>SUM('Schedule 3B_Income_Eastern:Schedule 3D_Income_The Cape'!AV27)</f>
        <v>0</v>
      </c>
      <c r="AW27" s="661">
        <f>SUM('Schedule 3B_Income_Eastern:Schedule 3D_Income_The Cape'!AW27)</f>
        <v>0</v>
      </c>
      <c r="AX27" s="661">
        <f>SUM('Schedule 3B_Income_Eastern:Schedule 3D_Income_The Cape'!AX27)</f>
        <v>0</v>
      </c>
      <c r="AY27" s="662">
        <f t="shared" si="52"/>
        <v>0</v>
      </c>
      <c r="AZ27" s="663">
        <f>SUM('Schedule 3B_Income_Eastern:Schedule 3D_Income_The Cape'!AZ27)</f>
        <v>0</v>
      </c>
      <c r="BA27" s="661">
        <f>SUM('Schedule 3B_Income_Eastern:Schedule 3D_Income_The Cape'!BA27)</f>
        <v>0</v>
      </c>
      <c r="BB27" s="661">
        <f>SUM('Schedule 3B_Income_Eastern:Schedule 3D_Income_The Cape'!BB27)</f>
        <v>0</v>
      </c>
      <c r="BC27" s="661">
        <f>SUM('Schedule 3B_Income_Eastern:Schedule 3D_Income_The Cape'!BC27)</f>
        <v>0</v>
      </c>
      <c r="BD27" s="661">
        <f>SUM('Schedule 3B_Income_Eastern:Schedule 3D_Income_The Cape'!BD27)</f>
        <v>0</v>
      </c>
      <c r="BE27" s="661">
        <f>SUM('Schedule 3B_Income_Eastern:Schedule 3D_Income_The Cape'!BE27)</f>
        <v>0</v>
      </c>
      <c r="BF27" s="661">
        <f>SUM('Schedule 3B_Income_Eastern:Schedule 3D_Income_The Cape'!BF27)</f>
        <v>0</v>
      </c>
      <c r="BG27" s="661">
        <f>SUM('Schedule 3B_Income_Eastern:Schedule 3D_Income_The Cape'!BG27)</f>
        <v>0</v>
      </c>
      <c r="BH27" s="664">
        <f t="shared" si="53"/>
        <v>0</v>
      </c>
      <c r="BI27" s="665">
        <f t="shared" si="54"/>
        <v>0</v>
      </c>
      <c r="BJ27" s="335">
        <v>8</v>
      </c>
      <c r="BK27" s="661">
        <f>SUM('Schedule 3B_Income_Eastern:Schedule 3D_Income_The Cape'!BK27)</f>
        <v>0</v>
      </c>
      <c r="BL27" s="661">
        <f>SUM('Schedule 3B_Income_Eastern:Schedule 3D_Income_The Cape'!BL27)</f>
        <v>0</v>
      </c>
      <c r="BM27" s="661">
        <f>SUM('Schedule 3B_Income_Eastern:Schedule 3D_Income_The Cape'!BM27)</f>
        <v>0</v>
      </c>
      <c r="BN27" s="661">
        <f>SUM('Schedule 3B_Income_Eastern:Schedule 3D_Income_The Cape'!BN27)</f>
        <v>0</v>
      </c>
      <c r="BO27" s="661">
        <f>SUM('Schedule 3B_Income_Eastern:Schedule 3D_Income_The Cape'!BO27)</f>
        <v>0</v>
      </c>
      <c r="BP27" s="661">
        <f>SUM('Schedule 3B_Income_Eastern:Schedule 3D_Income_The Cape'!BP27)</f>
        <v>0</v>
      </c>
      <c r="BQ27" s="661">
        <f>SUM('Schedule 3B_Income_Eastern:Schedule 3D_Income_The Cape'!BQ27)</f>
        <v>0</v>
      </c>
      <c r="BR27" s="661">
        <f>SUM('Schedule 3B_Income_Eastern:Schedule 3D_Income_The Cape'!BR27)</f>
        <v>0</v>
      </c>
      <c r="BS27" s="662">
        <f t="shared" si="55"/>
        <v>0</v>
      </c>
      <c r="BT27" s="663">
        <f>SUM('Schedule 3B_Income_Eastern:Schedule 3D_Income_The Cape'!BT27)</f>
        <v>0</v>
      </c>
      <c r="BU27" s="661">
        <f>SUM('Schedule 3B_Income_Eastern:Schedule 3D_Income_The Cape'!BU27)</f>
        <v>0</v>
      </c>
      <c r="BV27" s="661">
        <f>SUM('Schedule 3B_Income_Eastern:Schedule 3D_Income_The Cape'!BV27)</f>
        <v>0</v>
      </c>
      <c r="BW27" s="661">
        <f>SUM('Schedule 3B_Income_Eastern:Schedule 3D_Income_The Cape'!BW27)</f>
        <v>0</v>
      </c>
      <c r="BX27" s="661">
        <f>SUM('Schedule 3B_Income_Eastern:Schedule 3D_Income_The Cape'!BX27)</f>
        <v>0</v>
      </c>
      <c r="BY27" s="661">
        <f>SUM('Schedule 3B_Income_Eastern:Schedule 3D_Income_The Cape'!BY27)</f>
        <v>0</v>
      </c>
      <c r="BZ27" s="661">
        <f>SUM('Schedule 3B_Income_Eastern:Schedule 3D_Income_The Cape'!BZ27)</f>
        <v>0</v>
      </c>
      <c r="CA27" s="661">
        <f>SUM('Schedule 3B_Income_Eastern:Schedule 3D_Income_The Cape'!CA27)</f>
        <v>0</v>
      </c>
      <c r="CB27" s="664">
        <f t="shared" si="56"/>
        <v>0</v>
      </c>
      <c r="CC27" s="665">
        <f t="shared" si="57"/>
        <v>0</v>
      </c>
      <c r="CD27" s="335">
        <v>8</v>
      </c>
      <c r="CE27" s="480">
        <f t="shared" si="58"/>
        <v>0</v>
      </c>
      <c r="CF27" s="480">
        <f t="shared" si="59"/>
        <v>0</v>
      </c>
      <c r="CG27" s="480">
        <f t="shared" si="60"/>
        <v>0</v>
      </c>
      <c r="CH27" s="480">
        <f t="shared" si="61"/>
        <v>0</v>
      </c>
      <c r="CI27" s="482">
        <f t="shared" si="62"/>
        <v>0</v>
      </c>
      <c r="CJ27" s="480">
        <f t="shared" si="63"/>
        <v>0</v>
      </c>
      <c r="CK27" s="480">
        <f t="shared" si="64"/>
        <v>0</v>
      </c>
      <c r="CL27" s="480">
        <f t="shared" si="65"/>
        <v>0</v>
      </c>
      <c r="CM27" s="480">
        <f t="shared" si="66"/>
        <v>0</v>
      </c>
      <c r="CN27" s="482">
        <f t="shared" si="67"/>
        <v>0</v>
      </c>
      <c r="CO27" s="480">
        <f t="shared" si="68"/>
        <v>0</v>
      </c>
      <c r="CP27" s="480">
        <f t="shared" si="69"/>
        <v>0</v>
      </c>
      <c r="CQ27" s="480">
        <f t="shared" si="70"/>
        <v>0</v>
      </c>
      <c r="CR27" s="480">
        <f t="shared" si="71"/>
        <v>0</v>
      </c>
      <c r="CS27" s="482">
        <f t="shared" si="72"/>
        <v>0</v>
      </c>
    </row>
    <row r="28" spans="1:97" ht="15.75" customHeight="1">
      <c r="A28" s="369" t="s">
        <v>187</v>
      </c>
      <c r="B28" s="335">
        <v>9</v>
      </c>
      <c r="C28" s="661">
        <f>SUM('Schedule 3B_Income_Eastern:Schedule 3D_Income_The Cape'!C28)</f>
        <v>0</v>
      </c>
      <c r="D28" s="661">
        <f>SUM('Schedule 3B_Income_Eastern:Schedule 3D_Income_The Cape'!D28)</f>
        <v>0</v>
      </c>
      <c r="E28" s="661">
        <f>SUM('Schedule 3B_Income_Eastern:Schedule 3D_Income_The Cape'!E28)</f>
        <v>0</v>
      </c>
      <c r="F28" s="661">
        <f>SUM('Schedule 3B_Income_Eastern:Schedule 3D_Income_The Cape'!F28)</f>
        <v>0</v>
      </c>
      <c r="G28" s="661">
        <f>SUM('Schedule 3B_Income_Eastern:Schedule 3D_Income_The Cape'!G28)</f>
        <v>0</v>
      </c>
      <c r="H28" s="661">
        <f>SUM('Schedule 3B_Income_Eastern:Schedule 3D_Income_The Cape'!H28)</f>
        <v>0</v>
      </c>
      <c r="I28" s="661">
        <f>SUM('Schedule 3B_Income_Eastern:Schedule 3D_Income_The Cape'!I28)</f>
        <v>0</v>
      </c>
      <c r="J28" s="661">
        <f>SUM('Schedule 3B_Income_Eastern:Schedule 3D_Income_The Cape'!J28)</f>
        <v>0</v>
      </c>
      <c r="K28" s="662">
        <f t="shared" si="46"/>
        <v>0</v>
      </c>
      <c r="L28" s="663">
        <f>SUM('Schedule 3B_Income_Eastern:Schedule 3D_Income_The Cape'!L28)</f>
        <v>0</v>
      </c>
      <c r="M28" s="661">
        <f>SUM('Schedule 3B_Income_Eastern:Schedule 3D_Income_The Cape'!M28)</f>
        <v>0</v>
      </c>
      <c r="N28" s="661">
        <f>SUM('Schedule 3B_Income_Eastern:Schedule 3D_Income_The Cape'!N28)</f>
        <v>0</v>
      </c>
      <c r="O28" s="661">
        <f>SUM('Schedule 3B_Income_Eastern:Schedule 3D_Income_The Cape'!O28)</f>
        <v>0</v>
      </c>
      <c r="P28" s="661">
        <f>SUM('Schedule 3B_Income_Eastern:Schedule 3D_Income_The Cape'!P28)</f>
        <v>0</v>
      </c>
      <c r="Q28" s="661">
        <f>SUM('Schedule 3B_Income_Eastern:Schedule 3D_Income_The Cape'!Q28)</f>
        <v>0</v>
      </c>
      <c r="R28" s="661">
        <f>SUM('Schedule 3B_Income_Eastern:Schedule 3D_Income_The Cape'!R28)</f>
        <v>0</v>
      </c>
      <c r="S28" s="661">
        <f>SUM('Schedule 3B_Income_Eastern:Schedule 3D_Income_The Cape'!S28)</f>
        <v>0</v>
      </c>
      <c r="T28" s="664">
        <f t="shared" si="47"/>
        <v>0</v>
      </c>
      <c r="U28" s="665">
        <f t="shared" si="48"/>
        <v>0</v>
      </c>
      <c r="V28" s="335">
        <v>9</v>
      </c>
      <c r="W28" s="661">
        <f>SUM('Schedule 3B_Income_Eastern:Schedule 3D_Income_The Cape'!W28)</f>
        <v>0</v>
      </c>
      <c r="X28" s="661">
        <f>SUM('Schedule 3B_Income_Eastern:Schedule 3D_Income_The Cape'!X28)</f>
        <v>0</v>
      </c>
      <c r="Y28" s="661">
        <f>SUM('Schedule 3B_Income_Eastern:Schedule 3D_Income_The Cape'!Y28)</f>
        <v>0</v>
      </c>
      <c r="Z28" s="661">
        <f>SUM('Schedule 3B_Income_Eastern:Schedule 3D_Income_The Cape'!Z28)</f>
        <v>0</v>
      </c>
      <c r="AA28" s="661">
        <f>SUM('Schedule 3B_Income_Eastern:Schedule 3D_Income_The Cape'!AA28)</f>
        <v>0</v>
      </c>
      <c r="AB28" s="661">
        <f>SUM('Schedule 3B_Income_Eastern:Schedule 3D_Income_The Cape'!AB28)</f>
        <v>0</v>
      </c>
      <c r="AC28" s="661">
        <f>SUM('Schedule 3B_Income_Eastern:Schedule 3D_Income_The Cape'!AC28)</f>
        <v>0</v>
      </c>
      <c r="AD28" s="661">
        <f>SUM('Schedule 3B_Income_Eastern:Schedule 3D_Income_The Cape'!AD28)</f>
        <v>0</v>
      </c>
      <c r="AE28" s="662">
        <f t="shared" si="49"/>
        <v>0</v>
      </c>
      <c r="AF28" s="663">
        <f>SUM('Schedule 3B_Income_Eastern:Schedule 3D_Income_The Cape'!AF28)</f>
        <v>0</v>
      </c>
      <c r="AG28" s="661">
        <f>SUM('Schedule 3B_Income_Eastern:Schedule 3D_Income_The Cape'!AG28)</f>
        <v>0</v>
      </c>
      <c r="AH28" s="661">
        <f>SUM('Schedule 3B_Income_Eastern:Schedule 3D_Income_The Cape'!AH28)</f>
        <v>0</v>
      </c>
      <c r="AI28" s="661">
        <f>SUM('Schedule 3B_Income_Eastern:Schedule 3D_Income_The Cape'!AI28)</f>
        <v>0</v>
      </c>
      <c r="AJ28" s="661">
        <f>SUM('Schedule 3B_Income_Eastern:Schedule 3D_Income_The Cape'!AJ28)</f>
        <v>0</v>
      </c>
      <c r="AK28" s="661">
        <f>SUM('Schedule 3B_Income_Eastern:Schedule 3D_Income_The Cape'!AK28)</f>
        <v>0</v>
      </c>
      <c r="AL28" s="661">
        <f>SUM('Schedule 3B_Income_Eastern:Schedule 3D_Income_The Cape'!AL28)</f>
        <v>0</v>
      </c>
      <c r="AM28" s="661">
        <f>SUM('Schedule 3B_Income_Eastern:Schedule 3D_Income_The Cape'!AM28)</f>
        <v>0</v>
      </c>
      <c r="AN28" s="664">
        <f t="shared" si="50"/>
        <v>0</v>
      </c>
      <c r="AO28" s="665">
        <f t="shared" si="51"/>
        <v>0</v>
      </c>
      <c r="AP28" s="335">
        <v>9</v>
      </c>
      <c r="AQ28" s="661">
        <f>SUM('Schedule 3B_Income_Eastern:Schedule 3D_Income_The Cape'!AQ28)</f>
        <v>0</v>
      </c>
      <c r="AR28" s="661">
        <f>SUM('Schedule 3B_Income_Eastern:Schedule 3D_Income_The Cape'!AR28)</f>
        <v>0</v>
      </c>
      <c r="AS28" s="661">
        <f>SUM('Schedule 3B_Income_Eastern:Schedule 3D_Income_The Cape'!AS28)</f>
        <v>0</v>
      </c>
      <c r="AT28" s="661">
        <f>SUM('Schedule 3B_Income_Eastern:Schedule 3D_Income_The Cape'!AT28)</f>
        <v>0</v>
      </c>
      <c r="AU28" s="661">
        <f>SUM('Schedule 3B_Income_Eastern:Schedule 3D_Income_The Cape'!AU28)</f>
        <v>0</v>
      </c>
      <c r="AV28" s="661">
        <f>SUM('Schedule 3B_Income_Eastern:Schedule 3D_Income_The Cape'!AV28)</f>
        <v>0</v>
      </c>
      <c r="AW28" s="661">
        <f>SUM('Schedule 3B_Income_Eastern:Schedule 3D_Income_The Cape'!AW28)</f>
        <v>0</v>
      </c>
      <c r="AX28" s="661">
        <f>SUM('Schedule 3B_Income_Eastern:Schedule 3D_Income_The Cape'!AX28)</f>
        <v>0</v>
      </c>
      <c r="AY28" s="662">
        <f t="shared" si="52"/>
        <v>0</v>
      </c>
      <c r="AZ28" s="663">
        <f>SUM('Schedule 3B_Income_Eastern:Schedule 3D_Income_The Cape'!AZ28)</f>
        <v>0</v>
      </c>
      <c r="BA28" s="661">
        <f>SUM('Schedule 3B_Income_Eastern:Schedule 3D_Income_The Cape'!BA28)</f>
        <v>0</v>
      </c>
      <c r="BB28" s="661">
        <f>SUM('Schedule 3B_Income_Eastern:Schedule 3D_Income_The Cape'!BB28)</f>
        <v>0</v>
      </c>
      <c r="BC28" s="661">
        <f>SUM('Schedule 3B_Income_Eastern:Schedule 3D_Income_The Cape'!BC28)</f>
        <v>0</v>
      </c>
      <c r="BD28" s="661">
        <f>SUM('Schedule 3B_Income_Eastern:Schedule 3D_Income_The Cape'!BD28)</f>
        <v>0</v>
      </c>
      <c r="BE28" s="661">
        <f>SUM('Schedule 3B_Income_Eastern:Schedule 3D_Income_The Cape'!BE28)</f>
        <v>0</v>
      </c>
      <c r="BF28" s="661">
        <f>SUM('Schedule 3B_Income_Eastern:Schedule 3D_Income_The Cape'!BF28)</f>
        <v>0</v>
      </c>
      <c r="BG28" s="661">
        <f>SUM('Schedule 3B_Income_Eastern:Schedule 3D_Income_The Cape'!BG28)</f>
        <v>0</v>
      </c>
      <c r="BH28" s="664">
        <f t="shared" si="53"/>
        <v>0</v>
      </c>
      <c r="BI28" s="665">
        <f t="shared" si="54"/>
        <v>0</v>
      </c>
      <c r="BJ28" s="335">
        <v>9</v>
      </c>
      <c r="BK28" s="661">
        <f>SUM('Schedule 3B_Income_Eastern:Schedule 3D_Income_The Cape'!BK28)</f>
        <v>0</v>
      </c>
      <c r="BL28" s="661">
        <f>SUM('Schedule 3B_Income_Eastern:Schedule 3D_Income_The Cape'!BL28)</f>
        <v>0</v>
      </c>
      <c r="BM28" s="661">
        <f>SUM('Schedule 3B_Income_Eastern:Schedule 3D_Income_The Cape'!BM28)</f>
        <v>0</v>
      </c>
      <c r="BN28" s="661">
        <f>SUM('Schedule 3B_Income_Eastern:Schedule 3D_Income_The Cape'!BN28)</f>
        <v>0</v>
      </c>
      <c r="BO28" s="661">
        <f>SUM('Schedule 3B_Income_Eastern:Schedule 3D_Income_The Cape'!BO28)</f>
        <v>0</v>
      </c>
      <c r="BP28" s="661">
        <f>SUM('Schedule 3B_Income_Eastern:Schedule 3D_Income_The Cape'!BP28)</f>
        <v>0</v>
      </c>
      <c r="BQ28" s="661">
        <f>SUM('Schedule 3B_Income_Eastern:Schedule 3D_Income_The Cape'!BQ28)</f>
        <v>0</v>
      </c>
      <c r="BR28" s="661">
        <f>SUM('Schedule 3B_Income_Eastern:Schedule 3D_Income_The Cape'!BR28)</f>
        <v>0</v>
      </c>
      <c r="BS28" s="662">
        <f t="shared" si="55"/>
        <v>0</v>
      </c>
      <c r="BT28" s="663">
        <f>SUM('Schedule 3B_Income_Eastern:Schedule 3D_Income_The Cape'!BT28)</f>
        <v>0</v>
      </c>
      <c r="BU28" s="661">
        <f>SUM('Schedule 3B_Income_Eastern:Schedule 3D_Income_The Cape'!BU28)</f>
        <v>0</v>
      </c>
      <c r="BV28" s="661">
        <f>SUM('Schedule 3B_Income_Eastern:Schedule 3D_Income_The Cape'!BV28)</f>
        <v>0</v>
      </c>
      <c r="BW28" s="661">
        <f>SUM('Schedule 3B_Income_Eastern:Schedule 3D_Income_The Cape'!BW28)</f>
        <v>0</v>
      </c>
      <c r="BX28" s="661">
        <f>SUM('Schedule 3B_Income_Eastern:Schedule 3D_Income_The Cape'!BX28)</f>
        <v>0</v>
      </c>
      <c r="BY28" s="661">
        <f>SUM('Schedule 3B_Income_Eastern:Schedule 3D_Income_The Cape'!BY28)</f>
        <v>0</v>
      </c>
      <c r="BZ28" s="661">
        <f>SUM('Schedule 3B_Income_Eastern:Schedule 3D_Income_The Cape'!BZ28)</f>
        <v>0</v>
      </c>
      <c r="CA28" s="661">
        <f>SUM('Schedule 3B_Income_Eastern:Schedule 3D_Income_The Cape'!CA28)</f>
        <v>0</v>
      </c>
      <c r="CB28" s="664">
        <f t="shared" si="56"/>
        <v>0</v>
      </c>
      <c r="CC28" s="665">
        <f t="shared" si="57"/>
        <v>0</v>
      </c>
      <c r="CD28" s="335">
        <v>9</v>
      </c>
      <c r="CE28" s="480">
        <f t="shared" si="58"/>
        <v>0</v>
      </c>
      <c r="CF28" s="480">
        <f t="shared" si="59"/>
        <v>0</v>
      </c>
      <c r="CG28" s="480">
        <f t="shared" si="60"/>
        <v>0</v>
      </c>
      <c r="CH28" s="480">
        <f t="shared" si="61"/>
        <v>0</v>
      </c>
      <c r="CI28" s="482">
        <f t="shared" si="62"/>
        <v>0</v>
      </c>
      <c r="CJ28" s="480">
        <f t="shared" si="63"/>
        <v>0</v>
      </c>
      <c r="CK28" s="480">
        <f t="shared" si="64"/>
        <v>0</v>
      </c>
      <c r="CL28" s="480">
        <f t="shared" si="65"/>
        <v>0</v>
      </c>
      <c r="CM28" s="480">
        <f t="shared" si="66"/>
        <v>0</v>
      </c>
      <c r="CN28" s="482">
        <f t="shared" si="67"/>
        <v>0</v>
      </c>
      <c r="CO28" s="480">
        <f t="shared" si="68"/>
        <v>0</v>
      </c>
      <c r="CP28" s="480">
        <f t="shared" si="69"/>
        <v>0</v>
      </c>
      <c r="CQ28" s="480">
        <f t="shared" si="70"/>
        <v>0</v>
      </c>
      <c r="CR28" s="480">
        <f t="shared" si="71"/>
        <v>0</v>
      </c>
      <c r="CS28" s="482">
        <f t="shared" si="72"/>
        <v>0</v>
      </c>
    </row>
    <row r="29" spans="1:97" ht="15.75" customHeight="1">
      <c r="A29" s="369" t="s">
        <v>189</v>
      </c>
      <c r="B29" s="335">
        <v>10</v>
      </c>
      <c r="C29" s="661">
        <f>SUM('Schedule 3B_Income_Eastern:Schedule 3D_Income_The Cape'!C29)</f>
        <v>32825.446359620408</v>
      </c>
      <c r="D29" s="661">
        <f>SUM('Schedule 3B_Income_Eastern:Schedule 3D_Income_The Cape'!D29)</f>
        <v>56960.374625744254</v>
      </c>
      <c r="E29" s="661">
        <f>SUM('Schedule 3B_Income_Eastern:Schedule 3D_Income_The Cape'!E29)</f>
        <v>33830.456390334533</v>
      </c>
      <c r="F29" s="661">
        <f>SUM('Schedule 3B_Income_Eastern:Schedule 3D_Income_The Cape'!F29)</f>
        <v>59163.422904436789</v>
      </c>
      <c r="G29" s="661">
        <f>SUM('Schedule 3B_Income_Eastern:Schedule 3D_Income_The Cape'!G29)</f>
        <v>29905.616784451075</v>
      </c>
      <c r="H29" s="661">
        <f>SUM('Schedule 3B_Income_Eastern:Schedule 3D_Income_The Cape'!H29)</f>
        <v>57239.524636424765</v>
      </c>
      <c r="I29" s="661">
        <f>SUM('Schedule 3B_Income_Eastern:Schedule 3D_Income_The Cape'!I29)</f>
        <v>30501.986454865801</v>
      </c>
      <c r="J29" s="661">
        <f>SUM('Schedule 3B_Income_Eastern:Schedule 3D_Income_The Cape'!J29)</f>
        <v>56016.674965661317</v>
      </c>
      <c r="K29" s="662">
        <f t="shared" si="46"/>
        <v>356443.5031215389</v>
      </c>
      <c r="L29" s="663">
        <f>SUM('Schedule 3B_Income_Eastern:Schedule 3D_Income_The Cape'!L29)</f>
        <v>0</v>
      </c>
      <c r="M29" s="661">
        <f>SUM('Schedule 3B_Income_Eastern:Schedule 3D_Income_The Cape'!M29)</f>
        <v>-7.8324289971307293E-3</v>
      </c>
      <c r="N29" s="661">
        <f>SUM('Schedule 3B_Income_Eastern:Schedule 3D_Income_The Cape'!N29)</f>
        <v>0</v>
      </c>
      <c r="O29" s="661">
        <f>SUM('Schedule 3B_Income_Eastern:Schedule 3D_Income_The Cape'!O29)</f>
        <v>-1.220605973006522E-2</v>
      </c>
      <c r="P29" s="661">
        <f>SUM('Schedule 3B_Income_Eastern:Schedule 3D_Income_The Cape'!P29)</f>
        <v>0</v>
      </c>
      <c r="Q29" s="661">
        <f>SUM('Schedule 3B_Income_Eastern:Schedule 3D_Income_The Cape'!Q29)</f>
        <v>-1.2173578698606502E-2</v>
      </c>
      <c r="R29" s="661">
        <f>SUM('Schedule 3B_Income_Eastern:Schedule 3D_Income_The Cape'!R29)</f>
        <v>0</v>
      </c>
      <c r="S29" s="661">
        <f>SUM('Schedule 3B_Income_Eastern:Schedule 3D_Income_The Cape'!S29)</f>
        <v>-1.0937808951027451E-2</v>
      </c>
      <c r="T29" s="664">
        <f t="shared" si="47"/>
        <v>-4.3149876376829904E-2</v>
      </c>
      <c r="U29" s="665">
        <f t="shared" si="48"/>
        <v>356443.45997166255</v>
      </c>
      <c r="V29" s="335">
        <v>10</v>
      </c>
      <c r="W29" s="661">
        <f>SUM('Schedule 3B_Income_Eastern:Schedule 3D_Income_The Cape'!W29)</f>
        <v>3927.7637259588837</v>
      </c>
      <c r="X29" s="661">
        <f>SUM('Schedule 3B_Income_Eastern:Schedule 3D_Income_The Cape'!X29)</f>
        <v>24107.032471674567</v>
      </c>
      <c r="Y29" s="661">
        <f>SUM('Schedule 3B_Income_Eastern:Schedule 3D_Income_The Cape'!Y29)</f>
        <v>3978.8901084487484</v>
      </c>
      <c r="Z29" s="661">
        <f>SUM('Schedule 3B_Income_Eastern:Schedule 3D_Income_The Cape'!Z29)</f>
        <v>25704.797556932965</v>
      </c>
      <c r="AA29" s="661">
        <f>SUM('Schedule 3B_Income_Eastern:Schedule 3D_Income_The Cape'!AA29)</f>
        <v>4288.366081717445</v>
      </c>
      <c r="AB29" s="661">
        <f>SUM('Schedule 3B_Income_Eastern:Schedule 3D_Income_The Cape'!AB29)</f>
        <v>25631.983714884449</v>
      </c>
      <c r="AC29" s="661">
        <f>SUM('Schedule 3B_Income_Eastern:Schedule 3D_Income_The Cape'!AC29)</f>
        <v>4543.3565165034934</v>
      </c>
      <c r="AD29" s="661">
        <f>SUM('Schedule 3B_Income_Eastern:Schedule 3D_Income_The Cape'!AD29)</f>
        <v>24603.526285159405</v>
      </c>
      <c r="AE29" s="662">
        <f t="shared" si="49"/>
        <v>116785.71646127995</v>
      </c>
      <c r="AF29" s="663">
        <f>SUM('Schedule 3B_Income_Eastern:Schedule 3D_Income_The Cape'!AF29)</f>
        <v>0</v>
      </c>
      <c r="AG29" s="661">
        <f>SUM('Schedule 3B_Income_Eastern:Schedule 3D_Income_The Cape'!AG29)</f>
        <v>-4.0444994178553056E-4</v>
      </c>
      <c r="AH29" s="661">
        <f>SUM('Schedule 3B_Income_Eastern:Schedule 3D_Income_The Cape'!AH29)</f>
        <v>0</v>
      </c>
      <c r="AI29" s="661">
        <f>SUM('Schedule 3B_Income_Eastern:Schedule 3D_Income_The Cape'!AI29)</f>
        <v>-1.856767548604685E-3</v>
      </c>
      <c r="AJ29" s="661">
        <f>SUM('Schedule 3B_Income_Eastern:Schedule 3D_Income_The Cape'!AJ29)</f>
        <v>0</v>
      </c>
      <c r="AK29" s="661">
        <f>SUM('Schedule 3B_Income_Eastern:Schedule 3D_Income_The Cape'!AK29)</f>
        <v>-2.0277441555033079E-3</v>
      </c>
      <c r="AL29" s="661">
        <f>SUM('Schedule 3B_Income_Eastern:Schedule 3D_Income_The Cape'!AL29)</f>
        <v>0</v>
      </c>
      <c r="AM29" s="661">
        <f>SUM('Schedule 3B_Income_Eastern:Schedule 3D_Income_The Cape'!AM29)</f>
        <v>-1.7688522595495193E-3</v>
      </c>
      <c r="AN29" s="664">
        <f t="shared" si="50"/>
        <v>-6.057813905443043E-3</v>
      </c>
      <c r="AO29" s="665">
        <f t="shared" si="51"/>
        <v>116785.71040346604</v>
      </c>
      <c r="AP29" s="335">
        <v>10</v>
      </c>
      <c r="AQ29" s="661">
        <f>SUM('Schedule 3B_Income_Eastern:Schedule 3D_Income_The Cape'!AQ29)</f>
        <v>390984.90576540469</v>
      </c>
      <c r="AR29" s="661">
        <f>SUM('Schedule 3B_Income_Eastern:Schedule 3D_Income_The Cape'!AR29)</f>
        <v>1092893.9835466899</v>
      </c>
      <c r="AS29" s="661">
        <f>SUM('Schedule 3B_Income_Eastern:Schedule 3D_Income_The Cape'!AS29)</f>
        <v>415859.90247543348</v>
      </c>
      <c r="AT29" s="661">
        <f>SUM('Schedule 3B_Income_Eastern:Schedule 3D_Income_The Cape'!AT29)</f>
        <v>1129831.9903383632</v>
      </c>
      <c r="AU29" s="661">
        <f>SUM('Schedule 3B_Income_Eastern:Schedule 3D_Income_The Cape'!AU29)</f>
        <v>462427.84359012428</v>
      </c>
      <c r="AV29" s="661">
        <f>SUM('Schedule 3B_Income_Eastern:Schedule 3D_Income_The Cape'!AV29)</f>
        <v>1184323.6127251848</v>
      </c>
      <c r="AW29" s="661">
        <f>SUM('Schedule 3B_Income_Eastern:Schedule 3D_Income_The Cape'!AW29)</f>
        <v>501119.56971611863</v>
      </c>
      <c r="AX29" s="661">
        <f>SUM('Schedule 3B_Income_Eastern:Schedule 3D_Income_The Cape'!AX29)</f>
        <v>1183755.6365717836</v>
      </c>
      <c r="AY29" s="662">
        <f t="shared" si="52"/>
        <v>6361197.4447291028</v>
      </c>
      <c r="AZ29" s="663">
        <f>SUM('Schedule 3B_Income_Eastern:Schedule 3D_Income_The Cape'!AZ29)</f>
        <v>0</v>
      </c>
      <c r="BA29" s="661">
        <f>SUM('Schedule 3B_Income_Eastern:Schedule 3D_Income_The Cape'!BA29)</f>
        <v>8.3580301757695437E-3</v>
      </c>
      <c r="BB29" s="661">
        <f>SUM('Schedule 3B_Income_Eastern:Schedule 3D_Income_The Cape'!BB29)</f>
        <v>0</v>
      </c>
      <c r="BC29" s="661">
        <f>SUM('Schedule 3B_Income_Eastern:Schedule 3D_Income_The Cape'!BC29)</f>
        <v>-1.8989047366156496E-2</v>
      </c>
      <c r="BD29" s="661">
        <f>SUM('Schedule 3B_Income_Eastern:Schedule 3D_Income_The Cape'!BD29)</f>
        <v>0</v>
      </c>
      <c r="BE29" s="661">
        <f>SUM('Schedule 3B_Income_Eastern:Schedule 3D_Income_The Cape'!BE29)</f>
        <v>-1.7143475155580581E-2</v>
      </c>
      <c r="BF29" s="661">
        <f>SUM('Schedule 3B_Income_Eastern:Schedule 3D_Income_The Cape'!BF29)</f>
        <v>0</v>
      </c>
      <c r="BG29" s="661">
        <f>SUM('Schedule 3B_Income_Eastern:Schedule 3D_Income_The Cape'!BG29)</f>
        <v>-1.8539084631505363E-2</v>
      </c>
      <c r="BH29" s="664">
        <f t="shared" si="53"/>
        <v>-4.6313576977472896E-2</v>
      </c>
      <c r="BI29" s="665">
        <f t="shared" si="54"/>
        <v>6361197.3984155254</v>
      </c>
      <c r="BJ29" s="335">
        <v>10</v>
      </c>
      <c r="BK29" s="661">
        <f>SUM('Schedule 3B_Income_Eastern:Schedule 3D_Income_The Cape'!BK29)</f>
        <v>11111.476947134584</v>
      </c>
      <c r="BL29" s="661">
        <f>SUM('Schedule 3B_Income_Eastern:Schedule 3D_Income_The Cape'!BL29)</f>
        <v>133042.41481067229</v>
      </c>
      <c r="BM29" s="661">
        <f>SUM('Schedule 3B_Income_Eastern:Schedule 3D_Income_The Cape'!BM29)</f>
        <v>12491.741984302329</v>
      </c>
      <c r="BN29" s="661">
        <f>SUM('Schedule 3B_Income_Eastern:Schedule 3D_Income_The Cape'!BN29)</f>
        <v>133907.89025243427</v>
      </c>
      <c r="BO29" s="661">
        <f>SUM('Schedule 3B_Income_Eastern:Schedule 3D_Income_The Cape'!BO29)</f>
        <v>13104.740113174386</v>
      </c>
      <c r="BP29" s="661">
        <f>SUM('Schedule 3B_Income_Eastern:Schedule 3D_Income_The Cape'!BP29)</f>
        <v>135370.82201174722</v>
      </c>
      <c r="BQ29" s="661">
        <f>SUM('Schedule 3B_Income_Eastern:Schedule 3D_Income_The Cape'!BQ29)</f>
        <v>11846.857560885042</v>
      </c>
      <c r="BR29" s="661">
        <f>SUM('Schedule 3B_Income_Eastern:Schedule 3D_Income_The Cape'!BR29)</f>
        <v>119417.39200773016</v>
      </c>
      <c r="BS29" s="662">
        <f t="shared" si="55"/>
        <v>570293.33568808029</v>
      </c>
      <c r="BT29" s="663">
        <f>SUM('Schedule 3B_Income_Eastern:Schedule 3D_Income_The Cape'!BT29)</f>
        <v>0</v>
      </c>
      <c r="BU29" s="661">
        <f>SUM('Schedule 3B_Income_Eastern:Schedule 3D_Income_The Cape'!BU29)</f>
        <v>1.9608891732400004E-5</v>
      </c>
      <c r="BV29" s="661">
        <f>SUM('Schedule 3B_Income_Eastern:Schedule 3D_Income_The Cape'!BV29)</f>
        <v>0</v>
      </c>
      <c r="BW29" s="661">
        <f>SUM('Schedule 3B_Income_Eastern:Schedule 3D_Income_The Cape'!BW29)</f>
        <v>-7.0726953399847462E-4</v>
      </c>
      <c r="BX29" s="661">
        <f>SUM('Schedule 3B_Income_Eastern:Schedule 3D_Income_The Cape'!BX29)</f>
        <v>0</v>
      </c>
      <c r="BY29" s="661">
        <f>SUM('Schedule 3B_Income_Eastern:Schedule 3D_Income_The Cape'!BY29)</f>
        <v>-4.002292647863821E-4</v>
      </c>
      <c r="BZ29" s="661">
        <f>SUM('Schedule 3B_Income_Eastern:Schedule 3D_Income_The Cape'!BZ29)</f>
        <v>0</v>
      </c>
      <c r="CA29" s="661">
        <f>SUM('Schedule 3B_Income_Eastern:Schedule 3D_Income_The Cape'!CA29)</f>
        <v>-5.3466180676529831E-4</v>
      </c>
      <c r="CB29" s="664">
        <f t="shared" si="56"/>
        <v>-1.622551713817755E-3</v>
      </c>
      <c r="CC29" s="665">
        <f t="shared" si="57"/>
        <v>570293.33406552859</v>
      </c>
      <c r="CD29" s="335">
        <v>10</v>
      </c>
      <c r="CE29" s="480">
        <f t="shared" si="58"/>
        <v>1745853.3982528993</v>
      </c>
      <c r="CF29" s="480">
        <f t="shared" si="59"/>
        <v>1814769.0920106864</v>
      </c>
      <c r="CG29" s="480">
        <f t="shared" si="60"/>
        <v>1912292.5096577082</v>
      </c>
      <c r="CH29" s="480">
        <f t="shared" si="61"/>
        <v>1931805.0000787077</v>
      </c>
      <c r="CI29" s="482">
        <f t="shared" si="62"/>
        <v>7404720.0000000019</v>
      </c>
      <c r="CJ29" s="480">
        <f t="shared" si="63"/>
        <v>1.4076012858568342E-4</v>
      </c>
      <c r="CK29" s="480">
        <f t="shared" si="64"/>
        <v>-3.3759144178824876E-2</v>
      </c>
      <c r="CL29" s="480">
        <f t="shared" si="65"/>
        <v>-3.1745027274476777E-2</v>
      </c>
      <c r="CM29" s="480">
        <f t="shared" si="66"/>
        <v>-3.1780407648847632E-2</v>
      </c>
      <c r="CN29" s="482">
        <f t="shared" si="67"/>
        <v>-9.7143818973563598E-2</v>
      </c>
      <c r="CO29" s="480">
        <f t="shared" si="68"/>
        <v>1745853.3983936599</v>
      </c>
      <c r="CP29" s="480">
        <f t="shared" si="69"/>
        <v>1814769.058251542</v>
      </c>
      <c r="CQ29" s="480">
        <f t="shared" si="70"/>
        <v>1912292.4779126809</v>
      </c>
      <c r="CR29" s="480">
        <f t="shared" si="71"/>
        <v>1931804.9682982999</v>
      </c>
      <c r="CS29" s="482">
        <f t="shared" si="72"/>
        <v>7404719.9028561823</v>
      </c>
    </row>
    <row r="30" spans="1:97" ht="15.75" customHeight="1">
      <c r="A30" s="341" t="s">
        <v>191</v>
      </c>
      <c r="B30" s="335">
        <v>11</v>
      </c>
      <c r="C30" s="371">
        <f t="shared" ref="C30" si="73">SUM(C25:C29)</f>
        <v>32825.446359620408</v>
      </c>
      <c r="D30" s="371">
        <f t="shared" ref="D30:J30" si="74">SUM(D25:D29)</f>
        <v>56960.374625744254</v>
      </c>
      <c r="E30" s="371">
        <f t="shared" si="74"/>
        <v>33830.456390334533</v>
      </c>
      <c r="F30" s="371">
        <f t="shared" si="74"/>
        <v>59163.422904436789</v>
      </c>
      <c r="G30" s="371">
        <f t="shared" si="74"/>
        <v>29905.616784451075</v>
      </c>
      <c r="H30" s="371">
        <f t="shared" si="74"/>
        <v>57239.524636424765</v>
      </c>
      <c r="I30" s="371">
        <f t="shared" si="74"/>
        <v>30501.986454865801</v>
      </c>
      <c r="J30" s="371">
        <f t="shared" si="74"/>
        <v>56016.674965661317</v>
      </c>
      <c r="K30" s="662">
        <f t="shared" si="46"/>
        <v>356443.5031215389</v>
      </c>
      <c r="L30" s="370">
        <f t="shared" ref="L30:S30" si="75">SUM(L25:L29)</f>
        <v>0</v>
      </c>
      <c r="M30" s="371">
        <f t="shared" si="75"/>
        <v>-7.8324289971307293E-3</v>
      </c>
      <c r="N30" s="371">
        <f t="shared" si="75"/>
        <v>0</v>
      </c>
      <c r="O30" s="371">
        <f t="shared" si="75"/>
        <v>-1.220605973006522E-2</v>
      </c>
      <c r="P30" s="371">
        <f t="shared" si="75"/>
        <v>0</v>
      </c>
      <c r="Q30" s="371">
        <f t="shared" si="75"/>
        <v>-1.2173578698606502E-2</v>
      </c>
      <c r="R30" s="371">
        <f t="shared" si="75"/>
        <v>0</v>
      </c>
      <c r="S30" s="371">
        <f t="shared" si="75"/>
        <v>-1.0937808951027451E-2</v>
      </c>
      <c r="T30" s="664">
        <f t="shared" si="47"/>
        <v>-4.3149876376829904E-2</v>
      </c>
      <c r="U30" s="665">
        <f t="shared" si="48"/>
        <v>356443.45997166255</v>
      </c>
      <c r="V30" s="335">
        <v>11</v>
      </c>
      <c r="W30" s="371">
        <f t="shared" ref="W30:AD30" si="76">SUM(W25:W29)</f>
        <v>3927.7637259588837</v>
      </c>
      <c r="X30" s="371">
        <f t="shared" si="76"/>
        <v>24107.032471674567</v>
      </c>
      <c r="Y30" s="371">
        <f t="shared" si="76"/>
        <v>3978.8901084487484</v>
      </c>
      <c r="Z30" s="371">
        <f t="shared" si="76"/>
        <v>25704.797556932965</v>
      </c>
      <c r="AA30" s="371">
        <f t="shared" si="76"/>
        <v>4288.366081717445</v>
      </c>
      <c r="AB30" s="371">
        <f t="shared" si="76"/>
        <v>25631.983714884449</v>
      </c>
      <c r="AC30" s="371">
        <f t="shared" si="76"/>
        <v>4543.3565165034934</v>
      </c>
      <c r="AD30" s="371">
        <f t="shared" si="76"/>
        <v>24603.526285159405</v>
      </c>
      <c r="AE30" s="662">
        <f t="shared" si="49"/>
        <v>116785.71646127995</v>
      </c>
      <c r="AF30" s="370">
        <f t="shared" ref="AF30:AM30" si="77">SUM(AF25:AF29)</f>
        <v>0</v>
      </c>
      <c r="AG30" s="371">
        <f t="shared" si="77"/>
        <v>-4.0444994178553056E-4</v>
      </c>
      <c r="AH30" s="371">
        <f t="shared" si="77"/>
        <v>0</v>
      </c>
      <c r="AI30" s="371">
        <f t="shared" si="77"/>
        <v>-1.856767548604685E-3</v>
      </c>
      <c r="AJ30" s="371">
        <f t="shared" si="77"/>
        <v>0</v>
      </c>
      <c r="AK30" s="371">
        <f t="shared" si="77"/>
        <v>-2.0277441555033079E-3</v>
      </c>
      <c r="AL30" s="371">
        <f t="shared" si="77"/>
        <v>0</v>
      </c>
      <c r="AM30" s="371">
        <f t="shared" si="77"/>
        <v>-1.7688522595495193E-3</v>
      </c>
      <c r="AN30" s="664">
        <f t="shared" si="50"/>
        <v>-6.057813905443043E-3</v>
      </c>
      <c r="AO30" s="665">
        <f t="shared" si="51"/>
        <v>116785.71040346604</v>
      </c>
      <c r="AP30" s="335">
        <v>11</v>
      </c>
      <c r="AQ30" s="371">
        <f t="shared" ref="AQ30:AX30" si="78">SUM(AQ25:AQ29)</f>
        <v>390984.90576540469</v>
      </c>
      <c r="AR30" s="371">
        <f t="shared" si="78"/>
        <v>1092893.9835466899</v>
      </c>
      <c r="AS30" s="371">
        <f t="shared" si="78"/>
        <v>415859.90247543348</v>
      </c>
      <c r="AT30" s="371">
        <f t="shared" si="78"/>
        <v>1129831.9903383632</v>
      </c>
      <c r="AU30" s="371">
        <f t="shared" si="78"/>
        <v>462427.84359012428</v>
      </c>
      <c r="AV30" s="371">
        <f t="shared" si="78"/>
        <v>1184323.6127251848</v>
      </c>
      <c r="AW30" s="371">
        <f t="shared" si="78"/>
        <v>501119.56971611863</v>
      </c>
      <c r="AX30" s="371">
        <f t="shared" si="78"/>
        <v>1183755.6365717836</v>
      </c>
      <c r="AY30" s="662">
        <f t="shared" si="52"/>
        <v>6361197.4447291028</v>
      </c>
      <c r="AZ30" s="370">
        <f t="shared" ref="AZ30:BG30" si="79">SUM(AZ25:AZ29)</f>
        <v>0</v>
      </c>
      <c r="BA30" s="371">
        <f t="shared" si="79"/>
        <v>8.3580301757695437E-3</v>
      </c>
      <c r="BB30" s="371">
        <f t="shared" si="79"/>
        <v>0</v>
      </c>
      <c r="BC30" s="371">
        <f t="shared" si="79"/>
        <v>-1.8989047366156496E-2</v>
      </c>
      <c r="BD30" s="371">
        <f t="shared" si="79"/>
        <v>0</v>
      </c>
      <c r="BE30" s="371">
        <f t="shared" si="79"/>
        <v>-1.7143475155580581E-2</v>
      </c>
      <c r="BF30" s="371">
        <f t="shared" si="79"/>
        <v>0</v>
      </c>
      <c r="BG30" s="371">
        <f t="shared" si="79"/>
        <v>-1.8539084631505363E-2</v>
      </c>
      <c r="BH30" s="664">
        <f t="shared" si="53"/>
        <v>-4.6313576977472896E-2</v>
      </c>
      <c r="BI30" s="665">
        <f t="shared" si="54"/>
        <v>6361197.3984155254</v>
      </c>
      <c r="BJ30" s="335">
        <v>11</v>
      </c>
      <c r="BK30" s="371">
        <f t="shared" ref="BK30:BR30" si="80">SUM(BK25:BK29)</f>
        <v>45945.323522448693</v>
      </c>
      <c r="BL30" s="371">
        <f t="shared" si="80"/>
        <v>550122.79823525064</v>
      </c>
      <c r="BM30" s="371">
        <f t="shared" si="80"/>
        <v>77800.079581631187</v>
      </c>
      <c r="BN30" s="371">
        <f t="shared" si="80"/>
        <v>833994.53265521291</v>
      </c>
      <c r="BO30" s="371">
        <f t="shared" si="80"/>
        <v>72484.997022786309</v>
      </c>
      <c r="BP30" s="371">
        <f t="shared" si="80"/>
        <v>748763.69510213542</v>
      </c>
      <c r="BQ30" s="371">
        <f t="shared" si="80"/>
        <v>84610.99398169975</v>
      </c>
      <c r="BR30" s="371">
        <f t="shared" si="80"/>
        <v>852886.44558679906</v>
      </c>
      <c r="BS30" s="662">
        <f t="shared" si="55"/>
        <v>3266608.8656879645</v>
      </c>
      <c r="BT30" s="370">
        <f t="shared" ref="BT30:CA30" si="81">SUM(BT25:BT29)</f>
        <v>0</v>
      </c>
      <c r="BU30" s="371">
        <f t="shared" si="81"/>
        <v>1.9608891732400004E-5</v>
      </c>
      <c r="BV30" s="371">
        <f t="shared" si="81"/>
        <v>0</v>
      </c>
      <c r="BW30" s="371">
        <f t="shared" si="81"/>
        <v>-7.0726953399847462E-4</v>
      </c>
      <c r="BX30" s="371">
        <f t="shared" si="81"/>
        <v>0</v>
      </c>
      <c r="BY30" s="371">
        <f t="shared" si="81"/>
        <v>-4.002292647863821E-4</v>
      </c>
      <c r="BZ30" s="371">
        <f t="shared" si="81"/>
        <v>0</v>
      </c>
      <c r="CA30" s="371">
        <f t="shared" si="81"/>
        <v>-5.3466180676529831E-4</v>
      </c>
      <c r="CB30" s="664">
        <f t="shared" si="56"/>
        <v>-1.622551713817755E-3</v>
      </c>
      <c r="CC30" s="665">
        <f t="shared" si="57"/>
        <v>3266608.8640654129</v>
      </c>
      <c r="CD30" s="335">
        <v>11</v>
      </c>
      <c r="CE30" s="480">
        <f t="shared" si="58"/>
        <v>2197767.6282527922</v>
      </c>
      <c r="CF30" s="480">
        <f t="shared" si="59"/>
        <v>2580164.0720107937</v>
      </c>
      <c r="CG30" s="480">
        <f t="shared" si="60"/>
        <v>2585065.6396577088</v>
      </c>
      <c r="CH30" s="480">
        <f t="shared" si="61"/>
        <v>2738038.190078591</v>
      </c>
      <c r="CI30" s="482">
        <f t="shared" si="62"/>
        <v>10101035.529999886</v>
      </c>
      <c r="CJ30" s="480">
        <f t="shared" si="63"/>
        <v>1.4076012858568342E-4</v>
      </c>
      <c r="CK30" s="480">
        <f t="shared" si="64"/>
        <v>-3.3759144178824876E-2</v>
      </c>
      <c r="CL30" s="480">
        <f t="shared" si="65"/>
        <v>-3.1745027274476777E-2</v>
      </c>
      <c r="CM30" s="480">
        <f t="shared" si="66"/>
        <v>-3.1780407648847632E-2</v>
      </c>
      <c r="CN30" s="482">
        <f t="shared" si="67"/>
        <v>-9.7143818973563598E-2</v>
      </c>
      <c r="CO30" s="480">
        <f t="shared" si="68"/>
        <v>2197767.6283935523</v>
      </c>
      <c r="CP30" s="480">
        <f t="shared" si="69"/>
        <v>2580164.0382516496</v>
      </c>
      <c r="CQ30" s="480">
        <f t="shared" si="70"/>
        <v>2585065.6079126811</v>
      </c>
      <c r="CR30" s="480">
        <f t="shared" si="71"/>
        <v>2738038.1582981837</v>
      </c>
      <c r="CS30" s="482">
        <f t="shared" si="72"/>
        <v>10101035.432856068</v>
      </c>
    </row>
    <row r="31" spans="1:97" ht="15.75" customHeight="1">
      <c r="A31" s="341" t="s">
        <v>1339</v>
      </c>
      <c r="B31" s="335"/>
      <c r="C31" s="435" t="s">
        <v>1314</v>
      </c>
      <c r="D31" s="435" t="s">
        <v>1314</v>
      </c>
      <c r="E31" s="435" t="s">
        <v>1314</v>
      </c>
      <c r="F31" s="435" t="s">
        <v>1314</v>
      </c>
      <c r="G31" s="435" t="s">
        <v>1314</v>
      </c>
      <c r="H31" s="435" t="s">
        <v>1314</v>
      </c>
      <c r="I31" s="435" t="s">
        <v>1314</v>
      </c>
      <c r="J31" s="435" t="s">
        <v>1314</v>
      </c>
      <c r="K31" s="436"/>
      <c r="L31" s="437" t="s">
        <v>1314</v>
      </c>
      <c r="M31" s="435" t="s">
        <v>1314</v>
      </c>
      <c r="N31" s="435" t="s">
        <v>1314</v>
      </c>
      <c r="O31" s="435" t="s">
        <v>1314</v>
      </c>
      <c r="P31" s="435" t="s">
        <v>1314</v>
      </c>
      <c r="Q31" s="435" t="s">
        <v>1314</v>
      </c>
      <c r="R31" s="435" t="s">
        <v>1314</v>
      </c>
      <c r="S31" s="435" t="s">
        <v>1314</v>
      </c>
      <c r="T31" s="438"/>
      <c r="U31" s="437" t="s">
        <v>1314</v>
      </c>
      <c r="V31" s="335"/>
      <c r="W31" s="435" t="s">
        <v>1314</v>
      </c>
      <c r="X31" s="435" t="s">
        <v>1314</v>
      </c>
      <c r="Y31" s="435" t="s">
        <v>1314</v>
      </c>
      <c r="Z31" s="435" t="s">
        <v>1314</v>
      </c>
      <c r="AA31" s="435" t="s">
        <v>1314</v>
      </c>
      <c r="AB31" s="435" t="s">
        <v>1314</v>
      </c>
      <c r="AC31" s="435" t="s">
        <v>1314</v>
      </c>
      <c r="AD31" s="435" t="s">
        <v>1314</v>
      </c>
      <c r="AE31" s="436"/>
      <c r="AF31" s="437" t="s">
        <v>1314</v>
      </c>
      <c r="AG31" s="435" t="s">
        <v>1314</v>
      </c>
      <c r="AH31" s="435" t="s">
        <v>1314</v>
      </c>
      <c r="AI31" s="435" t="s">
        <v>1314</v>
      </c>
      <c r="AJ31" s="435" t="s">
        <v>1314</v>
      </c>
      <c r="AK31" s="435" t="s">
        <v>1314</v>
      </c>
      <c r="AL31" s="435" t="s">
        <v>1314</v>
      </c>
      <c r="AM31" s="435" t="s">
        <v>1314</v>
      </c>
      <c r="AN31" s="438"/>
      <c r="AO31" s="437" t="s">
        <v>1314</v>
      </c>
      <c r="AP31" s="335"/>
      <c r="AQ31" s="435" t="s">
        <v>1314</v>
      </c>
      <c r="AR31" s="435" t="s">
        <v>1314</v>
      </c>
      <c r="AS31" s="435" t="s">
        <v>1314</v>
      </c>
      <c r="AT31" s="435" t="s">
        <v>1314</v>
      </c>
      <c r="AU31" s="435" t="s">
        <v>1314</v>
      </c>
      <c r="AV31" s="435" t="s">
        <v>1314</v>
      </c>
      <c r="AW31" s="435" t="s">
        <v>1314</v>
      </c>
      <c r="AX31" s="435" t="s">
        <v>1314</v>
      </c>
      <c r="AY31" s="436"/>
      <c r="AZ31" s="437" t="s">
        <v>1314</v>
      </c>
      <c r="BA31" s="435" t="s">
        <v>1314</v>
      </c>
      <c r="BB31" s="435" t="s">
        <v>1314</v>
      </c>
      <c r="BC31" s="435" t="s">
        <v>1314</v>
      </c>
      <c r="BD31" s="435" t="s">
        <v>1314</v>
      </c>
      <c r="BE31" s="435" t="s">
        <v>1314</v>
      </c>
      <c r="BF31" s="435" t="s">
        <v>1314</v>
      </c>
      <c r="BG31" s="435" t="s">
        <v>1314</v>
      </c>
      <c r="BH31" s="438"/>
      <c r="BI31" s="437" t="s">
        <v>1314</v>
      </c>
      <c r="BJ31" s="335"/>
      <c r="BK31" s="435" t="s">
        <v>1314</v>
      </c>
      <c r="BL31" s="435" t="s">
        <v>1314</v>
      </c>
      <c r="BM31" s="435" t="s">
        <v>1314</v>
      </c>
      <c r="BN31" s="435" t="s">
        <v>1314</v>
      </c>
      <c r="BO31" s="435" t="s">
        <v>1314</v>
      </c>
      <c r="BP31" s="435" t="s">
        <v>1314</v>
      </c>
      <c r="BQ31" s="435" t="s">
        <v>1314</v>
      </c>
      <c r="BR31" s="435" t="s">
        <v>1314</v>
      </c>
      <c r="BS31" s="436"/>
      <c r="BT31" s="437" t="s">
        <v>1314</v>
      </c>
      <c r="BU31" s="435" t="s">
        <v>1314</v>
      </c>
      <c r="BV31" s="435" t="s">
        <v>1314</v>
      </c>
      <c r="BW31" s="435" t="s">
        <v>1314</v>
      </c>
      <c r="BX31" s="435" t="s">
        <v>1314</v>
      </c>
      <c r="BY31" s="435" t="s">
        <v>1314</v>
      </c>
      <c r="BZ31" s="435" t="s">
        <v>1314</v>
      </c>
      <c r="CA31" s="435" t="s">
        <v>1314</v>
      </c>
      <c r="CB31" s="438"/>
      <c r="CC31" s="437" t="s">
        <v>1314</v>
      </c>
      <c r="CD31" s="335"/>
      <c r="CE31" s="491"/>
      <c r="CF31" s="491"/>
      <c r="CG31" s="491"/>
      <c r="CH31" s="491"/>
      <c r="CI31" s="206"/>
      <c r="CJ31" s="491"/>
      <c r="CK31" s="491"/>
      <c r="CL31" s="491"/>
      <c r="CM31" s="491"/>
      <c r="CN31" s="206"/>
      <c r="CO31" s="491"/>
      <c r="CP31" s="491"/>
      <c r="CQ31" s="491"/>
      <c r="CR31" s="491"/>
      <c r="CS31" s="206"/>
    </row>
    <row r="32" spans="1:97" s="378" customFormat="1" ht="15.75" customHeight="1">
      <c r="A32" s="333" t="s">
        <v>193</v>
      </c>
      <c r="B32" s="335">
        <v>12</v>
      </c>
      <c r="C32" s="372">
        <f t="shared" ref="C32:U32" si="82">C23+C30</f>
        <v>1425716.7363596302</v>
      </c>
      <c r="D32" s="372">
        <f t="shared" si="82"/>
        <v>2473975.7846259214</v>
      </c>
      <c r="E32" s="372">
        <f t="shared" si="82"/>
        <v>1469367.6163903445</v>
      </c>
      <c r="F32" s="372">
        <f t="shared" si="82"/>
        <v>2569661.3929046253</v>
      </c>
      <c r="G32" s="372">
        <f t="shared" si="82"/>
        <v>1298898.9667844512</v>
      </c>
      <c r="H32" s="372">
        <f t="shared" si="82"/>
        <v>2486100.1846362664</v>
      </c>
      <c r="I32" s="372">
        <f t="shared" si="82"/>
        <v>1324801.2564548661</v>
      </c>
      <c r="J32" s="372">
        <f t="shared" si="82"/>
        <v>2432987.8149655233</v>
      </c>
      <c r="K32" s="373">
        <f t="shared" si="82"/>
        <v>15481509.753121627</v>
      </c>
      <c r="L32" s="374">
        <f t="shared" si="82"/>
        <v>0</v>
      </c>
      <c r="M32" s="372">
        <f t="shared" si="82"/>
        <v>7146698.8018923411</v>
      </c>
      <c r="N32" s="372">
        <f t="shared" si="82"/>
        <v>0</v>
      </c>
      <c r="O32" s="372">
        <f t="shared" si="82"/>
        <v>6954745.2405457394</v>
      </c>
      <c r="P32" s="372">
        <f t="shared" si="82"/>
        <v>0</v>
      </c>
      <c r="Q32" s="372">
        <f t="shared" si="82"/>
        <v>7246736.8659281097</v>
      </c>
      <c r="R32" s="372">
        <f t="shared" si="82"/>
        <v>0</v>
      </c>
      <c r="S32" s="372">
        <f t="shared" si="82"/>
        <v>6545386.2019887939</v>
      </c>
      <c r="T32" s="375">
        <f t="shared" si="82"/>
        <v>27893567.110354986</v>
      </c>
      <c r="U32" s="374">
        <f t="shared" si="82"/>
        <v>43375076.863476612</v>
      </c>
      <c r="V32" s="335">
        <v>12</v>
      </c>
      <c r="W32" s="372">
        <f t="shared" ref="W32:AO32" si="83">W23+W30</f>
        <v>170595.65372595889</v>
      </c>
      <c r="X32" s="372">
        <f t="shared" si="83"/>
        <v>1047047.4424716687</v>
      </c>
      <c r="Y32" s="372">
        <f t="shared" si="83"/>
        <v>172816.24010844875</v>
      </c>
      <c r="Z32" s="372">
        <f t="shared" si="83"/>
        <v>1116443.617556927</v>
      </c>
      <c r="AA32" s="372">
        <f t="shared" si="83"/>
        <v>186257.79608171745</v>
      </c>
      <c r="AB32" s="372">
        <f t="shared" si="83"/>
        <v>1113281.0737148752</v>
      </c>
      <c r="AC32" s="372">
        <f t="shared" si="83"/>
        <v>197332.86651650351</v>
      </c>
      <c r="AD32" s="372">
        <f t="shared" si="83"/>
        <v>1068611.7962851513</v>
      </c>
      <c r="AE32" s="373">
        <f t="shared" si="83"/>
        <v>5072386.486461252</v>
      </c>
      <c r="AF32" s="374">
        <f t="shared" si="83"/>
        <v>0</v>
      </c>
      <c r="AG32" s="372">
        <f t="shared" si="83"/>
        <v>2275269.786709419</v>
      </c>
      <c r="AH32" s="372">
        <f t="shared" si="83"/>
        <v>0</v>
      </c>
      <c r="AI32" s="372">
        <f t="shared" si="83"/>
        <v>2176688.1691507162</v>
      </c>
      <c r="AJ32" s="372">
        <f t="shared" si="83"/>
        <v>0</v>
      </c>
      <c r="AK32" s="372">
        <f t="shared" si="83"/>
        <v>2339760.9407852124</v>
      </c>
      <c r="AL32" s="372">
        <f t="shared" si="83"/>
        <v>0</v>
      </c>
      <c r="AM32" s="372">
        <f t="shared" si="83"/>
        <v>2196353.9454143154</v>
      </c>
      <c r="AN32" s="375">
        <f t="shared" si="83"/>
        <v>8988072.8420596626</v>
      </c>
      <c r="AO32" s="374">
        <f t="shared" si="83"/>
        <v>14060459.328520915</v>
      </c>
      <c r="AP32" s="335">
        <v>12</v>
      </c>
      <c r="AQ32" s="372">
        <f t="shared" ref="AQ32:BI32" si="84">AQ23+AQ30</f>
        <v>16981756.095766205</v>
      </c>
      <c r="AR32" s="372">
        <f t="shared" si="84"/>
        <v>47467968.183549188</v>
      </c>
      <c r="AS32" s="372">
        <f t="shared" si="84"/>
        <v>18062158.742476445</v>
      </c>
      <c r="AT32" s="372">
        <f t="shared" si="84"/>
        <v>49072306.900339253</v>
      </c>
      <c r="AU32" s="372">
        <f t="shared" si="84"/>
        <v>20084757.073589955</v>
      </c>
      <c r="AV32" s="372">
        <f t="shared" si="84"/>
        <v>51439056.682722986</v>
      </c>
      <c r="AW32" s="372">
        <f t="shared" si="84"/>
        <v>21765265.569716044</v>
      </c>
      <c r="AX32" s="372">
        <f t="shared" si="84"/>
        <v>51414387.616569683</v>
      </c>
      <c r="AY32" s="373">
        <f t="shared" si="84"/>
        <v>276287656.86472976</v>
      </c>
      <c r="AZ32" s="374">
        <f t="shared" si="84"/>
        <v>0</v>
      </c>
      <c r="BA32" s="372">
        <f t="shared" si="84"/>
        <v>49612476.123836055</v>
      </c>
      <c r="BB32" s="372">
        <f t="shared" si="84"/>
        <v>0</v>
      </c>
      <c r="BC32" s="372">
        <f t="shared" si="84"/>
        <v>42856452.334431678</v>
      </c>
      <c r="BD32" s="372">
        <f t="shared" si="84"/>
        <v>0</v>
      </c>
      <c r="BE32" s="372">
        <f t="shared" si="84"/>
        <v>45699253.792614341</v>
      </c>
      <c r="BF32" s="372">
        <f t="shared" si="84"/>
        <v>0</v>
      </c>
      <c r="BG32" s="372">
        <f t="shared" si="84"/>
        <v>45435643.648607843</v>
      </c>
      <c r="BH32" s="375">
        <f t="shared" si="84"/>
        <v>183603825.89948988</v>
      </c>
      <c r="BI32" s="374">
        <f t="shared" si="84"/>
        <v>459891482.76421964</v>
      </c>
      <c r="BJ32" s="335">
        <v>12</v>
      </c>
      <c r="BK32" s="372">
        <f t="shared" ref="BK32:CC32" si="85">BK23+BK30</f>
        <v>517441.71352244867</v>
      </c>
      <c r="BL32" s="372">
        <f t="shared" si="85"/>
        <v>6195548.5682352502</v>
      </c>
      <c r="BM32" s="372">
        <f t="shared" si="85"/>
        <v>607865.63958163117</v>
      </c>
      <c r="BN32" s="372">
        <f t="shared" si="85"/>
        <v>6516145.2626552135</v>
      </c>
      <c r="BO32" s="372">
        <f t="shared" si="85"/>
        <v>628562.07702278625</v>
      </c>
      <c r="BP32" s="372">
        <f t="shared" si="85"/>
        <v>6492991.4151021251</v>
      </c>
      <c r="BQ32" s="372">
        <f t="shared" si="85"/>
        <v>587311.99398169969</v>
      </c>
      <c r="BR32" s="372">
        <f t="shared" si="85"/>
        <v>5920157.8355867993</v>
      </c>
      <c r="BS32" s="373">
        <f t="shared" si="85"/>
        <v>27466024.505687952</v>
      </c>
      <c r="BT32" s="374">
        <f t="shared" si="85"/>
        <v>0</v>
      </c>
      <c r="BU32" s="372">
        <f t="shared" si="85"/>
        <v>2264721.2692737849</v>
      </c>
      <c r="BV32" s="372">
        <f t="shared" si="85"/>
        <v>0</v>
      </c>
      <c r="BW32" s="372">
        <f t="shared" si="85"/>
        <v>2104301.7059003823</v>
      </c>
      <c r="BX32" s="372">
        <f t="shared" si="85"/>
        <v>0</v>
      </c>
      <c r="BY32" s="372">
        <f t="shared" si="85"/>
        <v>2106496.3083662121</v>
      </c>
      <c r="BZ32" s="372">
        <f t="shared" si="85"/>
        <v>0</v>
      </c>
      <c r="CA32" s="372">
        <f t="shared" si="85"/>
        <v>1844434.4104432114</v>
      </c>
      <c r="CB32" s="375">
        <f t="shared" si="85"/>
        <v>8319953.6939835902</v>
      </c>
      <c r="CC32" s="374">
        <f t="shared" si="85"/>
        <v>35785978.199671544</v>
      </c>
      <c r="CD32" s="335">
        <v>12</v>
      </c>
      <c r="CE32" s="246">
        <f t="shared" ref="CE32:CH32" si="86">CE23+CE30</f>
        <v>76280050.178256258</v>
      </c>
      <c r="CF32" s="246">
        <f t="shared" si="86"/>
        <v>79586765.412012905</v>
      </c>
      <c r="CG32" s="246">
        <f t="shared" si="86"/>
        <v>83729905.269655153</v>
      </c>
      <c r="CH32" s="246">
        <f t="shared" si="86"/>
        <v>84710856.750076264</v>
      </c>
      <c r="CI32" s="242">
        <f>SUM(BS32,AY32,AE32,K32)</f>
        <v>324307577.61000061</v>
      </c>
      <c r="CJ32" s="246">
        <f t="shared" ref="CJ32:CM32" si="87">CJ23+CJ30</f>
        <v>61299165.981711604</v>
      </c>
      <c r="CK32" s="246">
        <f t="shared" si="87"/>
        <v>54092187.450028516</v>
      </c>
      <c r="CL32" s="246">
        <f t="shared" si="87"/>
        <v>57392247.90769387</v>
      </c>
      <c r="CM32" s="246">
        <f t="shared" si="87"/>
        <v>56021818.206454158</v>
      </c>
      <c r="CN32" s="242">
        <f t="shared" si="67"/>
        <v>228805419.5458881</v>
      </c>
      <c r="CO32" s="246">
        <f t="shared" ref="CO32:CR32" si="88">CO23+CO30</f>
        <v>137579216.15996787</v>
      </c>
      <c r="CP32" s="246">
        <f t="shared" si="88"/>
        <v>133678952.86204143</v>
      </c>
      <c r="CQ32" s="246">
        <f t="shared" si="88"/>
        <v>141122153.17734906</v>
      </c>
      <c r="CR32" s="246">
        <f t="shared" si="88"/>
        <v>140732674.95653042</v>
      </c>
      <c r="CS32" s="242">
        <f>SUM(CC32,BI32,AO32,U32)</f>
        <v>553112997.15588868</v>
      </c>
    </row>
    <row r="33" spans="1:97" s="440" customFormat="1" ht="15.75" customHeight="1">
      <c r="A33" s="439"/>
      <c r="B33" s="430"/>
      <c r="C33" s="431"/>
      <c r="D33" s="431"/>
      <c r="E33" s="431"/>
      <c r="F33" s="431"/>
      <c r="G33" s="431"/>
      <c r="H33" s="431"/>
      <c r="I33" s="431"/>
      <c r="J33" s="431"/>
      <c r="K33" s="432"/>
      <c r="L33" s="433"/>
      <c r="M33" s="431"/>
      <c r="N33" s="431"/>
      <c r="O33" s="431"/>
      <c r="P33" s="431"/>
      <c r="Q33" s="431"/>
      <c r="R33" s="431"/>
      <c r="S33" s="431"/>
      <c r="T33" s="431"/>
      <c r="U33" s="434"/>
      <c r="V33" s="430"/>
      <c r="W33" s="431"/>
      <c r="X33" s="431"/>
      <c r="Y33" s="431"/>
      <c r="Z33" s="431"/>
      <c r="AA33" s="431"/>
      <c r="AB33" s="431"/>
      <c r="AC33" s="431"/>
      <c r="AD33" s="431"/>
      <c r="AE33" s="432"/>
      <c r="AF33" s="433"/>
      <c r="AG33" s="431"/>
      <c r="AH33" s="431"/>
      <c r="AI33" s="431"/>
      <c r="AJ33" s="431"/>
      <c r="AK33" s="431"/>
      <c r="AL33" s="431"/>
      <c r="AM33" s="431"/>
      <c r="AN33" s="431"/>
      <c r="AO33" s="434"/>
      <c r="AP33" s="430"/>
      <c r="AQ33" s="431"/>
      <c r="AR33" s="431"/>
      <c r="AS33" s="431"/>
      <c r="AT33" s="431"/>
      <c r="AU33" s="431"/>
      <c r="AV33" s="431"/>
      <c r="AW33" s="431"/>
      <c r="AX33" s="431"/>
      <c r="AY33" s="432"/>
      <c r="AZ33" s="433"/>
      <c r="BA33" s="431"/>
      <c r="BB33" s="431"/>
      <c r="BC33" s="431"/>
      <c r="BD33" s="431"/>
      <c r="BE33" s="431"/>
      <c r="BF33" s="431"/>
      <c r="BG33" s="431"/>
      <c r="BH33" s="431"/>
      <c r="BI33" s="434"/>
      <c r="BJ33" s="430"/>
      <c r="BK33" s="431"/>
      <c r="BL33" s="431"/>
      <c r="BM33" s="431"/>
      <c r="BN33" s="431"/>
      <c r="BO33" s="431"/>
      <c r="BP33" s="431"/>
      <c r="BQ33" s="431"/>
      <c r="BR33" s="431"/>
      <c r="BS33" s="432"/>
      <c r="BT33" s="433"/>
      <c r="BU33" s="431"/>
      <c r="BV33" s="431"/>
      <c r="BW33" s="431"/>
      <c r="BX33" s="431"/>
      <c r="BY33" s="431"/>
      <c r="BZ33" s="431"/>
      <c r="CA33" s="431"/>
      <c r="CB33" s="431"/>
      <c r="CC33" s="434"/>
      <c r="CD33" s="430"/>
      <c r="CE33" s="485"/>
      <c r="CF33" s="485"/>
      <c r="CG33" s="485"/>
      <c r="CH33" s="485"/>
      <c r="CI33" s="488"/>
      <c r="CJ33" s="485"/>
      <c r="CK33" s="485"/>
      <c r="CL33" s="485"/>
      <c r="CM33" s="485"/>
      <c r="CN33" s="488"/>
      <c r="CO33" s="485"/>
      <c r="CP33" s="485"/>
      <c r="CQ33" s="485"/>
      <c r="CR33" s="485"/>
      <c r="CS33" s="488"/>
    </row>
    <row r="34" spans="1:97" ht="15.75" customHeight="1">
      <c r="A34" s="333" t="s">
        <v>195</v>
      </c>
      <c r="B34" s="430"/>
      <c r="C34" s="441"/>
      <c r="D34" s="441"/>
      <c r="E34" s="441"/>
      <c r="F34" s="441"/>
      <c r="G34" s="441"/>
      <c r="H34" s="441"/>
      <c r="I34" s="441"/>
      <c r="J34" s="441"/>
      <c r="K34" s="442"/>
      <c r="L34" s="443"/>
      <c r="M34" s="441"/>
      <c r="N34" s="441"/>
      <c r="O34" s="441"/>
      <c r="P34" s="441"/>
      <c r="Q34" s="441"/>
      <c r="R34" s="441"/>
      <c r="S34" s="441"/>
      <c r="T34" s="441"/>
      <c r="U34" s="444"/>
      <c r="V34" s="430"/>
      <c r="W34" s="441"/>
      <c r="X34" s="441"/>
      <c r="Y34" s="441"/>
      <c r="Z34" s="441"/>
      <c r="AA34" s="441"/>
      <c r="AB34" s="441"/>
      <c r="AC34" s="441"/>
      <c r="AD34" s="441"/>
      <c r="AE34" s="442"/>
      <c r="AF34" s="443"/>
      <c r="AG34" s="441"/>
      <c r="AH34" s="441"/>
      <c r="AI34" s="441"/>
      <c r="AJ34" s="441"/>
      <c r="AK34" s="441"/>
      <c r="AL34" s="441"/>
      <c r="AM34" s="441"/>
      <c r="AN34" s="441"/>
      <c r="AO34" s="444"/>
      <c r="AP34" s="430"/>
      <c r="AQ34" s="441"/>
      <c r="AR34" s="441"/>
      <c r="AS34" s="441"/>
      <c r="AT34" s="441"/>
      <c r="AU34" s="441"/>
      <c r="AV34" s="441"/>
      <c r="AW34" s="441"/>
      <c r="AX34" s="441"/>
      <c r="AY34" s="442"/>
      <c r="AZ34" s="443"/>
      <c r="BA34" s="441"/>
      <c r="BB34" s="441"/>
      <c r="BC34" s="441"/>
      <c r="BD34" s="441"/>
      <c r="BE34" s="441"/>
      <c r="BF34" s="441"/>
      <c r="BG34" s="441"/>
      <c r="BH34" s="441"/>
      <c r="BI34" s="444"/>
      <c r="BJ34" s="430"/>
      <c r="BK34" s="441"/>
      <c r="BL34" s="441"/>
      <c r="BM34" s="441"/>
      <c r="BN34" s="441"/>
      <c r="BO34" s="441"/>
      <c r="BP34" s="441"/>
      <c r="BQ34" s="441"/>
      <c r="BR34" s="441"/>
      <c r="BS34" s="442"/>
      <c r="BT34" s="443"/>
      <c r="BU34" s="441"/>
      <c r="BV34" s="441"/>
      <c r="BW34" s="441"/>
      <c r="BX34" s="441"/>
      <c r="BY34" s="441"/>
      <c r="BZ34" s="441"/>
      <c r="CA34" s="441"/>
      <c r="CB34" s="441"/>
      <c r="CC34" s="444"/>
      <c r="CD34" s="430"/>
      <c r="CE34" s="485"/>
      <c r="CF34" s="485"/>
      <c r="CG34" s="485"/>
      <c r="CH34" s="485"/>
      <c r="CI34" s="488"/>
      <c r="CJ34" s="485"/>
      <c r="CK34" s="485"/>
      <c r="CL34" s="485"/>
      <c r="CM34" s="485"/>
      <c r="CN34" s="488"/>
      <c r="CO34" s="485"/>
      <c r="CP34" s="485"/>
      <c r="CQ34" s="485"/>
      <c r="CR34" s="485"/>
      <c r="CS34" s="488"/>
    </row>
    <row r="35" spans="1:97" ht="15.75" customHeight="1">
      <c r="A35" s="369" t="s">
        <v>197</v>
      </c>
      <c r="B35" s="335">
        <v>13</v>
      </c>
      <c r="C35" s="661">
        <f>SUM('Schedule 3B_Income_Eastern:Schedule 3D_Income_The Cape'!C35)</f>
        <v>110467.81</v>
      </c>
      <c r="D35" s="661">
        <f>SUM('Schedule 3B_Income_Eastern:Schedule 3D_Income_The Cape'!D35)</f>
        <v>66836</v>
      </c>
      <c r="E35" s="661">
        <f>SUM('Schedule 3B_Income_Eastern:Schedule 3D_Income_The Cape'!E35)</f>
        <v>314129.17779484374</v>
      </c>
      <c r="F35" s="661">
        <f>SUM('Schedule 3B_Income_Eastern:Schedule 3D_Income_The Cape'!F35)</f>
        <v>81868.049854317389</v>
      </c>
      <c r="G35" s="661">
        <f>SUM('Schedule 3B_Income_Eastern:Schedule 3D_Income_The Cape'!G35)</f>
        <v>216017.57016279726</v>
      </c>
      <c r="H35" s="661">
        <f>SUM('Schedule 3B_Income_Eastern:Schedule 3D_Income_The Cape'!H35)</f>
        <v>42346.88003389442</v>
      </c>
      <c r="I35" s="661">
        <f>SUM('Schedule 3B_Income_Eastern:Schedule 3D_Income_The Cape'!I35)</f>
        <v>305614.29398718185</v>
      </c>
      <c r="J35" s="661">
        <f>SUM('Schedule 3B_Income_Eastern:Schedule 3D_Income_The Cape'!J35)</f>
        <v>65773.911806118471</v>
      </c>
      <c r="K35" s="662">
        <f t="shared" ref="K35:K63" si="89">SUM(C35:J35)</f>
        <v>1203053.6936391531</v>
      </c>
      <c r="L35" s="663">
        <f>SUM('Schedule 3B_Income_Eastern:Schedule 3D_Income_The Cape'!L35)</f>
        <v>0</v>
      </c>
      <c r="M35" s="661">
        <f>SUM('Schedule 3B_Income_Eastern:Schedule 3D_Income_The Cape'!M35)</f>
        <v>841977.38000000012</v>
      </c>
      <c r="N35" s="661">
        <f>SUM('Schedule 3B_Income_Eastern:Schedule 3D_Income_The Cape'!N35)</f>
        <v>0</v>
      </c>
      <c r="O35" s="661">
        <f>SUM('Schedule 3B_Income_Eastern:Schedule 3D_Income_The Cape'!O35)</f>
        <v>1125434.5113503872</v>
      </c>
      <c r="P35" s="661">
        <f>SUM('Schedule 3B_Income_Eastern:Schedule 3D_Income_The Cape'!P35)</f>
        <v>0</v>
      </c>
      <c r="Q35" s="661">
        <f>SUM('Schedule 3B_Income_Eastern:Schedule 3D_Income_The Cape'!Q35)</f>
        <v>528816.74288090353</v>
      </c>
      <c r="R35" s="661">
        <f>SUM('Schedule 3B_Income_Eastern:Schedule 3D_Income_The Cape'!R35)</f>
        <v>0</v>
      </c>
      <c r="S35" s="661">
        <f>SUM('Schedule 3B_Income_Eastern:Schedule 3D_Income_The Cape'!S35)</f>
        <v>1039365.0577480795</v>
      </c>
      <c r="T35" s="664">
        <f t="shared" ref="T35:T63" si="90">SUM(L35:S35)</f>
        <v>3535593.6919793701</v>
      </c>
      <c r="U35" s="665">
        <f t="shared" ref="U35:U63" si="91">SUM(T35,K35)</f>
        <v>4738647.3856185228</v>
      </c>
      <c r="V35" s="335">
        <v>13</v>
      </c>
      <c r="W35" s="661">
        <f>SUM('Schedule 3B_Income_Eastern:Schedule 3D_Income_The Cape'!W35)</f>
        <v>11683.320000000002</v>
      </c>
      <c r="X35" s="661">
        <f>SUM('Schedule 3B_Income_Eastern:Schedule 3D_Income_The Cape'!X35)</f>
        <v>13640</v>
      </c>
      <c r="Y35" s="661">
        <f>SUM('Schedule 3B_Income_Eastern:Schedule 3D_Income_The Cape'!Y35)</f>
        <v>172289.38025692239</v>
      </c>
      <c r="Z35" s="661">
        <f>SUM('Schedule 3B_Income_Eastern:Schedule 3D_Income_The Cape'!Z35)</f>
        <v>12280.207478147606</v>
      </c>
      <c r="AA35" s="661">
        <f>SUM('Schedule 3B_Income_Eastern:Schedule 3D_Income_The Cape'!AA35)</f>
        <v>7713.1430916716572</v>
      </c>
      <c r="AB35" s="661">
        <f>SUM('Schedule 3B_Income_Eastern:Schedule 3D_Income_The Cape'!AB35)</f>
        <v>25954.539375612712</v>
      </c>
      <c r="AC35" s="661">
        <f>SUM('Schedule 3B_Income_Eastern:Schedule 3D_Income_The Cape'!AC35)</f>
        <v>53154.677689101816</v>
      </c>
      <c r="AD35" s="661">
        <f>SUM('Schedule 3B_Income_Eastern:Schedule 3D_Income_The Cape'!AD35)</f>
        <v>20554.34743941202</v>
      </c>
      <c r="AE35" s="662">
        <f t="shared" ref="AE35:AE63" si="92">SUM(W35:AD35)</f>
        <v>317269.61533086823</v>
      </c>
      <c r="AF35" s="663">
        <f>SUM('Schedule 3B_Income_Eastern:Schedule 3D_Income_The Cape'!AF35)</f>
        <v>0</v>
      </c>
      <c r="AG35" s="661">
        <f>SUM('Schedule 3B_Income_Eastern:Schedule 3D_Income_The Cape'!AG35)</f>
        <v>343731.33</v>
      </c>
      <c r="AH35" s="661">
        <f>SUM('Schedule 3B_Income_Eastern:Schedule 3D_Income_The Cape'!AH35)</f>
        <v>0</v>
      </c>
      <c r="AI35" s="661">
        <f>SUM('Schedule 3B_Income_Eastern:Schedule 3D_Income_The Cape'!AI35)</f>
        <v>143450.21851719165</v>
      </c>
      <c r="AJ35" s="661">
        <f>SUM('Schedule 3B_Income_Eastern:Schedule 3D_Income_The Cape'!AJ35)</f>
        <v>0</v>
      </c>
      <c r="AK35" s="661">
        <f>SUM('Schedule 3B_Income_Eastern:Schedule 3D_Income_The Cape'!AK35)</f>
        <v>268696.58522153151</v>
      </c>
      <c r="AL35" s="661">
        <f>SUM('Schedule 3B_Income_Eastern:Schedule 3D_Income_The Cape'!AL35)</f>
        <v>0</v>
      </c>
      <c r="AM35" s="661">
        <f>SUM('Schedule 3B_Income_Eastern:Schedule 3D_Income_The Cape'!AM35)</f>
        <v>367373.4726651911</v>
      </c>
      <c r="AN35" s="664">
        <f t="shared" ref="AN35:AN63" si="93">SUM(AF35:AM35)</f>
        <v>1123251.6064039143</v>
      </c>
      <c r="AO35" s="665">
        <f t="shared" ref="AO35:AO63" si="94">SUM(AN35,AE35)</f>
        <v>1440521.2217347824</v>
      </c>
      <c r="AP35" s="335">
        <v>13</v>
      </c>
      <c r="AQ35" s="661">
        <f>SUM('Schedule 3B_Income_Eastern:Schedule 3D_Income_The Cape'!AQ35)</f>
        <v>873411.84999999986</v>
      </c>
      <c r="AR35" s="661">
        <f>SUM('Schedule 3B_Income_Eastern:Schedule 3D_Income_The Cape'!AR35)</f>
        <v>598796</v>
      </c>
      <c r="AS35" s="661">
        <f>SUM('Schedule 3B_Income_Eastern:Schedule 3D_Income_The Cape'!AS35)</f>
        <v>1437269.2210968428</v>
      </c>
      <c r="AT35" s="661">
        <f>SUM('Schedule 3B_Income_Eastern:Schedule 3D_Income_The Cape'!AT35)</f>
        <v>603932.16088257241</v>
      </c>
      <c r="AU35" s="661">
        <f>SUM('Schedule 3B_Income_Eastern:Schedule 3D_Income_The Cape'!AU35)</f>
        <v>1355692.0199239561</v>
      </c>
      <c r="AV35" s="661">
        <f>SUM('Schedule 3B_Income_Eastern:Schedule 3D_Income_The Cape'!AV35)</f>
        <v>659791.71149583894</v>
      </c>
      <c r="AW35" s="661">
        <f>SUM('Schedule 3B_Income_Eastern:Schedule 3D_Income_The Cape'!AW35)</f>
        <v>1701887.5911719543</v>
      </c>
      <c r="AX35" s="661">
        <f>SUM('Schedule 3B_Income_Eastern:Schedule 3D_Income_The Cape'!AX35)</f>
        <v>673478.14246865455</v>
      </c>
      <c r="AY35" s="662">
        <f t="shared" ref="AY35:AY63" si="95">SUM(AQ35:AX35)</f>
        <v>7904258.6970398193</v>
      </c>
      <c r="AZ35" s="663">
        <f>SUM('Schedule 3B_Income_Eastern:Schedule 3D_Income_The Cape'!AZ35)</f>
        <v>0</v>
      </c>
      <c r="BA35" s="661">
        <f>SUM('Schedule 3B_Income_Eastern:Schedule 3D_Income_The Cape'!BA35)</f>
        <v>10046540.270000001</v>
      </c>
      <c r="BB35" s="661">
        <f>SUM('Schedule 3B_Income_Eastern:Schedule 3D_Income_The Cape'!BB35)</f>
        <v>0</v>
      </c>
      <c r="BC35" s="661">
        <f>SUM('Schedule 3B_Income_Eastern:Schedule 3D_Income_The Cape'!BC35)</f>
        <v>9198761.3472501561</v>
      </c>
      <c r="BD35" s="661">
        <f>SUM('Schedule 3B_Income_Eastern:Schedule 3D_Income_The Cape'!BD35)</f>
        <v>0</v>
      </c>
      <c r="BE35" s="661">
        <f>SUM('Schedule 3B_Income_Eastern:Schedule 3D_Income_The Cape'!BE35)</f>
        <v>9950364.512247514</v>
      </c>
      <c r="BF35" s="661">
        <f>SUM('Schedule 3B_Income_Eastern:Schedule 3D_Income_The Cape'!BF35)</f>
        <v>0</v>
      </c>
      <c r="BG35" s="661">
        <f>SUM('Schedule 3B_Income_Eastern:Schedule 3D_Income_The Cape'!BG35)</f>
        <v>10977912.217459202</v>
      </c>
      <c r="BH35" s="664">
        <f t="shared" ref="BH35:BH63" si="96">SUM(AZ35:BG35)</f>
        <v>40173578.346956879</v>
      </c>
      <c r="BI35" s="665">
        <f t="shared" ref="BI35:BI63" si="97">SUM(BH35,AY35)</f>
        <v>48077837.043996699</v>
      </c>
      <c r="BJ35" s="335">
        <v>13</v>
      </c>
      <c r="BK35" s="661">
        <f>SUM('Schedule 3B_Income_Eastern:Schedule 3D_Income_The Cape'!BK35)</f>
        <v>100296.63000000002</v>
      </c>
      <c r="BL35" s="661">
        <f>SUM('Schedule 3B_Income_Eastern:Schedule 3D_Income_The Cape'!BL35)</f>
        <v>42284</v>
      </c>
      <c r="BM35" s="661">
        <f>SUM('Schedule 3B_Income_Eastern:Schedule 3D_Income_The Cape'!BM35)</f>
        <v>101355.76678899418</v>
      </c>
      <c r="BN35" s="661">
        <f>SUM('Schedule 3B_Income_Eastern:Schedule 3D_Income_The Cape'!BN35)</f>
        <v>50485.297410162384</v>
      </c>
      <c r="BO35" s="661">
        <f>SUM('Schedule 3B_Income_Eastern:Schedule 3D_Income_The Cape'!BO35)</f>
        <v>85598.22308680811</v>
      </c>
      <c r="BP35" s="661">
        <f>SUM('Schedule 3B_Income_Eastern:Schedule 3D_Income_The Cape'!BP35)</f>
        <v>42346.880033894427</v>
      </c>
      <c r="BQ35" s="661">
        <f>SUM('Schedule 3B_Income_Eastern:Schedule 3D_Income_The Cape'!BQ35)</f>
        <v>120339.55603652917</v>
      </c>
      <c r="BR35" s="661">
        <f>SUM('Schedule 3B_Income_Eastern:Schedule 3D_Income_The Cape'!BR35)</f>
        <v>49330.433854588846</v>
      </c>
      <c r="BS35" s="662">
        <f t="shared" ref="BS35:BS63" si="98">SUM(BK35:BR35)</f>
        <v>592036.78721097717</v>
      </c>
      <c r="BT35" s="663">
        <f>SUM('Schedule 3B_Income_Eastern:Schedule 3D_Income_The Cape'!BT35)</f>
        <v>0</v>
      </c>
      <c r="BU35" s="661">
        <f>SUM('Schedule 3B_Income_Eastern:Schedule 3D_Income_The Cape'!BU35)</f>
        <v>669041.36999999988</v>
      </c>
      <c r="BV35" s="661">
        <f>SUM('Schedule 3B_Income_Eastern:Schedule 3D_Income_The Cape'!BV35)</f>
        <v>0</v>
      </c>
      <c r="BW35" s="661">
        <f>SUM('Schedule 3B_Income_Eastern:Schedule 3D_Income_The Cape'!BW35)</f>
        <v>637394.4442130595</v>
      </c>
      <c r="BX35" s="661">
        <f>SUM('Schedule 3B_Income_Eastern:Schedule 3D_Income_The Cape'!BX35)</f>
        <v>0</v>
      </c>
      <c r="BY35" s="661">
        <f>SUM('Schedule 3B_Income_Eastern:Schedule 3D_Income_The Cape'!BY35)</f>
        <v>587044.03673456598</v>
      </c>
      <c r="BZ35" s="661">
        <f>SUM('Schedule 3B_Income_Eastern:Schedule 3D_Income_The Cape'!BZ35)</f>
        <v>0</v>
      </c>
      <c r="CA35" s="661">
        <f>SUM('Schedule 3B_Income_Eastern:Schedule 3D_Income_The Cape'!CA35)</f>
        <v>565994.92082797631</v>
      </c>
      <c r="CB35" s="664">
        <f t="shared" ref="CB35:CB63" si="99">SUM(BT35:CA35)</f>
        <v>2459474.7717756019</v>
      </c>
      <c r="CC35" s="665">
        <f t="shared" ref="CC35:CC63" si="100">SUM(CB35,BS35)</f>
        <v>3051511.5589865791</v>
      </c>
      <c r="CD35" s="335">
        <v>13</v>
      </c>
      <c r="CE35" s="480">
        <f t="shared" ref="CE35:CE64" si="101">+C35+D35+W35+X35+AQ35+AR35+BK35+BL35</f>
        <v>1817415.61</v>
      </c>
      <c r="CF35" s="480">
        <f t="shared" ref="CF35:CF64" si="102">+E35+F35+Y35+Z35+AS35+AT35+BM35+BN35</f>
        <v>2773609.2615628028</v>
      </c>
      <c r="CG35" s="480">
        <f t="shared" ref="CG35:CG64" si="103">+G35+H35+AA35+AB35+AU35+AV35+BO35+BP35</f>
        <v>2435460.9672044739</v>
      </c>
      <c r="CH35" s="480">
        <f t="shared" ref="CH35:CH64" si="104">+I35+J35+AC35+AD35+AW35+AX35+BQ35+BR35</f>
        <v>2990132.954453541</v>
      </c>
      <c r="CI35" s="482">
        <f t="shared" ref="CI35:CI64" si="105">SUM(K35,AE35,AY35,BS35)</f>
        <v>10016618.793220818</v>
      </c>
      <c r="CJ35" s="480">
        <f t="shared" ref="CJ35:CJ64" si="106">L35+M35+AF35+AG35+AZ35+BA35+BT35+BU35</f>
        <v>11901290.350000001</v>
      </c>
      <c r="CK35" s="480">
        <f t="shared" ref="CK35:CK64" si="107">N35+O35+AH35+AI35+BB35+BC35+BV35+BW35</f>
        <v>11105040.521330794</v>
      </c>
      <c r="CL35" s="480">
        <f t="shared" ref="CL35:CL64" si="108">P35+Q35+AJ35+AK35+BD35+BE35+BX35+BY35</f>
        <v>11334921.877084516</v>
      </c>
      <c r="CM35" s="480">
        <f t="shared" ref="CM35:CM64" si="109">+R35+S35+AL35+AM35+BF35+BG35+BZ35+CA35</f>
        <v>12950645.668700447</v>
      </c>
      <c r="CN35" s="482">
        <f t="shared" ref="CN35:CN66" si="110">SUM(T35,AN35,BH35,CB35)</f>
        <v>47291898.417115763</v>
      </c>
      <c r="CO35" s="480">
        <f t="shared" ref="CO35:CO64" si="111">+C35+D35+L35+M35+W35+X35+AF35+AG35+AQ35+AR35+AZ35+BA35+BK35+BL35+BT35+BU35</f>
        <v>13718705.960000001</v>
      </c>
      <c r="CP35" s="480">
        <f t="shared" ref="CP35:CP64" si="112">+E35+F35+N35+O35+Y35+Z35+AH35+AI35+AS35+AT35+BB35+BC35+BM35+BN35+BV35+BW35</f>
        <v>13878649.782893598</v>
      </c>
      <c r="CQ35" s="480">
        <f t="shared" ref="CQ35:CQ64" si="113">+G35+H35+P35+Q35+AA35+AB35+AJ35+AK35+AU35+AV35+BD35+BE35+BO35+BP35+BX35+BY35</f>
        <v>13770382.844288988</v>
      </c>
      <c r="CR35" s="480">
        <f t="shared" ref="CR35:CR64" si="114">+I35+J35+R35+S35+AC35+AD35+AL35+AM35+AW35+AX35+BF35+BG35+BQ35+BR35+BZ35+CA35</f>
        <v>15940778.62315399</v>
      </c>
      <c r="CS35" s="482">
        <f t="shared" ref="CS35:CS64" si="115">SUM(CC35,BI35,AO35,U35)</f>
        <v>57308517.210336588</v>
      </c>
    </row>
    <row r="36" spans="1:97" ht="15.75" customHeight="1">
      <c r="A36" s="369" t="s">
        <v>199</v>
      </c>
      <c r="B36" s="335">
        <v>14</v>
      </c>
      <c r="C36" s="661">
        <f>SUM('Schedule 3B_Income_Eastern:Schedule 3D_Income_The Cape'!C36)</f>
        <v>43680</v>
      </c>
      <c r="D36" s="661">
        <f>SUM('Schedule 3B_Income_Eastern:Schedule 3D_Income_The Cape'!D36)</f>
        <v>1364</v>
      </c>
      <c r="E36" s="661">
        <f>SUM('Schedule 3B_Income_Eastern:Schedule 3D_Income_The Cape'!E36)</f>
        <v>0</v>
      </c>
      <c r="F36" s="661">
        <f>SUM('Schedule 3B_Income_Eastern:Schedule 3D_Income_The Cape'!F36)</f>
        <v>5457.8699902878252</v>
      </c>
      <c r="G36" s="661">
        <f>SUM('Schedule 3B_Income_Eastern:Schedule 3D_Income_The Cape'!G36)</f>
        <v>36696.620076065745</v>
      </c>
      <c r="H36" s="661">
        <f>SUM('Schedule 3B_Income_Eastern:Schedule 3D_Income_The Cape'!H36)</f>
        <v>4098.0851645704279</v>
      </c>
      <c r="I36" s="661">
        <f>SUM('Schedule 3B_Income_Eastern:Schedule 3D_Income_The Cape'!I36)</f>
        <v>0</v>
      </c>
      <c r="J36" s="661">
        <f>SUM('Schedule 3B_Income_Eastern:Schedule 3D_Income_The Cape'!J36)</f>
        <v>17990.579371700416</v>
      </c>
      <c r="K36" s="662">
        <f t="shared" si="89"/>
        <v>109287.15460262442</v>
      </c>
      <c r="L36" s="663">
        <f>SUM('Schedule 3B_Income_Eastern:Schedule 3D_Income_The Cape'!L36)</f>
        <v>0</v>
      </c>
      <c r="M36" s="661">
        <f>SUM('Schedule 3B_Income_Eastern:Schedule 3D_Income_The Cape'!M36)</f>
        <v>6649.1100000000006</v>
      </c>
      <c r="N36" s="661">
        <f>SUM('Schedule 3B_Income_Eastern:Schedule 3D_Income_The Cape'!N36)</f>
        <v>0</v>
      </c>
      <c r="O36" s="661">
        <f>SUM('Schedule 3B_Income_Eastern:Schedule 3D_Income_The Cape'!O36)</f>
        <v>91289.658516854281</v>
      </c>
      <c r="P36" s="661">
        <f>SUM('Schedule 3B_Income_Eastern:Schedule 3D_Income_The Cape'!P36)</f>
        <v>0</v>
      </c>
      <c r="Q36" s="661">
        <f>SUM('Schedule 3B_Income_Eastern:Schedule 3D_Income_The Cape'!Q36)</f>
        <v>58045.028755219013</v>
      </c>
      <c r="R36" s="661">
        <f>SUM('Schedule 3B_Income_Eastern:Schedule 3D_Income_The Cape'!R36)</f>
        <v>0</v>
      </c>
      <c r="S36" s="661">
        <f>SUM('Schedule 3B_Income_Eastern:Schedule 3D_Income_The Cape'!S36)</f>
        <v>89697.954003054445</v>
      </c>
      <c r="T36" s="664">
        <f t="shared" si="90"/>
        <v>245681.75127512772</v>
      </c>
      <c r="U36" s="665">
        <f t="shared" si="91"/>
        <v>354968.90587775211</v>
      </c>
      <c r="V36" s="335">
        <v>14</v>
      </c>
      <c r="W36" s="661">
        <f>SUM('Schedule 3B_Income_Eastern:Schedule 3D_Income_The Cape'!W36)</f>
        <v>7640.9000000000005</v>
      </c>
      <c r="X36" s="661">
        <f>SUM('Schedule 3B_Income_Eastern:Schedule 3D_Income_The Cape'!X36)</f>
        <v>9959</v>
      </c>
      <c r="Y36" s="661">
        <f>SUM('Schedule 3B_Income_Eastern:Schedule 3D_Income_The Cape'!Y36)</f>
        <v>18814.976438494916</v>
      </c>
      <c r="Z36" s="661">
        <f>SUM('Schedule 3B_Income_Eastern:Schedule 3D_Income_The Cape'!Z36)</f>
        <v>10731.676916387059</v>
      </c>
      <c r="AA36" s="661">
        <f>SUM('Schedule 3B_Income_Eastern:Schedule 3D_Income_The Cape'!AA36)</f>
        <v>17467.026437668046</v>
      </c>
      <c r="AB36" s="661">
        <f>SUM('Schedule 3B_Income_Eastern:Schedule 3D_Income_The Cape'!AB36)</f>
        <v>6830.1419409507134</v>
      </c>
      <c r="AC36" s="661">
        <f>SUM('Schedule 3B_Income_Eastern:Schedule 3D_Income_The Cape'!AC36)</f>
        <v>0</v>
      </c>
      <c r="AD36" s="661">
        <f>SUM('Schedule 3B_Income_Eastern:Schedule 3D_Income_The Cape'!AD36)</f>
        <v>2740.5796585882695</v>
      </c>
      <c r="AE36" s="662">
        <f t="shared" si="92"/>
        <v>74184.301392088993</v>
      </c>
      <c r="AF36" s="663">
        <f>SUM('Schedule 3B_Income_Eastern:Schedule 3D_Income_The Cape'!AF36)</f>
        <v>0</v>
      </c>
      <c r="AG36" s="661">
        <f>SUM('Schedule 3B_Income_Eastern:Schedule 3D_Income_The Cape'!AG36)</f>
        <v>9517.08</v>
      </c>
      <c r="AH36" s="661">
        <f>SUM('Schedule 3B_Income_Eastern:Schedule 3D_Income_The Cape'!AH36)</f>
        <v>0</v>
      </c>
      <c r="AI36" s="661">
        <f>SUM('Schedule 3B_Income_Eastern:Schedule 3D_Income_The Cape'!AI36)</f>
        <v>32288.301940407102</v>
      </c>
      <c r="AJ36" s="661">
        <f>SUM('Schedule 3B_Income_Eastern:Schedule 3D_Income_The Cape'!AJ36)</f>
        <v>0</v>
      </c>
      <c r="AK36" s="661">
        <f>SUM('Schedule 3B_Income_Eastern:Schedule 3D_Income_The Cape'!AK36)</f>
        <v>82623.805541634036</v>
      </c>
      <c r="AL36" s="661">
        <f>SUM('Schedule 3B_Income_Eastern:Schedule 3D_Income_The Cape'!AL36)</f>
        <v>0</v>
      </c>
      <c r="AM36" s="661">
        <f>SUM('Schedule 3B_Income_Eastern:Schedule 3D_Income_The Cape'!AM36)</f>
        <v>106658.87467920872</v>
      </c>
      <c r="AN36" s="664">
        <f t="shared" si="93"/>
        <v>231088.06216124987</v>
      </c>
      <c r="AO36" s="665">
        <f t="shared" si="94"/>
        <v>305272.36355333886</v>
      </c>
      <c r="AP36" s="335">
        <v>14</v>
      </c>
      <c r="AQ36" s="661">
        <f>SUM('Schedule 3B_Income_Eastern:Schedule 3D_Income_The Cape'!AQ36)</f>
        <v>0</v>
      </c>
      <c r="AR36" s="661">
        <f>SUM('Schedule 3B_Income_Eastern:Schedule 3D_Income_The Cape'!AR36)</f>
        <v>21890.090000000004</v>
      </c>
      <c r="AS36" s="661">
        <f>SUM('Schedule 3B_Income_Eastern:Schedule 3D_Income_The Cape'!AS36)</f>
        <v>0</v>
      </c>
      <c r="AT36" s="661">
        <f>SUM('Schedule 3B_Income_Eastern:Schedule 3D_Income_The Cape'!AT36)</f>
        <v>13644.674975719561</v>
      </c>
      <c r="AU36" s="661">
        <f>SUM('Schedule 3B_Income_Eastern:Schedule 3D_Income_The Cape'!AU36)</f>
        <v>53694.479857564118</v>
      </c>
      <c r="AV36" s="661">
        <f>SUM('Schedule 3B_Income_Eastern:Schedule 3D_Income_The Cape'!AV36)</f>
        <v>25954.539375612712</v>
      </c>
      <c r="AW36" s="661">
        <f>SUM('Schedule 3B_Income_Eastern:Schedule 3D_Income_The Cape'!AW36)</f>
        <v>15572.540220878402</v>
      </c>
      <c r="AX36" s="661">
        <f>SUM('Schedule 3B_Income_Eastern:Schedule 3D_Income_The Cape'!AX36)</f>
        <v>20554.34743941202</v>
      </c>
      <c r="AY36" s="662">
        <f t="shared" si="95"/>
        <v>151310.67186918683</v>
      </c>
      <c r="AZ36" s="663">
        <f>SUM('Schedule 3B_Income_Eastern:Schedule 3D_Income_The Cape'!AZ36)</f>
        <v>0</v>
      </c>
      <c r="BA36" s="661">
        <f>SUM('Schedule 3B_Income_Eastern:Schedule 3D_Income_The Cape'!BA36)</f>
        <v>705054.01</v>
      </c>
      <c r="BB36" s="661">
        <f>SUM('Schedule 3B_Income_Eastern:Schedule 3D_Income_The Cape'!BB36)</f>
        <v>0</v>
      </c>
      <c r="BC36" s="661">
        <f>SUM('Schedule 3B_Income_Eastern:Schedule 3D_Income_The Cape'!BC36)</f>
        <v>239428.55198428122</v>
      </c>
      <c r="BD36" s="661">
        <f>SUM('Schedule 3B_Income_Eastern:Schedule 3D_Income_The Cape'!BD36)</f>
        <v>0</v>
      </c>
      <c r="BE36" s="661">
        <f>SUM('Schedule 3B_Income_Eastern:Schedule 3D_Income_The Cape'!BE36)</f>
        <v>368711.73574559484</v>
      </c>
      <c r="BF36" s="661">
        <f>SUM('Schedule 3B_Income_Eastern:Schedule 3D_Income_The Cape'!BF36)</f>
        <v>0</v>
      </c>
      <c r="BG36" s="661">
        <f>SUM('Schedule 3B_Income_Eastern:Schedule 3D_Income_The Cape'!BG36)</f>
        <v>350001.17046727275</v>
      </c>
      <c r="BH36" s="664">
        <f t="shared" si="96"/>
        <v>1663195.4681971488</v>
      </c>
      <c r="BI36" s="665">
        <f t="shared" si="97"/>
        <v>1814506.1400663357</v>
      </c>
      <c r="BJ36" s="335">
        <v>14</v>
      </c>
      <c r="BK36" s="661">
        <f>SUM('Schedule 3B_Income_Eastern:Schedule 3D_Income_The Cape'!BK36)</f>
        <v>0</v>
      </c>
      <c r="BL36" s="661">
        <f>SUM('Schedule 3B_Income_Eastern:Schedule 3D_Income_The Cape'!BL36)</f>
        <v>2728</v>
      </c>
      <c r="BM36" s="661">
        <f>SUM('Schedule 3B_Income_Eastern:Schedule 3D_Income_The Cape'!BM36)</f>
        <v>0</v>
      </c>
      <c r="BN36" s="661">
        <f>SUM('Schedule 3B_Income_Eastern:Schedule 3D_Income_The Cape'!BN36)</f>
        <v>4093.4024927158689</v>
      </c>
      <c r="BO36" s="661">
        <f>SUM('Schedule 3B_Income_Eastern:Schedule 3D_Income_The Cape'!BO36)</f>
        <v>0</v>
      </c>
      <c r="BP36" s="661">
        <f>SUM('Schedule 3B_Income_Eastern:Schedule 3D_Income_The Cape'!BP36)</f>
        <v>0</v>
      </c>
      <c r="BQ36" s="661">
        <f>SUM('Schedule 3B_Income_Eastern:Schedule 3D_Income_The Cape'!BQ36)</f>
        <v>0</v>
      </c>
      <c r="BR36" s="661">
        <f>SUM('Schedule 3B_Income_Eastern:Schedule 3D_Income_The Cape'!BR36)</f>
        <v>0</v>
      </c>
      <c r="BS36" s="662">
        <f t="shared" si="98"/>
        <v>6821.4024927158689</v>
      </c>
      <c r="BT36" s="663">
        <f>SUM('Schedule 3B_Income_Eastern:Schedule 3D_Income_The Cape'!BT36)</f>
        <v>0</v>
      </c>
      <c r="BU36" s="661">
        <f>SUM('Schedule 3B_Income_Eastern:Schedule 3D_Income_The Cape'!BU36)</f>
        <v>37027.120000000003</v>
      </c>
      <c r="BV36" s="661">
        <f>SUM('Schedule 3B_Income_Eastern:Schedule 3D_Income_The Cape'!BV36)</f>
        <v>0</v>
      </c>
      <c r="BW36" s="661">
        <f>SUM('Schedule 3B_Income_Eastern:Schedule 3D_Income_The Cape'!BW36)</f>
        <v>107727.73092898063</v>
      </c>
      <c r="BX36" s="661">
        <f>SUM('Schedule 3B_Income_Eastern:Schedule 3D_Income_The Cape'!BX36)</f>
        <v>0</v>
      </c>
      <c r="BY36" s="661">
        <f>SUM('Schedule 3B_Income_Eastern:Schedule 3D_Income_The Cape'!BY36)</f>
        <v>0</v>
      </c>
      <c r="BZ36" s="661">
        <f>SUM('Schedule 3B_Income_Eastern:Schedule 3D_Income_The Cape'!BZ36)</f>
        <v>0</v>
      </c>
      <c r="CA36" s="661">
        <f>SUM('Schedule 3B_Income_Eastern:Schedule 3D_Income_The Cape'!CA36)</f>
        <v>0</v>
      </c>
      <c r="CB36" s="664">
        <f t="shared" si="99"/>
        <v>144754.85092898062</v>
      </c>
      <c r="CC36" s="665">
        <f t="shared" si="100"/>
        <v>151576.25342169649</v>
      </c>
      <c r="CD36" s="335">
        <v>14</v>
      </c>
      <c r="CE36" s="480">
        <f t="shared" si="101"/>
        <v>87261.99</v>
      </c>
      <c r="CF36" s="480">
        <f t="shared" si="102"/>
        <v>52742.600813605233</v>
      </c>
      <c r="CG36" s="480">
        <f t="shared" si="103"/>
        <v>144740.89285243177</v>
      </c>
      <c r="CH36" s="480">
        <f t="shared" si="104"/>
        <v>56858.046690579111</v>
      </c>
      <c r="CI36" s="482">
        <f t="shared" si="105"/>
        <v>341603.53035661613</v>
      </c>
      <c r="CJ36" s="480">
        <f t="shared" si="106"/>
        <v>758247.32</v>
      </c>
      <c r="CK36" s="480">
        <f t="shared" si="107"/>
        <v>470734.24337052321</v>
      </c>
      <c r="CL36" s="480">
        <f t="shared" si="108"/>
        <v>509380.57004244789</v>
      </c>
      <c r="CM36" s="480">
        <f t="shared" si="109"/>
        <v>546357.9991495359</v>
      </c>
      <c r="CN36" s="482">
        <f t="shared" si="110"/>
        <v>2284720.1325625069</v>
      </c>
      <c r="CO36" s="480">
        <f t="shared" si="111"/>
        <v>845509.31</v>
      </c>
      <c r="CP36" s="480">
        <f t="shared" si="112"/>
        <v>523476.84418412845</v>
      </c>
      <c r="CQ36" s="480">
        <f t="shared" si="113"/>
        <v>654121.46289487963</v>
      </c>
      <c r="CR36" s="480">
        <f t="shared" si="114"/>
        <v>603216.04584011505</v>
      </c>
      <c r="CS36" s="482">
        <f t="shared" si="115"/>
        <v>2626323.6629191232</v>
      </c>
    </row>
    <row r="37" spans="1:97" ht="15.75" customHeight="1">
      <c r="A37" s="369" t="s">
        <v>200</v>
      </c>
      <c r="B37" s="335">
        <v>15</v>
      </c>
      <c r="C37" s="661">
        <f>SUM('Schedule 3B_Income_Eastern:Schedule 3D_Income_The Cape'!C37)</f>
        <v>389477.88999999972</v>
      </c>
      <c r="D37" s="661">
        <f>SUM('Schedule 3B_Income_Eastern:Schedule 3D_Income_The Cape'!D37)</f>
        <v>241101.64000000007</v>
      </c>
      <c r="E37" s="661">
        <f>SUM('Schedule 3B_Income_Eastern:Schedule 3D_Income_The Cape'!E37)</f>
        <v>341156.7880683206</v>
      </c>
      <c r="F37" s="661">
        <f>SUM('Schedule 3B_Income_Eastern:Schedule 3D_Income_The Cape'!F37)</f>
        <v>244177.40072637855</v>
      </c>
      <c r="G37" s="661">
        <f>SUM('Schedule 3B_Income_Eastern:Schedule 3D_Income_The Cape'!G37)</f>
        <v>349201.91292549454</v>
      </c>
      <c r="H37" s="661">
        <f>SUM('Schedule 3B_Income_Eastern:Schedule 3D_Income_The Cape'!H37)</f>
        <v>207448.08550669046</v>
      </c>
      <c r="I37" s="661">
        <f>SUM('Schedule 3B_Income_Eastern:Schedule 3D_Income_The Cape'!I37)</f>
        <v>272718.66828850168</v>
      </c>
      <c r="J37" s="661">
        <f>SUM('Schedule 3B_Income_Eastern:Schedule 3D_Income_The Cape'!J37)</f>
        <v>221734.40310797686</v>
      </c>
      <c r="K37" s="662">
        <f t="shared" si="89"/>
        <v>2267016.7886233623</v>
      </c>
      <c r="L37" s="663">
        <f>SUM('Schedule 3B_Income_Eastern:Schedule 3D_Income_The Cape'!L37)</f>
        <v>0</v>
      </c>
      <c r="M37" s="661">
        <f>SUM('Schedule 3B_Income_Eastern:Schedule 3D_Income_The Cape'!M37)</f>
        <v>885169.48000000173</v>
      </c>
      <c r="N37" s="661">
        <f>SUM('Schedule 3B_Income_Eastern:Schedule 3D_Income_The Cape'!N37)</f>
        <v>0</v>
      </c>
      <c r="O37" s="661">
        <f>SUM('Schedule 3B_Income_Eastern:Schedule 3D_Income_The Cape'!O37)</f>
        <v>1068704.6799488261</v>
      </c>
      <c r="P37" s="661">
        <f>SUM('Schedule 3B_Income_Eastern:Schedule 3D_Income_The Cape'!P37)</f>
        <v>0</v>
      </c>
      <c r="Q37" s="661">
        <f>SUM('Schedule 3B_Income_Eastern:Schedule 3D_Income_The Cape'!Q37)</f>
        <v>1038019.4112986042</v>
      </c>
      <c r="R37" s="661">
        <f>SUM('Schedule 3B_Income_Eastern:Schedule 3D_Income_The Cape'!R37)</f>
        <v>0</v>
      </c>
      <c r="S37" s="661">
        <f>SUM('Schedule 3B_Income_Eastern:Schedule 3D_Income_The Cape'!S37)</f>
        <v>1059619.5444177776</v>
      </c>
      <c r="T37" s="664">
        <f t="shared" si="90"/>
        <v>4051513.1156652095</v>
      </c>
      <c r="U37" s="665">
        <f t="shared" si="91"/>
        <v>6318529.9042885713</v>
      </c>
      <c r="V37" s="335">
        <v>15</v>
      </c>
      <c r="W37" s="661">
        <f>SUM('Schedule 3B_Income_Eastern:Schedule 3D_Income_The Cape'!W37)</f>
        <v>23699.99</v>
      </c>
      <c r="X37" s="661">
        <f>SUM('Schedule 3B_Income_Eastern:Schedule 3D_Income_The Cape'!X37)</f>
        <v>54239.489999999983</v>
      </c>
      <c r="Y37" s="661">
        <f>SUM('Schedule 3B_Income_Eastern:Schedule 3D_Income_The Cape'!Y37)</f>
        <v>28385.275440416372</v>
      </c>
      <c r="Z37" s="661">
        <f>SUM('Schedule 3B_Income_Eastern:Schedule 3D_Income_The Cape'!Z37)</f>
        <v>66249.948737956336</v>
      </c>
      <c r="AA37" s="661">
        <f>SUM('Schedule 3B_Income_Eastern:Schedule 3D_Income_The Cape'!AA37)</f>
        <v>19095.404383461042</v>
      </c>
      <c r="AB37" s="661">
        <f>SUM('Schedule 3B_Income_Eastern:Schedule 3D_Income_The Cape'!AB37)</f>
        <v>80924.002430186476</v>
      </c>
      <c r="AC37" s="661">
        <f>SUM('Schedule 3B_Income_Eastern:Schedule 3D_Income_The Cape'!AC37)</f>
        <v>28233.867551859443</v>
      </c>
      <c r="AD37" s="661">
        <f>SUM('Schedule 3B_Income_Eastern:Schedule 3D_Income_The Cape'!AD37)</f>
        <v>66676.53497754391</v>
      </c>
      <c r="AE37" s="662">
        <f t="shared" si="92"/>
        <v>367504.51352142362</v>
      </c>
      <c r="AF37" s="663">
        <f>SUM('Schedule 3B_Income_Eastern:Schedule 3D_Income_The Cape'!AF37)</f>
        <v>0</v>
      </c>
      <c r="AG37" s="661">
        <f>SUM('Schedule 3B_Income_Eastern:Schedule 3D_Income_The Cape'!AG37)</f>
        <v>219450.96999999977</v>
      </c>
      <c r="AH37" s="661">
        <f>SUM('Schedule 3B_Income_Eastern:Schedule 3D_Income_The Cape'!AH37)</f>
        <v>0</v>
      </c>
      <c r="AI37" s="661">
        <f>SUM('Schedule 3B_Income_Eastern:Schedule 3D_Income_The Cape'!AI37)</f>
        <v>296077.89528641908</v>
      </c>
      <c r="AJ37" s="661">
        <f>SUM('Schedule 3B_Income_Eastern:Schedule 3D_Income_The Cape'!AJ37)</f>
        <v>0</v>
      </c>
      <c r="AK37" s="661">
        <f>SUM('Schedule 3B_Income_Eastern:Schedule 3D_Income_The Cape'!AK37)</f>
        <v>369761.85172678623</v>
      </c>
      <c r="AL37" s="661">
        <f>SUM('Schedule 3B_Income_Eastern:Schedule 3D_Income_The Cape'!AL37)</f>
        <v>0</v>
      </c>
      <c r="AM37" s="661">
        <f>SUM('Schedule 3B_Income_Eastern:Schedule 3D_Income_The Cape'!AM37)</f>
        <v>338046.09886044578</v>
      </c>
      <c r="AN37" s="664">
        <f t="shared" si="93"/>
        <v>1223336.8158736508</v>
      </c>
      <c r="AO37" s="665">
        <f t="shared" si="94"/>
        <v>1590841.3293950744</v>
      </c>
      <c r="AP37" s="335">
        <v>15</v>
      </c>
      <c r="AQ37" s="661">
        <f>SUM('Schedule 3B_Income_Eastern:Schedule 3D_Income_The Cape'!AQ37)</f>
        <v>1216207.4500000011</v>
      </c>
      <c r="AR37" s="661">
        <f>SUM('Schedule 3B_Income_Eastern:Schedule 3D_Income_The Cape'!AR37)</f>
        <v>1304405.6399999924</v>
      </c>
      <c r="AS37" s="661">
        <f>SUM('Schedule 3B_Income_Eastern:Schedule 3D_Income_The Cape'!AS37)</f>
        <v>1080046.6685325161</v>
      </c>
      <c r="AT37" s="661">
        <f>SUM('Schedule 3B_Income_Eastern:Schedule 3D_Income_The Cape'!AT37)</f>
        <v>1088305.1280684192</v>
      </c>
      <c r="AU37" s="661">
        <f>SUM('Schedule 3B_Income_Eastern:Schedule 3D_Income_The Cape'!AU37)</f>
        <v>1445800.3700079983</v>
      </c>
      <c r="AV37" s="661">
        <f>SUM('Schedule 3B_Income_Eastern:Schedule 3D_Income_The Cape'!AV37)</f>
        <v>1098243.8102344316</v>
      </c>
      <c r="AW37" s="661">
        <f>SUM('Schedule 3B_Income_Eastern:Schedule 3D_Income_The Cape'!AW37)</f>
        <v>1489241.9467862747</v>
      </c>
      <c r="AX37" s="661">
        <f>SUM('Schedule 3B_Income_Eastern:Schedule 3D_Income_The Cape'!AX37)</f>
        <v>1097292.9439489369</v>
      </c>
      <c r="AY37" s="662">
        <f t="shared" si="95"/>
        <v>9819543.9575785715</v>
      </c>
      <c r="AZ37" s="663">
        <f>SUM('Schedule 3B_Income_Eastern:Schedule 3D_Income_The Cape'!AZ37)</f>
        <v>0</v>
      </c>
      <c r="BA37" s="661">
        <f>SUM('Schedule 3B_Income_Eastern:Schedule 3D_Income_The Cape'!BA37)</f>
        <v>5947169.6800000537</v>
      </c>
      <c r="BB37" s="661">
        <f>SUM('Schedule 3B_Income_Eastern:Schedule 3D_Income_The Cape'!BB37)</f>
        <v>0</v>
      </c>
      <c r="BC37" s="661">
        <f>SUM('Schedule 3B_Income_Eastern:Schedule 3D_Income_The Cape'!BC37)</f>
        <v>6403651.8205162156</v>
      </c>
      <c r="BD37" s="661">
        <f>SUM('Schedule 3B_Income_Eastern:Schedule 3D_Income_The Cape'!BD37)</f>
        <v>0</v>
      </c>
      <c r="BE37" s="661">
        <f>SUM('Schedule 3B_Income_Eastern:Schedule 3D_Income_The Cape'!BE37)</f>
        <v>6416692.7104399558</v>
      </c>
      <c r="BF37" s="661">
        <f>SUM('Schedule 3B_Income_Eastern:Schedule 3D_Income_The Cape'!BF37)</f>
        <v>0</v>
      </c>
      <c r="BG37" s="661">
        <f>SUM('Schedule 3B_Income_Eastern:Schedule 3D_Income_The Cape'!BG37)</f>
        <v>6754493.2359564258</v>
      </c>
      <c r="BH37" s="664">
        <f t="shared" si="96"/>
        <v>25522007.44691265</v>
      </c>
      <c r="BI37" s="665">
        <f t="shared" si="97"/>
        <v>35341551.404491223</v>
      </c>
      <c r="BJ37" s="335">
        <v>15</v>
      </c>
      <c r="BK37" s="661">
        <f>SUM('Schedule 3B_Income_Eastern:Schedule 3D_Income_The Cape'!BK37)</f>
        <v>14412.39</v>
      </c>
      <c r="BL37" s="661">
        <f>SUM('Schedule 3B_Income_Eastern:Schedule 3D_Income_The Cape'!BL37)</f>
        <v>25405.769999999997</v>
      </c>
      <c r="BM37" s="661">
        <f>SUM('Schedule 3B_Income_Eastern:Schedule 3D_Income_The Cape'!BM37)</f>
        <v>16652.545540528405</v>
      </c>
      <c r="BN37" s="661">
        <f>SUM('Schedule 3B_Income_Eastern:Schedule 3D_Income_The Cape'!BN37)</f>
        <v>26696.79692930806</v>
      </c>
      <c r="BO37" s="661">
        <f>SUM('Schedule 3B_Income_Eastern:Schedule 3D_Income_The Cape'!BO37)</f>
        <v>16975.596723529554</v>
      </c>
      <c r="BP37" s="661">
        <f>SUM('Schedule 3B_Income_Eastern:Schedule 3D_Income_The Cape'!BP37)</f>
        <v>26350.467281028457</v>
      </c>
      <c r="BQ37" s="661">
        <f>SUM('Schedule 3B_Income_Eastern:Schedule 3D_Income_The Cape'!BQ37)</f>
        <v>12616.18009862878</v>
      </c>
      <c r="BR37" s="661">
        <f>SUM('Schedule 3B_Income_Eastern:Schedule 3D_Income_The Cape'!BR37)</f>
        <v>16530.648075054429</v>
      </c>
      <c r="BS37" s="662">
        <f t="shared" si="98"/>
        <v>155640.39464807769</v>
      </c>
      <c r="BT37" s="663">
        <f>SUM('Schedule 3B_Income_Eastern:Schedule 3D_Income_The Cape'!BT37)</f>
        <v>0</v>
      </c>
      <c r="BU37" s="661">
        <f>SUM('Schedule 3B_Income_Eastern:Schedule 3D_Income_The Cape'!BU37)</f>
        <v>237322.25999999978</v>
      </c>
      <c r="BV37" s="661">
        <f>SUM('Schedule 3B_Income_Eastern:Schedule 3D_Income_The Cape'!BV37)</f>
        <v>0</v>
      </c>
      <c r="BW37" s="661">
        <f>SUM('Schedule 3B_Income_Eastern:Schedule 3D_Income_The Cape'!BW37)</f>
        <v>202655.29712129055</v>
      </c>
      <c r="BX37" s="661">
        <f>SUM('Schedule 3B_Income_Eastern:Schedule 3D_Income_The Cape'!BX37)</f>
        <v>0</v>
      </c>
      <c r="BY37" s="661">
        <f>SUM('Schedule 3B_Income_Eastern:Schedule 3D_Income_The Cape'!BY37)</f>
        <v>216993.84546510095</v>
      </c>
      <c r="BZ37" s="661">
        <f>SUM('Schedule 3B_Income_Eastern:Schedule 3D_Income_The Cape'!BZ37)</f>
        <v>0</v>
      </c>
      <c r="CA37" s="661">
        <f>SUM('Schedule 3B_Income_Eastern:Schedule 3D_Income_The Cape'!CA37)</f>
        <v>175252.09789505295</v>
      </c>
      <c r="CB37" s="664">
        <f t="shared" si="99"/>
        <v>832223.50048144429</v>
      </c>
      <c r="CC37" s="665">
        <f t="shared" si="100"/>
        <v>987863.89512952196</v>
      </c>
      <c r="CD37" s="335">
        <v>15</v>
      </c>
      <c r="CE37" s="480">
        <f t="shared" si="101"/>
        <v>3268950.2599999933</v>
      </c>
      <c r="CF37" s="480">
        <f t="shared" si="102"/>
        <v>2891670.552043844</v>
      </c>
      <c r="CG37" s="480">
        <f t="shared" si="103"/>
        <v>3244039.6494928207</v>
      </c>
      <c r="CH37" s="480">
        <f t="shared" si="104"/>
        <v>3205045.1928347768</v>
      </c>
      <c r="CI37" s="482">
        <f t="shared" si="105"/>
        <v>12609705.654371435</v>
      </c>
      <c r="CJ37" s="480">
        <f t="shared" si="106"/>
        <v>7289112.3900000546</v>
      </c>
      <c r="CK37" s="480">
        <f t="shared" si="107"/>
        <v>7971089.6928727515</v>
      </c>
      <c r="CL37" s="480">
        <f t="shared" si="108"/>
        <v>8041467.8189304471</v>
      </c>
      <c r="CM37" s="480">
        <f t="shared" si="109"/>
        <v>8327410.9771297025</v>
      </c>
      <c r="CN37" s="482">
        <f t="shared" si="110"/>
        <v>31629080.878932957</v>
      </c>
      <c r="CO37" s="480">
        <f t="shared" si="111"/>
        <v>10558062.650000049</v>
      </c>
      <c r="CP37" s="480">
        <f t="shared" si="112"/>
        <v>10862760.244916594</v>
      </c>
      <c r="CQ37" s="480">
        <f t="shared" si="113"/>
        <v>11285507.46842327</v>
      </c>
      <c r="CR37" s="480">
        <f t="shared" si="114"/>
        <v>11532456.169964479</v>
      </c>
      <c r="CS37" s="482">
        <f t="shared" si="115"/>
        <v>44238786.533304393</v>
      </c>
    </row>
    <row r="38" spans="1:97" ht="15.75" customHeight="1">
      <c r="A38" s="369" t="s">
        <v>201</v>
      </c>
      <c r="B38" s="335">
        <v>16</v>
      </c>
      <c r="C38" s="661">
        <f>SUM('Schedule 3B_Income_Eastern:Schedule 3D_Income_The Cape'!C38)</f>
        <v>41888.58</v>
      </c>
      <c r="D38" s="661">
        <f>SUM('Schedule 3B_Income_Eastern:Schedule 3D_Income_The Cape'!D38)</f>
        <v>18634.68</v>
      </c>
      <c r="E38" s="661">
        <f>SUM('Schedule 3B_Income_Eastern:Schedule 3D_Income_The Cape'!E38)</f>
        <v>5055.2720510848849</v>
      </c>
      <c r="F38" s="661">
        <f>SUM('Schedule 3B_Income_Eastern:Schedule 3D_Income_The Cape'!F38)</f>
        <v>24287.441429361614</v>
      </c>
      <c r="G38" s="661">
        <f>SUM('Schedule 3B_Income_Eastern:Schedule 3D_Income_The Cape'!G38)</f>
        <v>10372.041236265073</v>
      </c>
      <c r="H38" s="661">
        <f>SUM('Schedule 3B_Income_Eastern:Schedule 3D_Income_The Cape'!H38)</f>
        <v>18592.277300133359</v>
      </c>
      <c r="I38" s="661">
        <f>SUM('Schedule 3B_Income_Eastern:Schedule 3D_Income_The Cape'!I38)</f>
        <v>6478.9694103948777</v>
      </c>
      <c r="J38" s="661">
        <f>SUM('Schedule 3B_Income_Eastern:Schedule 3D_Income_The Cape'!J38)</f>
        <v>10650.406914265654</v>
      </c>
      <c r="K38" s="662">
        <f t="shared" si="89"/>
        <v>135959.66834150546</v>
      </c>
      <c r="L38" s="663">
        <f>SUM('Schedule 3B_Income_Eastern:Schedule 3D_Income_The Cape'!L38)</f>
        <v>0</v>
      </c>
      <c r="M38" s="661">
        <f>SUM('Schedule 3B_Income_Eastern:Schedule 3D_Income_The Cape'!M38)</f>
        <v>48877.200000000041</v>
      </c>
      <c r="N38" s="661">
        <f>SUM('Schedule 3B_Income_Eastern:Schedule 3D_Income_The Cape'!N38)</f>
        <v>0</v>
      </c>
      <c r="O38" s="661">
        <f>SUM('Schedule 3B_Income_Eastern:Schedule 3D_Income_The Cape'!O38)</f>
        <v>40232.047187757475</v>
      </c>
      <c r="P38" s="661">
        <f>SUM('Schedule 3B_Income_Eastern:Schedule 3D_Income_The Cape'!P38)</f>
        <v>0</v>
      </c>
      <c r="Q38" s="661">
        <f>SUM('Schedule 3B_Income_Eastern:Schedule 3D_Income_The Cape'!Q38)</f>
        <v>41057.635352433434</v>
      </c>
      <c r="R38" s="661">
        <f>SUM('Schedule 3B_Income_Eastern:Schedule 3D_Income_The Cape'!R38)</f>
        <v>0</v>
      </c>
      <c r="S38" s="661">
        <f>SUM('Schedule 3B_Income_Eastern:Schedule 3D_Income_The Cape'!S38)</f>
        <v>26773.403652774581</v>
      </c>
      <c r="T38" s="664">
        <f t="shared" si="90"/>
        <v>156940.28619296552</v>
      </c>
      <c r="U38" s="665">
        <f t="shared" si="91"/>
        <v>292899.95453447098</v>
      </c>
      <c r="V38" s="335">
        <v>16</v>
      </c>
      <c r="W38" s="661">
        <f>SUM('Schedule 3B_Income_Eastern:Schedule 3D_Income_The Cape'!W38)</f>
        <v>4894.21</v>
      </c>
      <c r="X38" s="661">
        <f>SUM('Schedule 3B_Income_Eastern:Schedule 3D_Income_The Cape'!X38)</f>
        <v>24984.249999999996</v>
      </c>
      <c r="Y38" s="661">
        <f>SUM('Schedule 3B_Income_Eastern:Schedule 3D_Income_The Cape'!Y38)</f>
        <v>13469.104821394891</v>
      </c>
      <c r="Z38" s="661">
        <f>SUM('Schedule 3B_Income_Eastern:Schedule 3D_Income_The Cape'!Z38)</f>
        <v>30386.811212056287</v>
      </c>
      <c r="AA38" s="661">
        <f>SUM('Schedule 3B_Income_Eastern:Schedule 3D_Income_The Cape'!AA38)</f>
        <v>21174.651816323836</v>
      </c>
      <c r="AB38" s="661">
        <f>SUM('Schedule 3B_Income_Eastern:Schedule 3D_Income_The Cape'!AB38)</f>
        <v>26504.085385474573</v>
      </c>
      <c r="AC38" s="661">
        <f>SUM('Schedule 3B_Income_Eastern:Schedule 3D_Income_The Cape'!AC38)</f>
        <v>15118.686968546874</v>
      </c>
      <c r="AD38" s="661">
        <f>SUM('Schedule 3B_Income_Eastern:Schedule 3D_Income_The Cape'!AD38)</f>
        <v>22674.569566851154</v>
      </c>
      <c r="AE38" s="662">
        <f t="shared" si="92"/>
        <v>159206.36977064764</v>
      </c>
      <c r="AF38" s="663">
        <f>SUM('Schedule 3B_Income_Eastern:Schedule 3D_Income_The Cape'!AF38)</f>
        <v>0</v>
      </c>
      <c r="AG38" s="661">
        <f>SUM('Schedule 3B_Income_Eastern:Schedule 3D_Income_The Cape'!AG38)</f>
        <v>70990.130000000019</v>
      </c>
      <c r="AH38" s="661">
        <f>SUM('Schedule 3B_Income_Eastern:Schedule 3D_Income_The Cape'!AH38)</f>
        <v>0</v>
      </c>
      <c r="AI38" s="661">
        <f>SUM('Schedule 3B_Income_Eastern:Schedule 3D_Income_The Cape'!AI38)</f>
        <v>84708.685988611542</v>
      </c>
      <c r="AJ38" s="661">
        <f>SUM('Schedule 3B_Income_Eastern:Schedule 3D_Income_The Cape'!AJ38)</f>
        <v>0</v>
      </c>
      <c r="AK38" s="661">
        <f>SUM('Schedule 3B_Income_Eastern:Schedule 3D_Income_The Cape'!AK38)</f>
        <v>98053.258692130868</v>
      </c>
      <c r="AL38" s="661">
        <f>SUM('Schedule 3B_Income_Eastern:Schedule 3D_Income_The Cape'!AL38)</f>
        <v>0</v>
      </c>
      <c r="AM38" s="661">
        <f>SUM('Schedule 3B_Income_Eastern:Schedule 3D_Income_The Cape'!AM38)</f>
        <v>85853.881665323497</v>
      </c>
      <c r="AN38" s="664">
        <f t="shared" si="93"/>
        <v>339605.95634606591</v>
      </c>
      <c r="AO38" s="665">
        <f t="shared" si="94"/>
        <v>498812.32611671358</v>
      </c>
      <c r="AP38" s="335">
        <v>16</v>
      </c>
      <c r="AQ38" s="661">
        <f>SUM('Schedule 3B_Income_Eastern:Schedule 3D_Income_The Cape'!AQ38)</f>
        <v>31544.210000000003</v>
      </c>
      <c r="AR38" s="661">
        <f>SUM('Schedule 3B_Income_Eastern:Schedule 3D_Income_The Cape'!AR38)</f>
        <v>140596.91000000006</v>
      </c>
      <c r="AS38" s="661">
        <f>SUM('Schedule 3B_Income_Eastern:Schedule 3D_Income_The Cape'!AS38)</f>
        <v>26132.363541602805</v>
      </c>
      <c r="AT38" s="661">
        <f>SUM('Schedule 3B_Income_Eastern:Schedule 3D_Income_The Cape'!AT38)</f>
        <v>113195.14322841016</v>
      </c>
      <c r="AU38" s="661">
        <f>SUM('Schedule 3B_Income_Eastern:Schedule 3D_Income_The Cape'!AU38)</f>
        <v>39647.601929908189</v>
      </c>
      <c r="AV38" s="661">
        <f>SUM('Schedule 3B_Income_Eastern:Schedule 3D_Income_The Cape'!AV38)</f>
        <v>109292.61641683163</v>
      </c>
      <c r="AW38" s="661">
        <f>SUM('Schedule 3B_Income_Eastern:Schedule 3D_Income_The Cape'!AW38)</f>
        <v>35256.43214306888</v>
      </c>
      <c r="AX38" s="661">
        <f>SUM('Schedule 3B_Income_Eastern:Schedule 3D_Income_The Cape'!AX38)</f>
        <v>104442.23502465924</v>
      </c>
      <c r="AY38" s="662">
        <f t="shared" si="95"/>
        <v>600107.51228448097</v>
      </c>
      <c r="AZ38" s="663">
        <f>SUM('Schedule 3B_Income_Eastern:Schedule 3D_Income_The Cape'!AZ38)</f>
        <v>0</v>
      </c>
      <c r="BA38" s="661">
        <f>SUM('Schedule 3B_Income_Eastern:Schedule 3D_Income_The Cape'!BA38)</f>
        <v>408416.06999999995</v>
      </c>
      <c r="BB38" s="661">
        <f>SUM('Schedule 3B_Income_Eastern:Schedule 3D_Income_The Cape'!BB38)</f>
        <v>0</v>
      </c>
      <c r="BC38" s="661">
        <f>SUM('Schedule 3B_Income_Eastern:Schedule 3D_Income_The Cape'!BC38)</f>
        <v>416888.87803602364</v>
      </c>
      <c r="BD38" s="661">
        <f>SUM('Schedule 3B_Income_Eastern:Schedule 3D_Income_The Cape'!BD38)</f>
        <v>0</v>
      </c>
      <c r="BE38" s="661">
        <f>SUM('Schedule 3B_Income_Eastern:Schedule 3D_Income_The Cape'!BE38)</f>
        <v>392455.12749482191</v>
      </c>
      <c r="BF38" s="661">
        <f>SUM('Schedule 3B_Income_Eastern:Schedule 3D_Income_The Cape'!BF38)</f>
        <v>0</v>
      </c>
      <c r="BG38" s="661">
        <f>SUM('Schedule 3B_Income_Eastern:Schedule 3D_Income_The Cape'!BG38)</f>
        <v>409719.48491094355</v>
      </c>
      <c r="BH38" s="664">
        <f t="shared" si="96"/>
        <v>1627479.5604417892</v>
      </c>
      <c r="BI38" s="665">
        <f t="shared" si="97"/>
        <v>2227587.0727262702</v>
      </c>
      <c r="BJ38" s="335">
        <v>16</v>
      </c>
      <c r="BK38" s="661">
        <f>SUM('Schedule 3B_Income_Eastern:Schedule 3D_Income_The Cape'!BK38)</f>
        <v>1621.17</v>
      </c>
      <c r="BL38" s="661">
        <f>SUM('Schedule 3B_Income_Eastern:Schedule 3D_Income_The Cape'!BL38)</f>
        <v>15685.24</v>
      </c>
      <c r="BM38" s="661">
        <f>SUM('Schedule 3B_Income_Eastern:Schedule 3D_Income_The Cape'!BM38)</f>
        <v>2256.6531806617486</v>
      </c>
      <c r="BN38" s="661">
        <f>SUM('Schedule 3B_Income_Eastern:Schedule 3D_Income_The Cape'!BN38)</f>
        <v>12743.636259379397</v>
      </c>
      <c r="BO38" s="661">
        <f>SUM('Schedule 3B_Income_Eastern:Schedule 3D_Income_The Cape'!BO38)</f>
        <v>2397.9005945595209</v>
      </c>
      <c r="BP38" s="661">
        <f>SUM('Schedule 3B_Income_Eastern:Schedule 3D_Income_The Cape'!BP38)</f>
        <v>11477.773115383001</v>
      </c>
      <c r="BQ38" s="661">
        <f>SUM('Schedule 3B_Income_Eastern:Schedule 3D_Income_The Cape'!BQ38)</f>
        <v>2646.266748636559</v>
      </c>
      <c r="BR38" s="661">
        <f>SUM('Schedule 3B_Income_Eastern:Schedule 3D_Income_The Cape'!BR38)</f>
        <v>8288.5657202256953</v>
      </c>
      <c r="BS38" s="662">
        <f t="shared" si="98"/>
        <v>57117.205618845925</v>
      </c>
      <c r="BT38" s="663">
        <f>SUM('Schedule 3B_Income_Eastern:Schedule 3D_Income_The Cape'!BT38)</f>
        <v>0</v>
      </c>
      <c r="BU38" s="661">
        <f>SUM('Schedule 3B_Income_Eastern:Schedule 3D_Income_The Cape'!BU38)</f>
        <v>42947.210000000006</v>
      </c>
      <c r="BV38" s="661">
        <f>SUM('Schedule 3B_Income_Eastern:Schedule 3D_Income_The Cape'!BV38)</f>
        <v>0</v>
      </c>
      <c r="BW38" s="661">
        <f>SUM('Schedule 3B_Income_Eastern:Schedule 3D_Income_The Cape'!BW38)</f>
        <v>44254.827757211475</v>
      </c>
      <c r="BX38" s="661">
        <f>SUM('Schedule 3B_Income_Eastern:Schedule 3D_Income_The Cape'!BX38)</f>
        <v>0</v>
      </c>
      <c r="BY38" s="661">
        <f>SUM('Schedule 3B_Income_Eastern:Schedule 3D_Income_The Cape'!BY38)</f>
        <v>34970.799716140231</v>
      </c>
      <c r="BZ38" s="661">
        <f>SUM('Schedule 3B_Income_Eastern:Schedule 3D_Income_The Cape'!BZ38)</f>
        <v>0</v>
      </c>
      <c r="CA38" s="661">
        <f>SUM('Schedule 3B_Income_Eastern:Schedule 3D_Income_The Cape'!CA38)</f>
        <v>33342.235034418438</v>
      </c>
      <c r="CB38" s="664">
        <f t="shared" si="99"/>
        <v>155515.07250777015</v>
      </c>
      <c r="CC38" s="665">
        <f t="shared" si="100"/>
        <v>212632.27812661609</v>
      </c>
      <c r="CD38" s="335">
        <v>16</v>
      </c>
      <c r="CE38" s="480">
        <f t="shared" si="101"/>
        <v>279849.25000000006</v>
      </c>
      <c r="CF38" s="480">
        <f t="shared" si="102"/>
        <v>227526.42572395178</v>
      </c>
      <c r="CG38" s="480">
        <f t="shared" si="103"/>
        <v>239458.94779487918</v>
      </c>
      <c r="CH38" s="480">
        <f t="shared" si="104"/>
        <v>205556.13249664893</v>
      </c>
      <c r="CI38" s="482">
        <f t="shared" si="105"/>
        <v>952390.75601547991</v>
      </c>
      <c r="CJ38" s="480">
        <f t="shared" si="106"/>
        <v>571230.61</v>
      </c>
      <c r="CK38" s="480">
        <f t="shared" si="107"/>
        <v>586084.43896960421</v>
      </c>
      <c r="CL38" s="480">
        <f t="shared" si="108"/>
        <v>566536.82125552651</v>
      </c>
      <c r="CM38" s="480">
        <f t="shared" si="109"/>
        <v>555689.0052634601</v>
      </c>
      <c r="CN38" s="482">
        <f t="shared" si="110"/>
        <v>2279540.8754885909</v>
      </c>
      <c r="CO38" s="480">
        <f t="shared" si="111"/>
        <v>851079.86</v>
      </c>
      <c r="CP38" s="480">
        <f t="shared" si="112"/>
        <v>813610.86469355598</v>
      </c>
      <c r="CQ38" s="480">
        <f t="shared" si="113"/>
        <v>805995.76905040571</v>
      </c>
      <c r="CR38" s="480">
        <f t="shared" si="114"/>
        <v>761245.13776010904</v>
      </c>
      <c r="CS38" s="482">
        <f t="shared" si="115"/>
        <v>3231931.6315040709</v>
      </c>
    </row>
    <row r="39" spans="1:97" ht="15.75" customHeight="1">
      <c r="A39" s="369" t="s">
        <v>202</v>
      </c>
      <c r="B39" s="335">
        <v>17</v>
      </c>
      <c r="C39" s="661">
        <f>SUM('Schedule 3B_Income_Eastern:Schedule 3D_Income_The Cape'!C39)</f>
        <v>184711.14000000016</v>
      </c>
      <c r="D39" s="661">
        <f>SUM('Schedule 3B_Income_Eastern:Schedule 3D_Income_The Cape'!D39)</f>
        <v>330085.62000000005</v>
      </c>
      <c r="E39" s="661">
        <f>SUM('Schedule 3B_Income_Eastern:Schedule 3D_Income_The Cape'!E39)</f>
        <v>250936.17643652859</v>
      </c>
      <c r="F39" s="661">
        <f>SUM('Schedule 3B_Income_Eastern:Schedule 3D_Income_The Cape'!F39)</f>
        <v>266676.36938432523</v>
      </c>
      <c r="G39" s="661">
        <f>SUM('Schedule 3B_Income_Eastern:Schedule 3D_Income_The Cape'!G39)</f>
        <v>226570.12944669521</v>
      </c>
      <c r="H39" s="661">
        <f>SUM('Schedule 3B_Income_Eastern:Schedule 3D_Income_The Cape'!H39)</f>
        <v>214974.94198510182</v>
      </c>
      <c r="I39" s="661">
        <f>SUM('Schedule 3B_Income_Eastern:Schedule 3D_Income_The Cape'!I39)</f>
        <v>239294.24533362995</v>
      </c>
      <c r="J39" s="661">
        <f>SUM('Schedule 3B_Income_Eastern:Schedule 3D_Income_The Cape'!J39)</f>
        <v>184356.22182827457</v>
      </c>
      <c r="K39" s="662">
        <f t="shared" si="89"/>
        <v>1897604.8444145557</v>
      </c>
      <c r="L39" s="663">
        <f>SUM('Schedule 3B_Income_Eastern:Schedule 3D_Income_The Cape'!L39)</f>
        <v>0</v>
      </c>
      <c r="M39" s="661">
        <f>SUM('Schedule 3B_Income_Eastern:Schedule 3D_Income_The Cape'!M39)</f>
        <v>716928.27000000048</v>
      </c>
      <c r="N39" s="661">
        <f>SUM('Schedule 3B_Income_Eastern:Schedule 3D_Income_The Cape'!N39)</f>
        <v>0</v>
      </c>
      <c r="O39" s="661">
        <f>SUM('Schedule 3B_Income_Eastern:Schedule 3D_Income_The Cape'!O39)</f>
        <v>882293.26905137207</v>
      </c>
      <c r="P39" s="661">
        <f>SUM('Schedule 3B_Income_Eastern:Schedule 3D_Income_The Cape'!P39)</f>
        <v>0</v>
      </c>
      <c r="Q39" s="661">
        <f>SUM('Schedule 3B_Income_Eastern:Schedule 3D_Income_The Cape'!Q39)</f>
        <v>801506.91733744275</v>
      </c>
      <c r="R39" s="661">
        <f>SUM('Schedule 3B_Income_Eastern:Schedule 3D_Income_The Cape'!R39)</f>
        <v>0</v>
      </c>
      <c r="S39" s="661">
        <f>SUM('Schedule 3B_Income_Eastern:Schedule 3D_Income_The Cape'!S39)</f>
        <v>807468.76502210437</v>
      </c>
      <c r="T39" s="664">
        <f t="shared" si="90"/>
        <v>3208197.2214109199</v>
      </c>
      <c r="U39" s="665">
        <f t="shared" si="91"/>
        <v>5105802.0658254754</v>
      </c>
      <c r="V39" s="335">
        <v>17</v>
      </c>
      <c r="W39" s="661">
        <f>SUM('Schedule 3B_Income_Eastern:Schedule 3D_Income_The Cape'!W39)</f>
        <v>24228.969999999994</v>
      </c>
      <c r="X39" s="661">
        <f>SUM('Schedule 3B_Income_Eastern:Schedule 3D_Income_The Cape'!X39)</f>
        <v>68746.630000000019</v>
      </c>
      <c r="Y39" s="661">
        <f>SUM('Schedule 3B_Income_Eastern:Schedule 3D_Income_The Cape'!Y39)</f>
        <v>25858.549726767465</v>
      </c>
      <c r="Z39" s="661">
        <f>SUM('Schedule 3B_Income_Eastern:Schedule 3D_Income_The Cape'!Z39)</f>
        <v>54030.882208086972</v>
      </c>
      <c r="AA39" s="661">
        <f>SUM('Schedule 3B_Income_Eastern:Schedule 3D_Income_The Cape'!AA39)</f>
        <v>32082.969358533228</v>
      </c>
      <c r="AB39" s="661">
        <f>SUM('Schedule 3B_Income_Eastern:Schedule 3D_Income_The Cape'!AB39)</f>
        <v>57325.261131948741</v>
      </c>
      <c r="AC39" s="661">
        <f>SUM('Schedule 3B_Income_Eastern:Schedule 3D_Income_The Cape'!AC39)</f>
        <v>28570.392249085937</v>
      </c>
      <c r="AD39" s="661">
        <f>SUM('Schedule 3B_Income_Eastern:Schedule 3D_Income_The Cape'!AD39)</f>
        <v>51920.080709692433</v>
      </c>
      <c r="AE39" s="662">
        <f t="shared" si="92"/>
        <v>342763.73538411479</v>
      </c>
      <c r="AF39" s="663">
        <f>SUM('Schedule 3B_Income_Eastern:Schedule 3D_Income_The Cape'!AF39)</f>
        <v>0</v>
      </c>
      <c r="AG39" s="661">
        <f>SUM('Schedule 3B_Income_Eastern:Schedule 3D_Income_The Cape'!AG39)</f>
        <v>186613.4200000001</v>
      </c>
      <c r="AH39" s="661">
        <f>SUM('Schedule 3B_Income_Eastern:Schedule 3D_Income_The Cape'!AH39)</f>
        <v>0</v>
      </c>
      <c r="AI39" s="661">
        <f>SUM('Schedule 3B_Income_Eastern:Schedule 3D_Income_The Cape'!AI39)</f>
        <v>226519.46209200783</v>
      </c>
      <c r="AJ39" s="661">
        <f>SUM('Schedule 3B_Income_Eastern:Schedule 3D_Income_The Cape'!AJ39)</f>
        <v>0</v>
      </c>
      <c r="AK39" s="661">
        <f>SUM('Schedule 3B_Income_Eastern:Schedule 3D_Income_The Cape'!AK39)</f>
        <v>259591.31665717869</v>
      </c>
      <c r="AL39" s="661">
        <f>SUM('Schedule 3B_Income_Eastern:Schedule 3D_Income_The Cape'!AL39)</f>
        <v>0</v>
      </c>
      <c r="AM39" s="661">
        <f>SUM('Schedule 3B_Income_Eastern:Schedule 3D_Income_The Cape'!AM39)</f>
        <v>251722.81672095924</v>
      </c>
      <c r="AN39" s="664">
        <f t="shared" si="93"/>
        <v>924447.01547014585</v>
      </c>
      <c r="AO39" s="665">
        <f t="shared" si="94"/>
        <v>1267210.7508542608</v>
      </c>
      <c r="AP39" s="335">
        <v>17</v>
      </c>
      <c r="AQ39" s="661">
        <f>SUM('Schedule 3B_Income_Eastern:Schedule 3D_Income_The Cape'!AQ39)</f>
        <v>803932.1800000004</v>
      </c>
      <c r="AR39" s="661">
        <f>SUM('Schedule 3B_Income_Eastern:Schedule 3D_Income_The Cape'!AR39)</f>
        <v>1452142.5099999995</v>
      </c>
      <c r="AS39" s="661">
        <f>SUM('Schedule 3B_Income_Eastern:Schedule 3D_Income_The Cape'!AS39)</f>
        <v>964975.12240582844</v>
      </c>
      <c r="AT39" s="661">
        <f>SUM('Schedule 3B_Income_Eastern:Schedule 3D_Income_The Cape'!AT39)</f>
        <v>1104765.3477137275</v>
      </c>
      <c r="AU39" s="661">
        <f>SUM('Schedule 3B_Income_Eastern:Schedule 3D_Income_The Cape'!AU39)</f>
        <v>1018759.5356272584</v>
      </c>
      <c r="AV39" s="661">
        <f>SUM('Schedule 3B_Income_Eastern:Schedule 3D_Income_The Cape'!AV39)</f>
        <v>1035705.6585857859</v>
      </c>
      <c r="AW39" s="661">
        <f>SUM('Schedule 3B_Income_Eastern:Schedule 3D_Income_The Cape'!AW39)</f>
        <v>1192031.2866989758</v>
      </c>
      <c r="AX39" s="661">
        <f>SUM('Schedule 3B_Income_Eastern:Schedule 3D_Income_The Cape'!AX39)</f>
        <v>1045956.3013046912</v>
      </c>
      <c r="AY39" s="662">
        <f t="shared" si="95"/>
        <v>8618267.9423362669</v>
      </c>
      <c r="AZ39" s="663">
        <f>SUM('Schedule 3B_Income_Eastern:Schedule 3D_Income_The Cape'!AZ39)</f>
        <v>0</v>
      </c>
      <c r="BA39" s="661">
        <f>SUM('Schedule 3B_Income_Eastern:Schedule 3D_Income_The Cape'!BA39)</f>
        <v>3973308.6899999995</v>
      </c>
      <c r="BB39" s="661">
        <f>SUM('Schedule 3B_Income_Eastern:Schedule 3D_Income_The Cape'!BB39)</f>
        <v>0</v>
      </c>
      <c r="BC39" s="661">
        <f>SUM('Schedule 3B_Income_Eastern:Schedule 3D_Income_The Cape'!BC39)</f>
        <v>4534443.3172094589</v>
      </c>
      <c r="BD39" s="661">
        <f>SUM('Schedule 3B_Income_Eastern:Schedule 3D_Income_The Cape'!BD39)</f>
        <v>0</v>
      </c>
      <c r="BE39" s="661">
        <f>SUM('Schedule 3B_Income_Eastern:Schedule 3D_Income_The Cape'!BE39)</f>
        <v>4613797.032902169</v>
      </c>
      <c r="BF39" s="661">
        <f>SUM('Schedule 3B_Income_Eastern:Schedule 3D_Income_The Cape'!BF39)</f>
        <v>0</v>
      </c>
      <c r="BG39" s="661">
        <f>SUM('Schedule 3B_Income_Eastern:Schedule 3D_Income_The Cape'!BG39)</f>
        <v>4744960.7161429524</v>
      </c>
      <c r="BH39" s="664">
        <f t="shared" si="96"/>
        <v>17866509.75625458</v>
      </c>
      <c r="BI39" s="665">
        <f t="shared" si="97"/>
        <v>26484777.698590845</v>
      </c>
      <c r="BJ39" s="335">
        <v>17</v>
      </c>
      <c r="BK39" s="661">
        <f>SUM('Schedule 3B_Income_Eastern:Schedule 3D_Income_The Cape'!BK39)</f>
        <v>21139.950000000004</v>
      </c>
      <c r="BL39" s="661">
        <f>SUM('Schedule 3B_Income_Eastern:Schedule 3D_Income_The Cape'!BL39)</f>
        <v>83241.470000000059</v>
      </c>
      <c r="BM39" s="661">
        <f>SUM('Schedule 3B_Income_Eastern:Schedule 3D_Income_The Cape'!BM39)</f>
        <v>25351.375957508684</v>
      </c>
      <c r="BN39" s="661">
        <f>SUM('Schedule 3B_Income_Eastern:Schedule 3D_Income_The Cape'!BN39)</f>
        <v>65145.830441937142</v>
      </c>
      <c r="BO39" s="661">
        <f>SUM('Schedule 3B_Income_Eastern:Schedule 3D_Income_The Cape'!BO39)</f>
        <v>38470.263723989941</v>
      </c>
      <c r="BP39" s="661">
        <f>SUM('Schedule 3B_Income_Eastern:Schedule 3D_Income_The Cape'!BP39)</f>
        <v>61042.450712296122</v>
      </c>
      <c r="BQ39" s="661">
        <f>SUM('Schedule 3B_Income_Eastern:Schedule 3D_Income_The Cape'!BQ39)</f>
        <v>30769.174981107775</v>
      </c>
      <c r="BR39" s="661">
        <f>SUM('Schedule 3B_Income_Eastern:Schedule 3D_Income_The Cape'!BR39)</f>
        <v>53576.393425568916</v>
      </c>
      <c r="BS39" s="662">
        <f t="shared" si="98"/>
        <v>378736.90924240864</v>
      </c>
      <c r="BT39" s="663">
        <f>SUM('Schedule 3B_Income_Eastern:Schedule 3D_Income_The Cape'!BT39)</f>
        <v>0</v>
      </c>
      <c r="BU39" s="661">
        <f>SUM('Schedule 3B_Income_Eastern:Schedule 3D_Income_The Cape'!BU39)</f>
        <v>223579.02999999974</v>
      </c>
      <c r="BV39" s="661">
        <f>SUM('Schedule 3B_Income_Eastern:Schedule 3D_Income_The Cape'!BV39)</f>
        <v>0</v>
      </c>
      <c r="BW39" s="661">
        <f>SUM('Schedule 3B_Income_Eastern:Schedule 3D_Income_The Cape'!BW39)</f>
        <v>270788.30783389515</v>
      </c>
      <c r="BX39" s="661">
        <f>SUM('Schedule 3B_Income_Eastern:Schedule 3D_Income_The Cape'!BX39)</f>
        <v>0</v>
      </c>
      <c r="BY39" s="661">
        <f>SUM('Schedule 3B_Income_Eastern:Schedule 3D_Income_The Cape'!BY39)</f>
        <v>263986.10528085253</v>
      </c>
      <c r="BZ39" s="661">
        <f>SUM('Schedule 3B_Income_Eastern:Schedule 3D_Income_The Cape'!BZ39)</f>
        <v>0</v>
      </c>
      <c r="CA39" s="661">
        <f>SUM('Schedule 3B_Income_Eastern:Schedule 3D_Income_The Cape'!CA39)</f>
        <v>239339.01823831513</v>
      </c>
      <c r="CB39" s="664">
        <f t="shared" si="99"/>
        <v>997692.46135306254</v>
      </c>
      <c r="CC39" s="665">
        <f t="shared" si="100"/>
        <v>1376429.3705954712</v>
      </c>
      <c r="CD39" s="335">
        <v>17</v>
      </c>
      <c r="CE39" s="480">
        <f t="shared" si="101"/>
        <v>2968228.47</v>
      </c>
      <c r="CF39" s="480">
        <f t="shared" si="102"/>
        <v>2757739.65427471</v>
      </c>
      <c r="CG39" s="480">
        <f t="shared" si="103"/>
        <v>2684931.2105716094</v>
      </c>
      <c r="CH39" s="480">
        <f t="shared" si="104"/>
        <v>2826474.096531027</v>
      </c>
      <c r="CI39" s="482">
        <f t="shared" si="105"/>
        <v>11237373.431377346</v>
      </c>
      <c r="CJ39" s="480">
        <f t="shared" si="106"/>
        <v>5100429.4099999992</v>
      </c>
      <c r="CK39" s="480">
        <f t="shared" si="107"/>
        <v>5914044.3561867336</v>
      </c>
      <c r="CL39" s="480">
        <f t="shared" si="108"/>
        <v>5938881.3721776428</v>
      </c>
      <c r="CM39" s="480">
        <f t="shared" si="109"/>
        <v>6043491.3161243312</v>
      </c>
      <c r="CN39" s="482">
        <f t="shared" si="110"/>
        <v>22996846.45448871</v>
      </c>
      <c r="CO39" s="480">
        <f t="shared" si="111"/>
        <v>8068657.8799999999</v>
      </c>
      <c r="CP39" s="480">
        <f t="shared" si="112"/>
        <v>8671784.010461444</v>
      </c>
      <c r="CQ39" s="480">
        <f t="shared" si="113"/>
        <v>8623812.5827492531</v>
      </c>
      <c r="CR39" s="480">
        <f t="shared" si="114"/>
        <v>8869965.4126553573</v>
      </c>
      <c r="CS39" s="482">
        <f t="shared" si="115"/>
        <v>34234219.885866053</v>
      </c>
    </row>
    <row r="40" spans="1:97" ht="15.75" customHeight="1">
      <c r="A40" s="369" t="s">
        <v>203</v>
      </c>
      <c r="B40" s="335">
        <v>18</v>
      </c>
      <c r="C40" s="661">
        <f>SUM('Schedule 3B_Income_Eastern:Schedule 3D_Income_The Cape'!C40)</f>
        <v>12795.200000000003</v>
      </c>
      <c r="D40" s="661">
        <f>SUM('Schedule 3B_Income_Eastern:Schedule 3D_Income_The Cape'!D40)</f>
        <v>54929.490000000005</v>
      </c>
      <c r="E40" s="661">
        <f>SUM('Schedule 3B_Income_Eastern:Schedule 3D_Income_The Cape'!E40)</f>
        <v>18813.946085472558</v>
      </c>
      <c r="F40" s="661">
        <f>SUM('Schedule 3B_Income_Eastern:Schedule 3D_Income_The Cape'!F40)</f>
        <v>68137.875584596724</v>
      </c>
      <c r="G40" s="661">
        <f>SUM('Schedule 3B_Income_Eastern:Schedule 3D_Income_The Cape'!G40)</f>
        <v>11294.751350029816</v>
      </c>
      <c r="H40" s="661">
        <f>SUM('Schedule 3B_Income_Eastern:Schedule 3D_Income_The Cape'!H40)</f>
        <v>45754.519970175963</v>
      </c>
      <c r="I40" s="661">
        <f>SUM('Schedule 3B_Income_Eastern:Schedule 3D_Income_The Cape'!I40)</f>
        <v>19514.182933288226</v>
      </c>
      <c r="J40" s="661">
        <f>SUM('Schedule 3B_Income_Eastern:Schedule 3D_Income_The Cape'!J40)</f>
        <v>46245.483484428943</v>
      </c>
      <c r="K40" s="662">
        <f t="shared" si="89"/>
        <v>277485.44940799224</v>
      </c>
      <c r="L40" s="663">
        <f>SUM('Schedule 3B_Income_Eastern:Schedule 3D_Income_The Cape'!L40)</f>
        <v>0</v>
      </c>
      <c r="M40" s="661">
        <f>SUM('Schedule 3B_Income_Eastern:Schedule 3D_Income_The Cape'!M40)</f>
        <v>0</v>
      </c>
      <c r="N40" s="661">
        <f>SUM('Schedule 3B_Income_Eastern:Schedule 3D_Income_The Cape'!N40)</f>
        <v>0</v>
      </c>
      <c r="O40" s="661">
        <f>SUM('Schedule 3B_Income_Eastern:Schedule 3D_Income_The Cape'!O40)</f>
        <v>0</v>
      </c>
      <c r="P40" s="661">
        <f>SUM('Schedule 3B_Income_Eastern:Schedule 3D_Income_The Cape'!P40)</f>
        <v>0</v>
      </c>
      <c r="Q40" s="661">
        <f>SUM('Schedule 3B_Income_Eastern:Schedule 3D_Income_The Cape'!Q40)</f>
        <v>0</v>
      </c>
      <c r="R40" s="661">
        <f>SUM('Schedule 3B_Income_Eastern:Schedule 3D_Income_The Cape'!R40)</f>
        <v>0</v>
      </c>
      <c r="S40" s="661">
        <f>SUM('Schedule 3B_Income_Eastern:Schedule 3D_Income_The Cape'!S40)</f>
        <v>0</v>
      </c>
      <c r="T40" s="664">
        <f t="shared" si="90"/>
        <v>0</v>
      </c>
      <c r="U40" s="665">
        <f t="shared" si="91"/>
        <v>277485.44940799224</v>
      </c>
      <c r="V40" s="335">
        <v>18</v>
      </c>
      <c r="W40" s="661">
        <f>SUM('Schedule 3B_Income_Eastern:Schedule 3D_Income_The Cape'!W40)</f>
        <v>2298.63</v>
      </c>
      <c r="X40" s="661">
        <f>SUM('Schedule 3B_Income_Eastern:Schedule 3D_Income_The Cape'!X40)</f>
        <v>9563.1299999999992</v>
      </c>
      <c r="Y40" s="661">
        <f>SUM('Schedule 3B_Income_Eastern:Schedule 3D_Income_The Cape'!Y40)</f>
        <v>1819.0132352711655</v>
      </c>
      <c r="Z40" s="661">
        <f>SUM('Schedule 3B_Income_Eastern:Schedule 3D_Income_The Cape'!Z40)</f>
        <v>13480.998896575336</v>
      </c>
      <c r="AA40" s="661">
        <f>SUM('Schedule 3B_Income_Eastern:Schedule 3D_Income_The Cape'!AA40)</f>
        <v>835.32035045574366</v>
      </c>
      <c r="AB40" s="661">
        <f>SUM('Schedule 3B_Income_Eastern:Schedule 3D_Income_The Cape'!AB40)</f>
        <v>9932.6187466124429</v>
      </c>
      <c r="AC40" s="661">
        <f>SUM('Schedule 3B_Income_Eastern:Schedule 3D_Income_The Cape'!AC40)</f>
        <v>360.69564538839165</v>
      </c>
      <c r="AD40" s="661">
        <f>SUM('Schedule 3B_Income_Eastern:Schedule 3D_Income_The Cape'!AD40)</f>
        <v>14329.916397087709</v>
      </c>
      <c r="AE40" s="662">
        <f t="shared" si="92"/>
        <v>52620.323271390793</v>
      </c>
      <c r="AF40" s="663">
        <f>SUM('Schedule 3B_Income_Eastern:Schedule 3D_Income_The Cape'!AF40)</f>
        <v>0</v>
      </c>
      <c r="AG40" s="661">
        <f>SUM('Schedule 3B_Income_Eastern:Schedule 3D_Income_The Cape'!AG40)</f>
        <v>0</v>
      </c>
      <c r="AH40" s="661">
        <f>SUM('Schedule 3B_Income_Eastern:Schedule 3D_Income_The Cape'!AH40)</f>
        <v>0</v>
      </c>
      <c r="AI40" s="661">
        <f>SUM('Schedule 3B_Income_Eastern:Schedule 3D_Income_The Cape'!AI40)</f>
        <v>0</v>
      </c>
      <c r="AJ40" s="661">
        <f>SUM('Schedule 3B_Income_Eastern:Schedule 3D_Income_The Cape'!AJ40)</f>
        <v>0</v>
      </c>
      <c r="AK40" s="661">
        <f>SUM('Schedule 3B_Income_Eastern:Schedule 3D_Income_The Cape'!AK40)</f>
        <v>0</v>
      </c>
      <c r="AL40" s="661">
        <f>SUM('Schedule 3B_Income_Eastern:Schedule 3D_Income_The Cape'!AL40)</f>
        <v>0</v>
      </c>
      <c r="AM40" s="661">
        <f>SUM('Schedule 3B_Income_Eastern:Schedule 3D_Income_The Cape'!AM40)</f>
        <v>0</v>
      </c>
      <c r="AN40" s="664">
        <f t="shared" si="93"/>
        <v>0</v>
      </c>
      <c r="AO40" s="665">
        <f t="shared" si="94"/>
        <v>52620.323271390793</v>
      </c>
      <c r="AP40" s="335">
        <v>18</v>
      </c>
      <c r="AQ40" s="661">
        <f>SUM('Schedule 3B_Income_Eastern:Schedule 3D_Income_The Cape'!AQ40)</f>
        <v>43515.210000000006</v>
      </c>
      <c r="AR40" s="661">
        <f>SUM('Schedule 3B_Income_Eastern:Schedule 3D_Income_The Cape'!AR40)</f>
        <v>153726.72000000003</v>
      </c>
      <c r="AS40" s="661">
        <f>SUM('Schedule 3B_Income_Eastern:Schedule 3D_Income_The Cape'!AS40)</f>
        <v>50305.555826611286</v>
      </c>
      <c r="AT40" s="661">
        <f>SUM('Schedule 3B_Income_Eastern:Schedule 3D_Income_The Cape'!AT40)</f>
        <v>162881.78700168728</v>
      </c>
      <c r="AU40" s="661">
        <f>SUM('Schedule 3B_Income_Eastern:Schedule 3D_Income_The Cape'!AU40)</f>
        <v>38420.870380804074</v>
      </c>
      <c r="AV40" s="661">
        <f>SUM('Schedule 3B_Income_Eastern:Schedule 3D_Income_The Cape'!AV40)</f>
        <v>134303.0639293484</v>
      </c>
      <c r="AW40" s="661">
        <f>SUM('Schedule 3B_Income_Eastern:Schedule 3D_Income_The Cape'!AW40)</f>
        <v>62858.529779277131</v>
      </c>
      <c r="AX40" s="661">
        <f>SUM('Schedule 3B_Income_Eastern:Schedule 3D_Income_The Cape'!AX40)</f>
        <v>159598.96241259333</v>
      </c>
      <c r="AY40" s="662">
        <f t="shared" si="95"/>
        <v>805610.69933032151</v>
      </c>
      <c r="AZ40" s="663">
        <f>SUM('Schedule 3B_Income_Eastern:Schedule 3D_Income_The Cape'!AZ40)</f>
        <v>0</v>
      </c>
      <c r="BA40" s="661">
        <f>SUM('Schedule 3B_Income_Eastern:Schedule 3D_Income_The Cape'!BA40)</f>
        <v>0</v>
      </c>
      <c r="BB40" s="661">
        <f>SUM('Schedule 3B_Income_Eastern:Schedule 3D_Income_The Cape'!BB40)</f>
        <v>0</v>
      </c>
      <c r="BC40" s="661">
        <f>SUM('Schedule 3B_Income_Eastern:Schedule 3D_Income_The Cape'!BC40)</f>
        <v>0</v>
      </c>
      <c r="BD40" s="661">
        <f>SUM('Schedule 3B_Income_Eastern:Schedule 3D_Income_The Cape'!BD40)</f>
        <v>0</v>
      </c>
      <c r="BE40" s="661">
        <f>SUM('Schedule 3B_Income_Eastern:Schedule 3D_Income_The Cape'!BE40)</f>
        <v>0</v>
      </c>
      <c r="BF40" s="661">
        <f>SUM('Schedule 3B_Income_Eastern:Schedule 3D_Income_The Cape'!BF40)</f>
        <v>0</v>
      </c>
      <c r="BG40" s="661">
        <f>SUM('Schedule 3B_Income_Eastern:Schedule 3D_Income_The Cape'!BG40)</f>
        <v>0</v>
      </c>
      <c r="BH40" s="664">
        <f t="shared" si="96"/>
        <v>0</v>
      </c>
      <c r="BI40" s="665">
        <f t="shared" si="97"/>
        <v>805610.69933032151</v>
      </c>
      <c r="BJ40" s="335">
        <v>18</v>
      </c>
      <c r="BK40" s="661">
        <f>SUM('Schedule 3B_Income_Eastern:Schedule 3D_Income_The Cape'!BK40)</f>
        <v>859.28</v>
      </c>
      <c r="BL40" s="661">
        <f>SUM('Schedule 3B_Income_Eastern:Schedule 3D_Income_The Cape'!BL40)</f>
        <v>9715.94</v>
      </c>
      <c r="BM40" s="661">
        <f>SUM('Schedule 3B_Income_Eastern:Schedule 3D_Income_The Cape'!BM40)</f>
        <v>634.6874583463923</v>
      </c>
      <c r="BN40" s="661">
        <f>SUM('Schedule 3B_Income_Eastern:Schedule 3D_Income_The Cape'!BN40)</f>
        <v>10150.717866614412</v>
      </c>
      <c r="BO40" s="661">
        <f>SUM('Schedule 3B_Income_Eastern:Schedule 3D_Income_The Cape'!BO40)</f>
        <v>366.7746162807008</v>
      </c>
      <c r="BP40" s="661">
        <f>SUM('Schedule 3B_Income_Eastern:Schedule 3D_Income_The Cape'!BP40)</f>
        <v>7040.9048986447142</v>
      </c>
      <c r="BQ40" s="661">
        <f>SUM('Schedule 3B_Income_Eastern:Schedule 3D_Income_The Cape'!BQ40)</f>
        <v>709.32590892207452</v>
      </c>
      <c r="BR40" s="661">
        <f>SUM('Schedule 3B_Income_Eastern:Schedule 3D_Income_The Cape'!BR40)</f>
        <v>8309.1702982306942</v>
      </c>
      <c r="BS40" s="662">
        <f t="shared" si="98"/>
        <v>37786.801047038993</v>
      </c>
      <c r="BT40" s="663">
        <f>SUM('Schedule 3B_Income_Eastern:Schedule 3D_Income_The Cape'!BT40)</f>
        <v>0</v>
      </c>
      <c r="BU40" s="661">
        <f>SUM('Schedule 3B_Income_Eastern:Schedule 3D_Income_The Cape'!BU40)</f>
        <v>0</v>
      </c>
      <c r="BV40" s="661">
        <f>SUM('Schedule 3B_Income_Eastern:Schedule 3D_Income_The Cape'!BV40)</f>
        <v>0</v>
      </c>
      <c r="BW40" s="661">
        <f>SUM('Schedule 3B_Income_Eastern:Schedule 3D_Income_The Cape'!BW40)</f>
        <v>0</v>
      </c>
      <c r="BX40" s="661">
        <f>SUM('Schedule 3B_Income_Eastern:Schedule 3D_Income_The Cape'!BX40)</f>
        <v>0</v>
      </c>
      <c r="BY40" s="661">
        <f>SUM('Schedule 3B_Income_Eastern:Schedule 3D_Income_The Cape'!BY40)</f>
        <v>0</v>
      </c>
      <c r="BZ40" s="661">
        <f>SUM('Schedule 3B_Income_Eastern:Schedule 3D_Income_The Cape'!BZ40)</f>
        <v>0</v>
      </c>
      <c r="CA40" s="661">
        <f>SUM('Schedule 3B_Income_Eastern:Schedule 3D_Income_The Cape'!CA40)</f>
        <v>0</v>
      </c>
      <c r="CB40" s="664">
        <f t="shared" si="99"/>
        <v>0</v>
      </c>
      <c r="CC40" s="665">
        <f t="shared" si="100"/>
        <v>37786.801047038993</v>
      </c>
      <c r="CD40" s="335">
        <v>18</v>
      </c>
      <c r="CE40" s="480">
        <f t="shared" si="101"/>
        <v>287403.60000000009</v>
      </c>
      <c r="CF40" s="480">
        <f t="shared" si="102"/>
        <v>326224.58195517509</v>
      </c>
      <c r="CG40" s="480">
        <f t="shared" si="103"/>
        <v>247948.82424235184</v>
      </c>
      <c r="CH40" s="480">
        <f t="shared" si="104"/>
        <v>311926.26685921656</v>
      </c>
      <c r="CI40" s="482">
        <f t="shared" si="105"/>
        <v>1173503.2730567434</v>
      </c>
      <c r="CJ40" s="480">
        <f t="shared" si="106"/>
        <v>0</v>
      </c>
      <c r="CK40" s="480">
        <f t="shared" si="107"/>
        <v>0</v>
      </c>
      <c r="CL40" s="480">
        <f t="shared" si="108"/>
        <v>0</v>
      </c>
      <c r="CM40" s="480">
        <f t="shared" si="109"/>
        <v>0</v>
      </c>
      <c r="CN40" s="482">
        <f t="shared" si="110"/>
        <v>0</v>
      </c>
      <c r="CO40" s="480">
        <f t="shared" si="111"/>
        <v>287403.60000000009</v>
      </c>
      <c r="CP40" s="480">
        <f t="shared" si="112"/>
        <v>326224.58195517509</v>
      </c>
      <c r="CQ40" s="480">
        <f t="shared" si="113"/>
        <v>247948.82424235184</v>
      </c>
      <c r="CR40" s="480">
        <f t="shared" si="114"/>
        <v>311926.26685921656</v>
      </c>
      <c r="CS40" s="482">
        <f t="shared" si="115"/>
        <v>1173503.2730567434</v>
      </c>
    </row>
    <row r="41" spans="1:97" ht="15.75" customHeight="1">
      <c r="A41" s="369" t="s">
        <v>204</v>
      </c>
      <c r="B41" s="335">
        <v>19</v>
      </c>
      <c r="C41" s="661">
        <f>SUM('Schedule 3B_Income_Eastern:Schedule 3D_Income_The Cape'!C41)</f>
        <v>177677.2</v>
      </c>
      <c r="D41" s="661">
        <f>SUM('Schedule 3B_Income_Eastern:Schedule 3D_Income_The Cape'!D41)</f>
        <v>889727.27999999991</v>
      </c>
      <c r="E41" s="661">
        <f>SUM('Schedule 3B_Income_Eastern:Schedule 3D_Income_The Cape'!E41)</f>
        <v>165982</v>
      </c>
      <c r="F41" s="661">
        <f>SUM('Schedule 3B_Income_Eastern:Schedule 3D_Income_The Cape'!F41)</f>
        <v>1099596.82</v>
      </c>
      <c r="G41" s="661">
        <f>SUM('Schedule 3B_Income_Eastern:Schedule 3D_Income_The Cape'!G41)</f>
        <v>221047.48224886408</v>
      </c>
      <c r="H41" s="661">
        <f>SUM('Schedule 3B_Income_Eastern:Schedule 3D_Income_The Cape'!H41)</f>
        <v>1081162.7965593939</v>
      </c>
      <c r="I41" s="661">
        <f>SUM('Schedule 3B_Income_Eastern:Schedule 3D_Income_The Cape'!I41)</f>
        <v>259091.96369869998</v>
      </c>
      <c r="J41" s="661">
        <f>SUM('Schedule 3B_Income_Eastern:Schedule 3D_Income_The Cape'!J41)</f>
        <v>920161.25938657555</v>
      </c>
      <c r="K41" s="662">
        <f t="shared" si="89"/>
        <v>4814446.8018935332</v>
      </c>
      <c r="L41" s="663">
        <f>SUM('Schedule 3B_Income_Eastern:Schedule 3D_Income_The Cape'!L41)</f>
        <v>0</v>
      </c>
      <c r="M41" s="661">
        <f>SUM('Schedule 3B_Income_Eastern:Schedule 3D_Income_The Cape'!M41)</f>
        <v>331.51</v>
      </c>
      <c r="N41" s="661">
        <f>SUM('Schedule 3B_Income_Eastern:Schedule 3D_Income_The Cape'!N41)</f>
        <v>0</v>
      </c>
      <c r="O41" s="661">
        <f>SUM('Schedule 3B_Income_Eastern:Schedule 3D_Income_The Cape'!O41)</f>
        <v>0</v>
      </c>
      <c r="P41" s="661">
        <f>SUM('Schedule 3B_Income_Eastern:Schedule 3D_Income_The Cape'!P41)</f>
        <v>0</v>
      </c>
      <c r="Q41" s="661">
        <f>SUM('Schedule 3B_Income_Eastern:Schedule 3D_Income_The Cape'!Q41)</f>
        <v>70.075786256348593</v>
      </c>
      <c r="R41" s="661">
        <f>SUM('Schedule 3B_Income_Eastern:Schedule 3D_Income_The Cape'!R41)</f>
        <v>0</v>
      </c>
      <c r="S41" s="661">
        <f>SUM('Schedule 3B_Income_Eastern:Schedule 3D_Income_The Cape'!S41)</f>
        <v>161.85980533425786</v>
      </c>
      <c r="T41" s="664">
        <f t="shared" si="90"/>
        <v>563.44559159060645</v>
      </c>
      <c r="U41" s="665">
        <f t="shared" si="91"/>
        <v>4815010.2474851236</v>
      </c>
      <c r="V41" s="335">
        <v>19</v>
      </c>
      <c r="W41" s="661">
        <f>SUM('Schedule 3B_Income_Eastern:Schedule 3D_Income_The Cape'!W41)</f>
        <v>17169</v>
      </c>
      <c r="X41" s="661">
        <f>SUM('Schedule 3B_Income_Eastern:Schedule 3D_Income_The Cape'!X41)</f>
        <v>141311</v>
      </c>
      <c r="Y41" s="661">
        <f>SUM('Schedule 3B_Income_Eastern:Schedule 3D_Income_The Cape'!Y41)</f>
        <v>16556</v>
      </c>
      <c r="Z41" s="661">
        <f>SUM('Schedule 3B_Income_Eastern:Schedule 3D_Income_The Cape'!Z41)</f>
        <v>209464</v>
      </c>
      <c r="AA41" s="661">
        <f>SUM('Schedule 3B_Income_Eastern:Schedule 3D_Income_The Cape'!AA41)</f>
        <v>20738</v>
      </c>
      <c r="AB41" s="661">
        <f>SUM('Schedule 3B_Income_Eastern:Schedule 3D_Income_The Cape'!AB41)</f>
        <v>177089.91</v>
      </c>
      <c r="AC41" s="661">
        <f>SUM('Schedule 3B_Income_Eastern:Schedule 3D_Income_The Cape'!AC41)</f>
        <v>5486</v>
      </c>
      <c r="AD41" s="661">
        <f>SUM('Schedule 3B_Income_Eastern:Schedule 3D_Income_The Cape'!AD41)</f>
        <v>201627</v>
      </c>
      <c r="AE41" s="662">
        <f t="shared" si="92"/>
        <v>789440.91</v>
      </c>
      <c r="AF41" s="663">
        <f>SUM('Schedule 3B_Income_Eastern:Schedule 3D_Income_The Cape'!AF41)</f>
        <v>0</v>
      </c>
      <c r="AG41" s="661">
        <f>SUM('Schedule 3B_Income_Eastern:Schedule 3D_Income_The Cape'!AG41)</f>
        <v>0</v>
      </c>
      <c r="AH41" s="661">
        <f>SUM('Schedule 3B_Income_Eastern:Schedule 3D_Income_The Cape'!AH41)</f>
        <v>0</v>
      </c>
      <c r="AI41" s="661">
        <f>SUM('Schedule 3B_Income_Eastern:Schedule 3D_Income_The Cape'!AI41)</f>
        <v>80.618452641679866</v>
      </c>
      <c r="AJ41" s="661">
        <f>SUM('Schedule 3B_Income_Eastern:Schedule 3D_Income_The Cape'!AJ41)</f>
        <v>0</v>
      </c>
      <c r="AK41" s="661">
        <f>SUM('Schedule 3B_Income_Eastern:Schedule 3D_Income_The Cape'!AK41)</f>
        <v>39.101127806848609</v>
      </c>
      <c r="AL41" s="661">
        <f>SUM('Schedule 3B_Income_Eastern:Schedule 3D_Income_The Cape'!AL41)</f>
        <v>0</v>
      </c>
      <c r="AM41" s="661">
        <f>SUM('Schedule 3B_Income_Eastern:Schedule 3D_Income_The Cape'!AM41)</f>
        <v>0</v>
      </c>
      <c r="AN41" s="664">
        <f t="shared" si="93"/>
        <v>119.71958044852848</v>
      </c>
      <c r="AO41" s="665">
        <f t="shared" si="94"/>
        <v>789560.62958044861</v>
      </c>
      <c r="AP41" s="335">
        <v>19</v>
      </c>
      <c r="AQ41" s="661">
        <f>SUM('Schedule 3B_Income_Eastern:Schedule 3D_Income_The Cape'!AQ41)</f>
        <v>400474.78</v>
      </c>
      <c r="AR41" s="661">
        <f>SUM('Schedule 3B_Income_Eastern:Schedule 3D_Income_The Cape'!AR41)</f>
        <v>1518463.17</v>
      </c>
      <c r="AS41" s="661">
        <f>SUM('Schedule 3B_Income_Eastern:Schedule 3D_Income_The Cape'!AS41)</f>
        <v>433549.82758702541</v>
      </c>
      <c r="AT41" s="661">
        <f>SUM('Schedule 3B_Income_Eastern:Schedule 3D_Income_The Cape'!AT41)</f>
        <v>1703910.8983287232</v>
      </c>
      <c r="AU41" s="661">
        <f>SUM('Schedule 3B_Income_Eastern:Schedule 3D_Income_The Cape'!AU41)</f>
        <v>447574</v>
      </c>
      <c r="AV41" s="661">
        <f>SUM('Schedule 3B_Income_Eastern:Schedule 3D_Income_The Cape'!AV41)</f>
        <v>1725896.6806825409</v>
      </c>
      <c r="AW41" s="661">
        <f>SUM('Schedule 3B_Income_Eastern:Schedule 3D_Income_The Cape'!AW41)</f>
        <v>508750.10243085021</v>
      </c>
      <c r="AX41" s="661">
        <f>SUM('Schedule 3B_Income_Eastern:Schedule 3D_Income_The Cape'!AX41)</f>
        <v>1663245.1576057957</v>
      </c>
      <c r="AY41" s="662">
        <f t="shared" si="95"/>
        <v>8401864.6166349351</v>
      </c>
      <c r="AZ41" s="663">
        <f>SUM('Schedule 3B_Income_Eastern:Schedule 3D_Income_The Cape'!AZ41)</f>
        <v>0</v>
      </c>
      <c r="BA41" s="661">
        <f>SUM('Schedule 3B_Income_Eastern:Schedule 3D_Income_The Cape'!BA41)</f>
        <v>1708.1</v>
      </c>
      <c r="BB41" s="661">
        <f>SUM('Schedule 3B_Income_Eastern:Schedule 3D_Income_The Cape'!BB41)</f>
        <v>0</v>
      </c>
      <c r="BC41" s="661">
        <f>SUM('Schedule 3B_Income_Eastern:Schedule 3D_Income_The Cape'!BC41)</f>
        <v>958.11621726589476</v>
      </c>
      <c r="BD41" s="661">
        <f>SUM('Schedule 3B_Income_Eastern:Schedule 3D_Income_The Cape'!BD41)</f>
        <v>0</v>
      </c>
      <c r="BE41" s="661">
        <f>SUM('Schedule 3B_Income_Eastern:Schedule 3D_Income_The Cape'!BE41)</f>
        <v>609.06486717921496</v>
      </c>
      <c r="BF41" s="661">
        <f>SUM('Schedule 3B_Income_Eastern:Schedule 3D_Income_The Cape'!BF41)</f>
        <v>0</v>
      </c>
      <c r="BG41" s="661">
        <f>SUM('Schedule 3B_Income_Eastern:Schedule 3D_Income_The Cape'!BG41)</f>
        <v>1108.3429858339177</v>
      </c>
      <c r="BH41" s="664">
        <f t="shared" si="96"/>
        <v>4383.6240702790274</v>
      </c>
      <c r="BI41" s="665">
        <f t="shared" si="97"/>
        <v>8406248.2407052144</v>
      </c>
      <c r="BJ41" s="335">
        <v>19</v>
      </c>
      <c r="BK41" s="661">
        <f>SUM('Schedule 3B_Income_Eastern:Schedule 3D_Income_The Cape'!BK41)</f>
        <v>426</v>
      </c>
      <c r="BL41" s="661">
        <f>SUM('Schedule 3B_Income_Eastern:Schedule 3D_Income_The Cape'!BL41)</f>
        <v>13497.8</v>
      </c>
      <c r="BM41" s="661">
        <f>SUM('Schedule 3B_Income_Eastern:Schedule 3D_Income_The Cape'!BM41)</f>
        <v>2960</v>
      </c>
      <c r="BN41" s="661">
        <f>SUM('Schedule 3B_Income_Eastern:Schedule 3D_Income_The Cape'!BN41)</f>
        <v>17787</v>
      </c>
      <c r="BO41" s="661">
        <f>SUM('Schedule 3B_Income_Eastern:Schedule 3D_Income_The Cape'!BO41)</f>
        <v>6331</v>
      </c>
      <c r="BP41" s="661">
        <f>SUM('Schedule 3B_Income_Eastern:Schedule 3D_Income_The Cape'!BP41)</f>
        <v>8099.6</v>
      </c>
      <c r="BQ41" s="661">
        <f>SUM('Schedule 3B_Income_Eastern:Schedule 3D_Income_The Cape'!BQ41)</f>
        <v>23</v>
      </c>
      <c r="BR41" s="661">
        <f>SUM('Schedule 3B_Income_Eastern:Schedule 3D_Income_The Cape'!BR41)</f>
        <v>7501</v>
      </c>
      <c r="BS41" s="662">
        <f t="shared" si="98"/>
        <v>56625.4</v>
      </c>
      <c r="BT41" s="663">
        <f>SUM('Schedule 3B_Income_Eastern:Schedule 3D_Income_The Cape'!BT41)</f>
        <v>0</v>
      </c>
      <c r="BU41" s="661">
        <f>SUM('Schedule 3B_Income_Eastern:Schedule 3D_Income_The Cape'!BU41)</f>
        <v>0</v>
      </c>
      <c r="BV41" s="661">
        <f>SUM('Schedule 3B_Income_Eastern:Schedule 3D_Income_The Cape'!BV41)</f>
        <v>0</v>
      </c>
      <c r="BW41" s="661">
        <f>SUM('Schedule 3B_Income_Eastern:Schedule 3D_Income_The Cape'!BW41)</f>
        <v>0</v>
      </c>
      <c r="BX41" s="661">
        <f>SUM('Schedule 3B_Income_Eastern:Schedule 3D_Income_The Cape'!BX41)</f>
        <v>0</v>
      </c>
      <c r="BY41" s="661">
        <f>SUM('Schedule 3B_Income_Eastern:Schedule 3D_Income_The Cape'!BY41)</f>
        <v>0</v>
      </c>
      <c r="BZ41" s="661">
        <f>SUM('Schedule 3B_Income_Eastern:Schedule 3D_Income_The Cape'!BZ41)</f>
        <v>0</v>
      </c>
      <c r="CA41" s="661">
        <f>SUM('Schedule 3B_Income_Eastern:Schedule 3D_Income_The Cape'!CA41)</f>
        <v>0</v>
      </c>
      <c r="CB41" s="664">
        <f t="shared" si="99"/>
        <v>0</v>
      </c>
      <c r="CC41" s="665">
        <f t="shared" si="100"/>
        <v>56625.4</v>
      </c>
      <c r="CD41" s="335">
        <v>19</v>
      </c>
      <c r="CE41" s="480">
        <f t="shared" si="101"/>
        <v>3158746.2299999995</v>
      </c>
      <c r="CF41" s="480">
        <f t="shared" si="102"/>
        <v>3649806.5459157489</v>
      </c>
      <c r="CG41" s="480">
        <f t="shared" si="103"/>
        <v>3687939.4694907987</v>
      </c>
      <c r="CH41" s="480">
        <f t="shared" si="104"/>
        <v>3565885.4831219213</v>
      </c>
      <c r="CI41" s="482">
        <f t="shared" si="105"/>
        <v>14062377.728528468</v>
      </c>
      <c r="CJ41" s="480">
        <f t="shared" si="106"/>
        <v>2039.61</v>
      </c>
      <c r="CK41" s="480">
        <f t="shared" si="107"/>
        <v>1038.7346699075747</v>
      </c>
      <c r="CL41" s="480">
        <f t="shared" si="108"/>
        <v>718.24178124241212</v>
      </c>
      <c r="CM41" s="480">
        <f t="shared" si="109"/>
        <v>1270.2027911681755</v>
      </c>
      <c r="CN41" s="482">
        <f t="shared" si="110"/>
        <v>5066.789242318162</v>
      </c>
      <c r="CO41" s="480">
        <f t="shared" si="111"/>
        <v>3160785.84</v>
      </c>
      <c r="CP41" s="480">
        <f t="shared" si="112"/>
        <v>3650845.2805856559</v>
      </c>
      <c r="CQ41" s="480">
        <f t="shared" si="113"/>
        <v>3688657.7112720413</v>
      </c>
      <c r="CR41" s="480">
        <f t="shared" si="114"/>
        <v>3567155.6859130897</v>
      </c>
      <c r="CS41" s="482">
        <f t="shared" si="115"/>
        <v>14067444.517770788</v>
      </c>
    </row>
    <row r="42" spans="1:97" ht="15.75" customHeight="1">
      <c r="A42" s="369" t="s">
        <v>205</v>
      </c>
      <c r="B42" s="335">
        <v>20</v>
      </c>
      <c r="C42" s="661">
        <f>SUM('Schedule 3B_Income_Eastern:Schedule 3D_Income_The Cape'!C42)</f>
        <v>4081.3600000000006</v>
      </c>
      <c r="D42" s="661">
        <f>SUM('Schedule 3B_Income_Eastern:Schedule 3D_Income_The Cape'!D42)</f>
        <v>40760.03</v>
      </c>
      <c r="E42" s="661">
        <f>SUM('Schedule 3B_Income_Eastern:Schedule 3D_Income_The Cape'!E42)</f>
        <v>8186.0447249492181</v>
      </c>
      <c r="F42" s="661">
        <f>SUM('Schedule 3B_Income_Eastern:Schedule 3D_Income_The Cape'!F42)</f>
        <v>32986.241836059693</v>
      </c>
      <c r="G42" s="661">
        <f>SUM('Schedule 3B_Income_Eastern:Schedule 3D_Income_The Cape'!G42)</f>
        <v>7396.6331123434966</v>
      </c>
      <c r="H42" s="661">
        <f>SUM('Schedule 3B_Income_Eastern:Schedule 3D_Income_The Cape'!H42)</f>
        <v>33584.689232292199</v>
      </c>
      <c r="I42" s="661">
        <f>SUM('Schedule 3B_Income_Eastern:Schedule 3D_Income_The Cape'!I42)</f>
        <v>11494.581799570542</v>
      </c>
      <c r="J42" s="661">
        <f>SUM('Schedule 3B_Income_Eastern:Schedule 3D_Income_The Cape'!J42)</f>
        <v>28674.580488232641</v>
      </c>
      <c r="K42" s="662">
        <f t="shared" si="89"/>
        <v>167164.16119344777</v>
      </c>
      <c r="L42" s="663">
        <f>SUM('Schedule 3B_Income_Eastern:Schedule 3D_Income_The Cape'!L42)</f>
        <v>0</v>
      </c>
      <c r="M42" s="661">
        <f>SUM('Schedule 3B_Income_Eastern:Schedule 3D_Income_The Cape'!M42)</f>
        <v>17322.159999999996</v>
      </c>
      <c r="N42" s="661">
        <f>SUM('Schedule 3B_Income_Eastern:Schedule 3D_Income_The Cape'!N42)</f>
        <v>0</v>
      </c>
      <c r="O42" s="661">
        <f>SUM('Schedule 3B_Income_Eastern:Schedule 3D_Income_The Cape'!O42)</f>
        <v>27926.362348297338</v>
      </c>
      <c r="P42" s="661">
        <f>SUM('Schedule 3B_Income_Eastern:Schedule 3D_Income_The Cape'!P42)</f>
        <v>0</v>
      </c>
      <c r="Q42" s="661">
        <f>SUM('Schedule 3B_Income_Eastern:Schedule 3D_Income_The Cape'!Q42)</f>
        <v>30306.636647611238</v>
      </c>
      <c r="R42" s="661">
        <f>SUM('Schedule 3B_Income_Eastern:Schedule 3D_Income_The Cape'!R42)</f>
        <v>0</v>
      </c>
      <c r="S42" s="661">
        <f>SUM('Schedule 3B_Income_Eastern:Schedule 3D_Income_The Cape'!S42)</f>
        <v>28012.38480664618</v>
      </c>
      <c r="T42" s="664">
        <f t="shared" si="90"/>
        <v>103567.54380255475</v>
      </c>
      <c r="U42" s="665">
        <f t="shared" si="91"/>
        <v>270731.70499600249</v>
      </c>
      <c r="V42" s="335">
        <v>20</v>
      </c>
      <c r="W42" s="661">
        <f>SUM('Schedule 3B_Income_Eastern:Schedule 3D_Income_The Cape'!W42)</f>
        <v>1045.3000000000002</v>
      </c>
      <c r="X42" s="661">
        <f>SUM('Schedule 3B_Income_Eastern:Schedule 3D_Income_The Cape'!X42)</f>
        <v>9050.3000000000011</v>
      </c>
      <c r="Y42" s="661">
        <f>SUM('Schedule 3B_Income_Eastern:Schedule 3D_Income_The Cape'!Y42)</f>
        <v>1952.3789293886825</v>
      </c>
      <c r="Z42" s="661">
        <f>SUM('Schedule 3B_Income_Eastern:Schedule 3D_Income_The Cape'!Z42)</f>
        <v>8083.4795838010887</v>
      </c>
      <c r="AA42" s="661">
        <f>SUM('Schedule 3B_Income_Eastern:Schedule 3D_Income_The Cape'!AA42)</f>
        <v>1698.5221014446349</v>
      </c>
      <c r="AB42" s="661">
        <f>SUM('Schedule 3B_Income_Eastern:Schedule 3D_Income_The Cape'!AB42)</f>
        <v>9054.1142729171388</v>
      </c>
      <c r="AC42" s="661">
        <f>SUM('Schedule 3B_Income_Eastern:Schedule 3D_Income_The Cape'!AC42)</f>
        <v>6145.5489621218348</v>
      </c>
      <c r="AD42" s="661">
        <f>SUM('Schedule 3B_Income_Eastern:Schedule 3D_Income_The Cape'!AD42)</f>
        <v>11313.781901786035</v>
      </c>
      <c r="AE42" s="662">
        <f t="shared" si="92"/>
        <v>48343.425751459421</v>
      </c>
      <c r="AF42" s="663">
        <f>SUM('Schedule 3B_Income_Eastern:Schedule 3D_Income_The Cape'!AF42)</f>
        <v>0</v>
      </c>
      <c r="AG42" s="661">
        <f>SUM('Schedule 3B_Income_Eastern:Schedule 3D_Income_The Cape'!AG42)</f>
        <v>7180.3199999999988</v>
      </c>
      <c r="AH42" s="661">
        <f>SUM('Schedule 3B_Income_Eastern:Schedule 3D_Income_The Cape'!AH42)</f>
        <v>0</v>
      </c>
      <c r="AI42" s="661">
        <f>SUM('Schedule 3B_Income_Eastern:Schedule 3D_Income_The Cape'!AI42)</f>
        <v>10130.149769939044</v>
      </c>
      <c r="AJ42" s="661">
        <f>SUM('Schedule 3B_Income_Eastern:Schedule 3D_Income_The Cape'!AJ42)</f>
        <v>0</v>
      </c>
      <c r="AK42" s="661">
        <f>SUM('Schedule 3B_Income_Eastern:Schedule 3D_Income_The Cape'!AK42)</f>
        <v>13106.613973931266</v>
      </c>
      <c r="AL42" s="661">
        <f>SUM('Schedule 3B_Income_Eastern:Schedule 3D_Income_The Cape'!AL42)</f>
        <v>0</v>
      </c>
      <c r="AM42" s="661">
        <f>SUM('Schedule 3B_Income_Eastern:Schedule 3D_Income_The Cape'!AM42)</f>
        <v>8935.2404384472629</v>
      </c>
      <c r="AN42" s="664">
        <f t="shared" si="93"/>
        <v>39352.32418231757</v>
      </c>
      <c r="AO42" s="665">
        <f t="shared" si="94"/>
        <v>87695.749933776999</v>
      </c>
      <c r="AP42" s="335">
        <v>20</v>
      </c>
      <c r="AQ42" s="661">
        <f>SUM('Schedule 3B_Income_Eastern:Schedule 3D_Income_The Cape'!AQ42)</f>
        <v>52279.69999999999</v>
      </c>
      <c r="AR42" s="661">
        <f>SUM('Schedule 3B_Income_Eastern:Schedule 3D_Income_The Cape'!AR42)</f>
        <v>170421.20999999996</v>
      </c>
      <c r="AS42" s="661">
        <f>SUM('Schedule 3B_Income_Eastern:Schedule 3D_Income_The Cape'!AS42)</f>
        <v>59678.807315576894</v>
      </c>
      <c r="AT42" s="661">
        <f>SUM('Schedule 3B_Income_Eastern:Schedule 3D_Income_The Cape'!AT42)</f>
        <v>171955.24577485569</v>
      </c>
      <c r="AU42" s="661">
        <f>SUM('Schedule 3B_Income_Eastern:Schedule 3D_Income_The Cape'!AU42)</f>
        <v>75805.2216551499</v>
      </c>
      <c r="AV42" s="661">
        <f>SUM('Schedule 3B_Income_Eastern:Schedule 3D_Income_The Cape'!AV42)</f>
        <v>156994.09739040118</v>
      </c>
      <c r="AW42" s="661">
        <f>SUM('Schedule 3B_Income_Eastern:Schedule 3D_Income_The Cape'!AW42)</f>
        <v>84854.042376030702</v>
      </c>
      <c r="AX42" s="661">
        <f>SUM('Schedule 3B_Income_Eastern:Schedule 3D_Income_The Cape'!AX42)</f>
        <v>156630.97893746605</v>
      </c>
      <c r="AY42" s="662">
        <f t="shared" si="95"/>
        <v>928619.30344948045</v>
      </c>
      <c r="AZ42" s="663">
        <f>SUM('Schedule 3B_Income_Eastern:Schedule 3D_Income_The Cape'!AZ42)</f>
        <v>0</v>
      </c>
      <c r="BA42" s="661">
        <f>SUM('Schedule 3B_Income_Eastern:Schedule 3D_Income_The Cape'!BA42)</f>
        <v>97054.290000000066</v>
      </c>
      <c r="BB42" s="661">
        <f>SUM('Schedule 3B_Income_Eastern:Schedule 3D_Income_The Cape'!BB42)</f>
        <v>0</v>
      </c>
      <c r="BC42" s="661">
        <f>SUM('Schedule 3B_Income_Eastern:Schedule 3D_Income_The Cape'!BC42)</f>
        <v>133264.29762367145</v>
      </c>
      <c r="BD42" s="661">
        <f>SUM('Schedule 3B_Income_Eastern:Schedule 3D_Income_The Cape'!BD42)</f>
        <v>0</v>
      </c>
      <c r="BE42" s="661">
        <f>SUM('Schedule 3B_Income_Eastern:Schedule 3D_Income_The Cape'!BE42)</f>
        <v>127110.51072385296</v>
      </c>
      <c r="BF42" s="661">
        <f>SUM('Schedule 3B_Income_Eastern:Schedule 3D_Income_The Cape'!BF42)</f>
        <v>0</v>
      </c>
      <c r="BG42" s="661">
        <f>SUM('Schedule 3B_Income_Eastern:Schedule 3D_Income_The Cape'!BG42)</f>
        <v>130519.96824818107</v>
      </c>
      <c r="BH42" s="664">
        <f t="shared" si="96"/>
        <v>487949.06659570558</v>
      </c>
      <c r="BI42" s="665">
        <f t="shared" si="97"/>
        <v>1416568.370045186</v>
      </c>
      <c r="BJ42" s="335">
        <v>20</v>
      </c>
      <c r="BK42" s="661">
        <f>SUM('Schedule 3B_Income_Eastern:Schedule 3D_Income_The Cape'!BK42)</f>
        <v>0</v>
      </c>
      <c r="BL42" s="661">
        <f>SUM('Schedule 3B_Income_Eastern:Schedule 3D_Income_The Cape'!BL42)</f>
        <v>627.18000000000018</v>
      </c>
      <c r="BM42" s="661">
        <f>SUM('Schedule 3B_Income_Eastern:Schedule 3D_Income_The Cape'!BM42)</f>
        <v>0</v>
      </c>
      <c r="BN42" s="661">
        <f>SUM('Schedule 3B_Income_Eastern:Schedule 3D_Income_The Cape'!BN42)</f>
        <v>3598.3728843225713</v>
      </c>
      <c r="BO42" s="661">
        <f>SUM('Schedule 3B_Income_Eastern:Schedule 3D_Income_The Cape'!BO42)</f>
        <v>0</v>
      </c>
      <c r="BP42" s="661">
        <f>SUM('Schedule 3B_Income_Eastern:Schedule 3D_Income_The Cape'!BP42)</f>
        <v>230.67252100574456</v>
      </c>
      <c r="BQ42" s="661">
        <f>SUM('Schedule 3B_Income_Eastern:Schedule 3D_Income_The Cape'!BQ42)</f>
        <v>42.193675095567201</v>
      </c>
      <c r="BR42" s="661">
        <f>SUM('Schedule 3B_Income_Eastern:Schedule 3D_Income_The Cape'!BR42)</f>
        <v>1694.1061934263771</v>
      </c>
      <c r="BS42" s="662">
        <f t="shared" si="98"/>
        <v>6192.5252738502604</v>
      </c>
      <c r="BT42" s="663">
        <f>SUM('Schedule 3B_Income_Eastern:Schedule 3D_Income_The Cape'!BT42)</f>
        <v>0</v>
      </c>
      <c r="BU42" s="661">
        <f>SUM('Schedule 3B_Income_Eastern:Schedule 3D_Income_The Cape'!BU42)</f>
        <v>1608.9499999999998</v>
      </c>
      <c r="BV42" s="661">
        <f>SUM('Schedule 3B_Income_Eastern:Schedule 3D_Income_The Cape'!BV42)</f>
        <v>0</v>
      </c>
      <c r="BW42" s="661">
        <f>SUM('Schedule 3B_Income_Eastern:Schedule 3D_Income_The Cape'!BW42)</f>
        <v>1076.7877828149346</v>
      </c>
      <c r="BX42" s="661">
        <f>SUM('Schedule 3B_Income_Eastern:Schedule 3D_Income_The Cape'!BX42)</f>
        <v>0</v>
      </c>
      <c r="BY42" s="661">
        <f>SUM('Schedule 3B_Income_Eastern:Schedule 3D_Income_The Cape'!BY42)</f>
        <v>979.55981251055232</v>
      </c>
      <c r="BZ42" s="661">
        <f>SUM('Schedule 3B_Income_Eastern:Schedule 3D_Income_The Cape'!BZ42)</f>
        <v>0</v>
      </c>
      <c r="CA42" s="661">
        <f>SUM('Schedule 3B_Income_Eastern:Schedule 3D_Income_The Cape'!CA42)</f>
        <v>1016.2969736558847</v>
      </c>
      <c r="CB42" s="664">
        <f t="shared" si="99"/>
        <v>4681.5945689813716</v>
      </c>
      <c r="CC42" s="665">
        <f t="shared" si="100"/>
        <v>10874.119842831631</v>
      </c>
      <c r="CD42" s="335">
        <v>20</v>
      </c>
      <c r="CE42" s="480">
        <f t="shared" si="101"/>
        <v>278265.07999999996</v>
      </c>
      <c r="CF42" s="480">
        <f t="shared" si="102"/>
        <v>286440.57104895386</v>
      </c>
      <c r="CG42" s="480">
        <f t="shared" si="103"/>
        <v>284763.95028555428</v>
      </c>
      <c r="CH42" s="480">
        <f t="shared" si="104"/>
        <v>300849.81433372974</v>
      </c>
      <c r="CI42" s="482">
        <f t="shared" si="105"/>
        <v>1150319.415668238</v>
      </c>
      <c r="CJ42" s="480">
        <f t="shared" si="106"/>
        <v>123165.72000000006</v>
      </c>
      <c r="CK42" s="480">
        <f t="shared" si="107"/>
        <v>172397.59752472275</v>
      </c>
      <c r="CL42" s="480">
        <f t="shared" si="108"/>
        <v>171503.32115790603</v>
      </c>
      <c r="CM42" s="480">
        <f t="shared" si="109"/>
        <v>168483.8904669304</v>
      </c>
      <c r="CN42" s="482">
        <f t="shared" si="110"/>
        <v>635550.52914955921</v>
      </c>
      <c r="CO42" s="480">
        <f t="shared" si="111"/>
        <v>401430.80000000005</v>
      </c>
      <c r="CP42" s="480">
        <f t="shared" si="112"/>
        <v>458838.16857367667</v>
      </c>
      <c r="CQ42" s="480">
        <f t="shared" si="113"/>
        <v>456267.27144346031</v>
      </c>
      <c r="CR42" s="480">
        <f t="shared" si="114"/>
        <v>469333.70480066014</v>
      </c>
      <c r="CS42" s="482">
        <f t="shared" si="115"/>
        <v>1785869.9448177973</v>
      </c>
    </row>
    <row r="43" spans="1:97" ht="15.75" customHeight="1">
      <c r="A43" s="369" t="s">
        <v>206</v>
      </c>
      <c r="B43" s="335">
        <v>21</v>
      </c>
      <c r="C43" s="661">
        <f>SUM('Schedule 3B_Income_Eastern:Schedule 3D_Income_The Cape'!C43)</f>
        <v>0</v>
      </c>
      <c r="D43" s="661">
        <f>SUM('Schedule 3B_Income_Eastern:Schedule 3D_Income_The Cape'!D43)</f>
        <v>0</v>
      </c>
      <c r="E43" s="661">
        <f>SUM('Schedule 3B_Income_Eastern:Schedule 3D_Income_The Cape'!E43)</f>
        <v>0</v>
      </c>
      <c r="F43" s="661">
        <f>SUM('Schedule 3B_Income_Eastern:Schedule 3D_Income_The Cape'!F43)</f>
        <v>0</v>
      </c>
      <c r="G43" s="661">
        <f>SUM('Schedule 3B_Income_Eastern:Schedule 3D_Income_The Cape'!G43)</f>
        <v>0</v>
      </c>
      <c r="H43" s="661">
        <f>SUM('Schedule 3B_Income_Eastern:Schedule 3D_Income_The Cape'!H43)</f>
        <v>0</v>
      </c>
      <c r="I43" s="661">
        <f>SUM('Schedule 3B_Income_Eastern:Schedule 3D_Income_The Cape'!I43)</f>
        <v>0</v>
      </c>
      <c r="J43" s="661">
        <f>SUM('Schedule 3B_Income_Eastern:Schedule 3D_Income_The Cape'!J43)</f>
        <v>0</v>
      </c>
      <c r="K43" s="662">
        <f t="shared" si="89"/>
        <v>0</v>
      </c>
      <c r="L43" s="663">
        <f>SUM('Schedule 3B_Income_Eastern:Schedule 3D_Income_The Cape'!L43)</f>
        <v>0</v>
      </c>
      <c r="M43" s="661">
        <f>SUM('Schedule 3B_Income_Eastern:Schedule 3D_Income_The Cape'!M43)</f>
        <v>967038</v>
      </c>
      <c r="N43" s="661">
        <f>SUM('Schedule 3B_Income_Eastern:Schedule 3D_Income_The Cape'!N43)</f>
        <v>0</v>
      </c>
      <c r="O43" s="661">
        <f>SUM('Schedule 3B_Income_Eastern:Schedule 3D_Income_The Cape'!O43)</f>
        <v>1263638</v>
      </c>
      <c r="P43" s="661">
        <f>SUM('Schedule 3B_Income_Eastern:Schedule 3D_Income_The Cape'!P43)</f>
        <v>0</v>
      </c>
      <c r="Q43" s="661">
        <f>SUM('Schedule 3B_Income_Eastern:Schedule 3D_Income_The Cape'!Q43)</f>
        <v>1426882</v>
      </c>
      <c r="R43" s="661">
        <f>SUM('Schedule 3B_Income_Eastern:Schedule 3D_Income_The Cape'!R43)</f>
        <v>0</v>
      </c>
      <c r="S43" s="661">
        <f>SUM('Schedule 3B_Income_Eastern:Schedule 3D_Income_The Cape'!S43)</f>
        <v>1374721</v>
      </c>
      <c r="T43" s="664">
        <f t="shared" si="90"/>
        <v>5032279</v>
      </c>
      <c r="U43" s="665">
        <f t="shared" si="91"/>
        <v>5032279</v>
      </c>
      <c r="V43" s="335">
        <v>21</v>
      </c>
      <c r="W43" s="661">
        <f>SUM('Schedule 3B_Income_Eastern:Schedule 3D_Income_The Cape'!W43)</f>
        <v>0</v>
      </c>
      <c r="X43" s="661">
        <f>SUM('Schedule 3B_Income_Eastern:Schedule 3D_Income_The Cape'!X43)</f>
        <v>0</v>
      </c>
      <c r="Y43" s="661">
        <f>SUM('Schedule 3B_Income_Eastern:Schedule 3D_Income_The Cape'!Y43)</f>
        <v>0</v>
      </c>
      <c r="Z43" s="661">
        <f>SUM('Schedule 3B_Income_Eastern:Schedule 3D_Income_The Cape'!Z43)</f>
        <v>0</v>
      </c>
      <c r="AA43" s="661">
        <f>SUM('Schedule 3B_Income_Eastern:Schedule 3D_Income_The Cape'!AA43)</f>
        <v>0</v>
      </c>
      <c r="AB43" s="661">
        <f>SUM('Schedule 3B_Income_Eastern:Schedule 3D_Income_The Cape'!AB43)</f>
        <v>0</v>
      </c>
      <c r="AC43" s="661">
        <f>SUM('Schedule 3B_Income_Eastern:Schedule 3D_Income_The Cape'!AC43)</f>
        <v>0</v>
      </c>
      <c r="AD43" s="661">
        <f>SUM('Schedule 3B_Income_Eastern:Schedule 3D_Income_The Cape'!AD43)</f>
        <v>0</v>
      </c>
      <c r="AE43" s="662">
        <f t="shared" si="92"/>
        <v>0</v>
      </c>
      <c r="AF43" s="663">
        <f>SUM('Schedule 3B_Income_Eastern:Schedule 3D_Income_The Cape'!AF43)</f>
        <v>0</v>
      </c>
      <c r="AG43" s="661">
        <f>SUM('Schedule 3B_Income_Eastern:Schedule 3D_Income_The Cape'!AG43)</f>
        <v>376362</v>
      </c>
      <c r="AH43" s="661">
        <f>SUM('Schedule 3B_Income_Eastern:Schedule 3D_Income_The Cape'!AH43)</f>
        <v>0</v>
      </c>
      <c r="AI43" s="661">
        <f>SUM('Schedule 3B_Income_Eastern:Schedule 3D_Income_The Cape'!AI43)</f>
        <v>469647</v>
      </c>
      <c r="AJ43" s="661">
        <f>SUM('Schedule 3B_Income_Eastern:Schedule 3D_Income_The Cape'!AJ43)</f>
        <v>0</v>
      </c>
      <c r="AK43" s="661">
        <f>SUM('Schedule 3B_Income_Eastern:Schedule 3D_Income_The Cape'!AK43)</f>
        <v>543816</v>
      </c>
      <c r="AL43" s="661">
        <f>SUM('Schedule 3B_Income_Eastern:Schedule 3D_Income_The Cape'!AL43)</f>
        <v>0</v>
      </c>
      <c r="AM43" s="661">
        <f>SUM('Schedule 3B_Income_Eastern:Schedule 3D_Income_The Cape'!AM43)</f>
        <v>510806</v>
      </c>
      <c r="AN43" s="664">
        <f t="shared" si="93"/>
        <v>1900631</v>
      </c>
      <c r="AO43" s="665">
        <f t="shared" si="94"/>
        <v>1900631</v>
      </c>
      <c r="AP43" s="335">
        <v>21</v>
      </c>
      <c r="AQ43" s="661">
        <f>SUM('Schedule 3B_Income_Eastern:Schedule 3D_Income_The Cape'!AQ43)</f>
        <v>0</v>
      </c>
      <c r="AR43" s="661">
        <f>SUM('Schedule 3B_Income_Eastern:Schedule 3D_Income_The Cape'!AR43)</f>
        <v>0</v>
      </c>
      <c r="AS43" s="661">
        <f>SUM('Schedule 3B_Income_Eastern:Schedule 3D_Income_The Cape'!AS43)</f>
        <v>0</v>
      </c>
      <c r="AT43" s="661">
        <f>SUM('Schedule 3B_Income_Eastern:Schedule 3D_Income_The Cape'!AT43)</f>
        <v>0</v>
      </c>
      <c r="AU43" s="661">
        <f>SUM('Schedule 3B_Income_Eastern:Schedule 3D_Income_The Cape'!AU43)</f>
        <v>0</v>
      </c>
      <c r="AV43" s="661">
        <f>SUM('Schedule 3B_Income_Eastern:Schedule 3D_Income_The Cape'!AV43)</f>
        <v>0</v>
      </c>
      <c r="AW43" s="661">
        <f>SUM('Schedule 3B_Income_Eastern:Schedule 3D_Income_The Cape'!AW43)</f>
        <v>0</v>
      </c>
      <c r="AX43" s="661">
        <f>SUM('Schedule 3B_Income_Eastern:Schedule 3D_Income_The Cape'!AX43)</f>
        <v>0</v>
      </c>
      <c r="AY43" s="662">
        <f t="shared" si="95"/>
        <v>0</v>
      </c>
      <c r="AZ43" s="663">
        <f>SUM('Schedule 3B_Income_Eastern:Schedule 3D_Income_The Cape'!AZ43)</f>
        <v>0</v>
      </c>
      <c r="BA43" s="661">
        <f>SUM('Schedule 3B_Income_Eastern:Schedule 3D_Income_The Cape'!BA43)</f>
        <v>6169275</v>
      </c>
      <c r="BB43" s="661">
        <f>SUM('Schedule 3B_Income_Eastern:Schedule 3D_Income_The Cape'!BB43)</f>
        <v>0</v>
      </c>
      <c r="BC43" s="661">
        <f>SUM('Schedule 3B_Income_Eastern:Schedule 3D_Income_The Cape'!BC43)</f>
        <v>7584999</v>
      </c>
      <c r="BD43" s="661">
        <f>SUM('Schedule 3B_Income_Eastern:Schedule 3D_Income_The Cape'!BD43)</f>
        <v>0</v>
      </c>
      <c r="BE43" s="661">
        <f>SUM('Schedule 3B_Income_Eastern:Schedule 3D_Income_The Cape'!BE43)</f>
        <v>8326233</v>
      </c>
      <c r="BF43" s="661">
        <f>SUM('Schedule 3B_Income_Eastern:Schedule 3D_Income_The Cape'!BF43)</f>
        <v>0</v>
      </c>
      <c r="BG43" s="661">
        <f>SUM('Schedule 3B_Income_Eastern:Schedule 3D_Income_The Cape'!BG43)</f>
        <v>8723869</v>
      </c>
      <c r="BH43" s="664">
        <f t="shared" si="96"/>
        <v>30804376</v>
      </c>
      <c r="BI43" s="665">
        <f t="shared" si="97"/>
        <v>30804376</v>
      </c>
      <c r="BJ43" s="335">
        <v>21</v>
      </c>
      <c r="BK43" s="661">
        <f>SUM('Schedule 3B_Income_Eastern:Schedule 3D_Income_The Cape'!BK43)</f>
        <v>0</v>
      </c>
      <c r="BL43" s="661">
        <f>SUM('Schedule 3B_Income_Eastern:Schedule 3D_Income_The Cape'!BL43)</f>
        <v>0</v>
      </c>
      <c r="BM43" s="661">
        <f>SUM('Schedule 3B_Income_Eastern:Schedule 3D_Income_The Cape'!BM43)</f>
        <v>0</v>
      </c>
      <c r="BN43" s="661">
        <f>SUM('Schedule 3B_Income_Eastern:Schedule 3D_Income_The Cape'!BN43)</f>
        <v>0</v>
      </c>
      <c r="BO43" s="661">
        <f>SUM('Schedule 3B_Income_Eastern:Schedule 3D_Income_The Cape'!BO43)</f>
        <v>0</v>
      </c>
      <c r="BP43" s="661">
        <f>SUM('Schedule 3B_Income_Eastern:Schedule 3D_Income_The Cape'!BP43)</f>
        <v>0</v>
      </c>
      <c r="BQ43" s="661">
        <f>SUM('Schedule 3B_Income_Eastern:Schedule 3D_Income_The Cape'!BQ43)</f>
        <v>0</v>
      </c>
      <c r="BR43" s="661">
        <f>SUM('Schedule 3B_Income_Eastern:Schedule 3D_Income_The Cape'!BR43)</f>
        <v>0</v>
      </c>
      <c r="BS43" s="662">
        <f t="shared" si="98"/>
        <v>0</v>
      </c>
      <c r="BT43" s="663">
        <f>SUM('Schedule 3B_Income_Eastern:Schedule 3D_Income_The Cape'!BT43)</f>
        <v>0</v>
      </c>
      <c r="BU43" s="661">
        <f>SUM('Schedule 3B_Income_Eastern:Schedule 3D_Income_The Cape'!BU43)</f>
        <v>232161</v>
      </c>
      <c r="BV43" s="661">
        <f>SUM('Schedule 3B_Income_Eastern:Schedule 3D_Income_The Cape'!BV43)</f>
        <v>0</v>
      </c>
      <c r="BW43" s="661">
        <f>SUM('Schedule 3B_Income_Eastern:Schedule 3D_Income_The Cape'!BW43)</f>
        <v>269168</v>
      </c>
      <c r="BX43" s="661">
        <f>SUM('Schedule 3B_Income_Eastern:Schedule 3D_Income_The Cape'!BX43)</f>
        <v>0</v>
      </c>
      <c r="BY43" s="661">
        <f>SUM('Schedule 3B_Income_Eastern:Schedule 3D_Income_The Cape'!BY43)</f>
        <v>241848</v>
      </c>
      <c r="BZ43" s="661">
        <f>SUM('Schedule 3B_Income_Eastern:Schedule 3D_Income_The Cape'!BZ43)</f>
        <v>0</v>
      </c>
      <c r="CA43" s="661">
        <f>SUM('Schedule 3B_Income_Eastern:Schedule 3D_Income_The Cape'!CA43)</f>
        <v>248351</v>
      </c>
      <c r="CB43" s="664">
        <f t="shared" si="99"/>
        <v>991528</v>
      </c>
      <c r="CC43" s="665">
        <f t="shared" si="100"/>
        <v>991528</v>
      </c>
      <c r="CD43" s="335">
        <v>21</v>
      </c>
      <c r="CE43" s="480">
        <f t="shared" si="101"/>
        <v>0</v>
      </c>
      <c r="CF43" s="480">
        <f t="shared" si="102"/>
        <v>0</v>
      </c>
      <c r="CG43" s="480">
        <f t="shared" si="103"/>
        <v>0</v>
      </c>
      <c r="CH43" s="480">
        <f t="shared" si="104"/>
        <v>0</v>
      </c>
      <c r="CI43" s="482">
        <f t="shared" si="105"/>
        <v>0</v>
      </c>
      <c r="CJ43" s="480">
        <f t="shared" si="106"/>
        <v>7744836</v>
      </c>
      <c r="CK43" s="480">
        <f t="shared" si="107"/>
        <v>9587452</v>
      </c>
      <c r="CL43" s="480">
        <f t="shared" si="108"/>
        <v>10538779</v>
      </c>
      <c r="CM43" s="480">
        <f t="shared" si="109"/>
        <v>10857747</v>
      </c>
      <c r="CN43" s="482">
        <f t="shared" si="110"/>
        <v>38728814</v>
      </c>
      <c r="CO43" s="480">
        <f t="shared" si="111"/>
        <v>7744836</v>
      </c>
      <c r="CP43" s="480">
        <f t="shared" si="112"/>
        <v>9587452</v>
      </c>
      <c r="CQ43" s="480">
        <f t="shared" si="113"/>
        <v>10538779</v>
      </c>
      <c r="CR43" s="480">
        <f t="shared" si="114"/>
        <v>10857747</v>
      </c>
      <c r="CS43" s="482">
        <f t="shared" si="115"/>
        <v>38728814</v>
      </c>
    </row>
    <row r="44" spans="1:97" ht="15.75" customHeight="1">
      <c r="A44" s="369" t="s">
        <v>207</v>
      </c>
      <c r="B44" s="335">
        <v>22</v>
      </c>
      <c r="C44" s="661">
        <f>SUM('Schedule 3B_Income_Eastern:Schedule 3D_Income_The Cape'!C44)</f>
        <v>197636.37999999977</v>
      </c>
      <c r="D44" s="661">
        <f>SUM('Schedule 3B_Income_Eastern:Schedule 3D_Income_The Cape'!D44)</f>
        <v>0</v>
      </c>
      <c r="E44" s="661">
        <f>SUM('Schedule 3B_Income_Eastern:Schedule 3D_Income_The Cape'!E44)</f>
        <v>179703.27000000014</v>
      </c>
      <c r="F44" s="661">
        <f>SUM('Schedule 3B_Income_Eastern:Schedule 3D_Income_The Cape'!F44)</f>
        <v>164.72643902138861</v>
      </c>
      <c r="G44" s="661">
        <f>SUM('Schedule 3B_Income_Eastern:Schedule 3D_Income_The Cape'!G44)</f>
        <v>240316.46000000011</v>
      </c>
      <c r="H44" s="661">
        <f>SUM('Schedule 3B_Income_Eastern:Schedule 3D_Income_The Cape'!H44)</f>
        <v>65.477225821020184</v>
      </c>
      <c r="I44" s="661">
        <f>SUM('Schedule 3B_Income_Eastern:Schedule 3D_Income_The Cape'!I44)</f>
        <v>234113.37999999971</v>
      </c>
      <c r="J44" s="661">
        <f>SUM('Schedule 3B_Income_Eastern:Schedule 3D_Income_The Cape'!J44)</f>
        <v>0</v>
      </c>
      <c r="K44" s="662">
        <f t="shared" ref="K44" si="116">SUM(C44:J44)</f>
        <v>851999.69366484205</v>
      </c>
      <c r="L44" s="663">
        <f>SUM('Schedule 3B_Income_Eastern:Schedule 3D_Income_The Cape'!L44)</f>
        <v>0</v>
      </c>
      <c r="M44" s="661">
        <f>SUM('Schedule 3B_Income_Eastern:Schedule 3D_Income_The Cape'!M44)</f>
        <v>728033.49999999895</v>
      </c>
      <c r="N44" s="661">
        <f>SUM('Schedule 3B_Income_Eastern:Schedule 3D_Income_The Cape'!N44)</f>
        <v>0</v>
      </c>
      <c r="O44" s="661">
        <f>SUM('Schedule 3B_Income_Eastern:Schedule 3D_Income_The Cape'!O44)</f>
        <v>592873.50389757403</v>
      </c>
      <c r="P44" s="661">
        <f>SUM('Schedule 3B_Income_Eastern:Schedule 3D_Income_The Cape'!P44)</f>
        <v>0</v>
      </c>
      <c r="Q44" s="661">
        <f>SUM('Schedule 3B_Income_Eastern:Schedule 3D_Income_The Cape'!Q44)</f>
        <v>311430.88421498734</v>
      </c>
      <c r="R44" s="661">
        <f>SUM('Schedule 3B_Income_Eastern:Schedule 3D_Income_The Cape'!R44)</f>
        <v>0</v>
      </c>
      <c r="S44" s="661">
        <f>SUM('Schedule 3B_Income_Eastern:Schedule 3D_Income_The Cape'!S44)</f>
        <v>137995.16662026066</v>
      </c>
      <c r="T44" s="664">
        <f>SUM(L44:S44)</f>
        <v>1770333.0547328207</v>
      </c>
      <c r="U44" s="665">
        <f>SUM(T44,K44)</f>
        <v>2622332.7483976628</v>
      </c>
      <c r="V44" s="335">
        <v>22</v>
      </c>
      <c r="W44" s="661">
        <f>SUM('Schedule 3B_Income_Eastern:Schedule 3D_Income_The Cape'!W44)</f>
        <v>18965.310000000009</v>
      </c>
      <c r="X44" s="661">
        <f>SUM('Schedule 3B_Income_Eastern:Schedule 3D_Income_The Cape'!X44)</f>
        <v>0</v>
      </c>
      <c r="Y44" s="661">
        <f>SUM('Schedule 3B_Income_Eastern:Schedule 3D_Income_The Cape'!Y44)</f>
        <v>24521.920000000002</v>
      </c>
      <c r="Z44" s="661">
        <f>SUM('Schedule 3B_Income_Eastern:Schedule 3D_Income_The Cape'!Z44)</f>
        <v>0</v>
      </c>
      <c r="AA44" s="661">
        <f>SUM('Schedule 3B_Income_Eastern:Schedule 3D_Income_The Cape'!AA44)</f>
        <v>13608.140000000001</v>
      </c>
      <c r="AB44" s="661">
        <f>SUM('Schedule 3B_Income_Eastern:Schedule 3D_Income_The Cape'!AB44)</f>
        <v>0</v>
      </c>
      <c r="AC44" s="661">
        <f>SUM('Schedule 3B_Income_Eastern:Schedule 3D_Income_The Cape'!AC44)</f>
        <v>25826.549999999992</v>
      </c>
      <c r="AD44" s="661">
        <f>SUM('Schedule 3B_Income_Eastern:Schedule 3D_Income_The Cape'!AD44)</f>
        <v>0</v>
      </c>
      <c r="AE44" s="662">
        <f t="shared" ref="AE44" si="117">SUM(W44:AD44)</f>
        <v>82921.919999999998</v>
      </c>
      <c r="AF44" s="663">
        <f>SUM('Schedule 3B_Income_Eastern:Schedule 3D_Income_The Cape'!AF44)</f>
        <v>0</v>
      </c>
      <c r="AG44" s="661">
        <f>SUM('Schedule 3B_Income_Eastern:Schedule 3D_Income_The Cape'!AG44)</f>
        <v>308802.59999999951</v>
      </c>
      <c r="AH44" s="661">
        <f>SUM('Schedule 3B_Income_Eastern:Schedule 3D_Income_The Cape'!AH44)</f>
        <v>0</v>
      </c>
      <c r="AI44" s="661">
        <f>SUM('Schedule 3B_Income_Eastern:Schedule 3D_Income_The Cape'!AI44)</f>
        <v>259000.88184057333</v>
      </c>
      <c r="AJ44" s="661">
        <f>SUM('Schedule 3B_Income_Eastern:Schedule 3D_Income_The Cape'!AJ44)</f>
        <v>0</v>
      </c>
      <c r="AK44" s="661">
        <f>SUM('Schedule 3B_Income_Eastern:Schedule 3D_Income_The Cape'!AK44)</f>
        <v>243780.88979936446</v>
      </c>
      <c r="AL44" s="661">
        <f>SUM('Schedule 3B_Income_Eastern:Schedule 3D_Income_The Cape'!AL44)</f>
        <v>0</v>
      </c>
      <c r="AM44" s="661">
        <f>SUM('Schedule 3B_Income_Eastern:Schedule 3D_Income_The Cape'!AM44)</f>
        <v>208480.78689667879</v>
      </c>
      <c r="AN44" s="664">
        <f t="shared" ref="AN44" si="118">SUM(AF44:AM44)</f>
        <v>1020065.158536616</v>
      </c>
      <c r="AO44" s="665">
        <f t="shared" ref="AO44" si="119">SUM(AN44,AE44)</f>
        <v>1102987.0785366159</v>
      </c>
      <c r="AP44" s="335">
        <v>22</v>
      </c>
      <c r="AQ44" s="661">
        <f>SUM('Schedule 3B_Income_Eastern:Schedule 3D_Income_The Cape'!AQ44)</f>
        <v>1638239.5099999954</v>
      </c>
      <c r="AR44" s="661">
        <f>SUM('Schedule 3B_Income_Eastern:Schedule 3D_Income_The Cape'!AR44)</f>
        <v>19.900000000000002</v>
      </c>
      <c r="AS44" s="661">
        <f>SUM('Schedule 3B_Income_Eastern:Schedule 3D_Income_The Cape'!AS44)</f>
        <v>1841435.7000000041</v>
      </c>
      <c r="AT44" s="661">
        <f>SUM('Schedule 3B_Income_Eastern:Schedule 3D_Income_The Cape'!AT44)</f>
        <v>792.83164213755845</v>
      </c>
      <c r="AU44" s="661">
        <f>SUM('Schedule 3B_Income_Eastern:Schedule 3D_Income_The Cape'!AU44)</f>
        <v>2084921.4082276025</v>
      </c>
      <c r="AV44" s="661">
        <f>SUM('Schedule 3B_Income_Eastern:Schedule 3D_Income_The Cape'!AV44)</f>
        <v>99.337504270220151</v>
      </c>
      <c r="AW44" s="661">
        <f>SUM('Schedule 3B_Income_Eastern:Schedule 3D_Income_The Cape'!AW44)</f>
        <v>1957239.6463433977</v>
      </c>
      <c r="AX44" s="661">
        <f>SUM('Schedule 3B_Income_Eastern:Schedule 3D_Income_The Cape'!AX44)</f>
        <v>56.368740705054179</v>
      </c>
      <c r="AY44" s="662">
        <f t="shared" ref="AY44" si="120">SUM(AQ44:AX44)</f>
        <v>7522804.7024581125</v>
      </c>
      <c r="AZ44" s="663">
        <f>SUM('Schedule 3B_Income_Eastern:Schedule 3D_Income_The Cape'!AZ44)</f>
        <v>0</v>
      </c>
      <c r="BA44" s="661">
        <f>SUM('Schedule 3B_Income_Eastern:Schedule 3D_Income_The Cape'!BA44)</f>
        <v>5372975.8900002167</v>
      </c>
      <c r="BB44" s="661">
        <f>SUM('Schedule 3B_Income_Eastern:Schedule 3D_Income_The Cape'!BB44)</f>
        <v>0</v>
      </c>
      <c r="BC44" s="661">
        <f>SUM('Schedule 3B_Income_Eastern:Schedule 3D_Income_The Cape'!BC44)</f>
        <v>5290770.792990556</v>
      </c>
      <c r="BD44" s="661">
        <f>SUM('Schedule 3B_Income_Eastern:Schedule 3D_Income_The Cape'!BD44)</f>
        <v>0</v>
      </c>
      <c r="BE44" s="661">
        <f>SUM('Schedule 3B_Income_Eastern:Schedule 3D_Income_The Cape'!BE44)</f>
        <v>5048771.5746987285</v>
      </c>
      <c r="BF44" s="661">
        <f>SUM('Schedule 3B_Income_Eastern:Schedule 3D_Income_The Cape'!BF44)</f>
        <v>0</v>
      </c>
      <c r="BG44" s="661">
        <f>SUM('Schedule 3B_Income_Eastern:Schedule 3D_Income_The Cape'!BG44)</f>
        <v>5349072.0494601056</v>
      </c>
      <c r="BH44" s="664">
        <f t="shared" ref="BH44" si="121">SUM(AZ44:BG44)</f>
        <v>21061590.307149608</v>
      </c>
      <c r="BI44" s="665">
        <f t="shared" ref="BI44" si="122">SUM(BH44,AY44)</f>
        <v>28584395.009607721</v>
      </c>
      <c r="BJ44" s="335">
        <v>22</v>
      </c>
      <c r="BK44" s="661">
        <f>SUM('Schedule 3B_Income_Eastern:Schedule 3D_Income_The Cape'!BK44)</f>
        <v>28487.669999999987</v>
      </c>
      <c r="BL44" s="661">
        <f>SUM('Schedule 3B_Income_Eastern:Schedule 3D_Income_The Cape'!BL44)</f>
        <v>51.060000000000009</v>
      </c>
      <c r="BM44" s="661">
        <f>SUM('Schedule 3B_Income_Eastern:Schedule 3D_Income_The Cape'!BM44)</f>
        <v>29487.000000000004</v>
      </c>
      <c r="BN44" s="661">
        <f>SUM('Schedule 3B_Income_Eastern:Schedule 3D_Income_The Cape'!BN44)</f>
        <v>0</v>
      </c>
      <c r="BO44" s="661">
        <f>SUM('Schedule 3B_Income_Eastern:Schedule 3D_Income_The Cape'!BO44)</f>
        <v>34331.40999999996</v>
      </c>
      <c r="BP44" s="661">
        <f>SUM('Schedule 3B_Income_Eastern:Schedule 3D_Income_The Cape'!BP44)</f>
        <v>0</v>
      </c>
      <c r="BQ44" s="661">
        <f>SUM('Schedule 3B_Income_Eastern:Schedule 3D_Income_The Cape'!BQ44)</f>
        <v>28184.989999999994</v>
      </c>
      <c r="BR44" s="661">
        <f>SUM('Schedule 3B_Income_Eastern:Schedule 3D_Income_The Cape'!BR44)</f>
        <v>0</v>
      </c>
      <c r="BS44" s="662">
        <f t="shared" ref="BS44" si="123">SUM(BK44:BR44)</f>
        <v>120542.12999999995</v>
      </c>
      <c r="BT44" s="663">
        <f>SUM('Schedule 3B_Income_Eastern:Schedule 3D_Income_The Cape'!BT44)</f>
        <v>0</v>
      </c>
      <c r="BU44" s="661">
        <f>SUM('Schedule 3B_Income_Eastern:Schedule 3D_Income_The Cape'!BU44)</f>
        <v>201400.91999999972</v>
      </c>
      <c r="BV44" s="661">
        <f>SUM('Schedule 3B_Income_Eastern:Schedule 3D_Income_The Cape'!BV44)</f>
        <v>0</v>
      </c>
      <c r="BW44" s="661">
        <f>SUM('Schedule 3B_Income_Eastern:Schedule 3D_Income_The Cape'!BW44)</f>
        <v>239898.4600000006</v>
      </c>
      <c r="BX44" s="661">
        <f>SUM('Schedule 3B_Income_Eastern:Schedule 3D_Income_The Cape'!BX44)</f>
        <v>0</v>
      </c>
      <c r="BY44" s="661">
        <f>SUM('Schedule 3B_Income_Eastern:Schedule 3D_Income_The Cape'!BY44)</f>
        <v>266416.16999999958</v>
      </c>
      <c r="BZ44" s="661">
        <f>SUM('Schedule 3B_Income_Eastern:Schedule 3D_Income_The Cape'!BZ44)</f>
        <v>0</v>
      </c>
      <c r="CA44" s="661">
        <f>SUM('Schedule 3B_Income_Eastern:Schedule 3D_Income_The Cape'!CA44)</f>
        <v>255174.12000000131</v>
      </c>
      <c r="CB44" s="664">
        <f t="shared" ref="CB44" si="124">SUM(BT44:CA44)</f>
        <v>962889.67000000121</v>
      </c>
      <c r="CC44" s="665">
        <f t="shared" ref="CC44" si="125">SUM(CB44,BS44)</f>
        <v>1083431.8000000012</v>
      </c>
      <c r="CD44" s="335">
        <v>22</v>
      </c>
      <c r="CE44" s="480">
        <f t="shared" si="101"/>
        <v>1883399.829999995</v>
      </c>
      <c r="CF44" s="480">
        <f t="shared" si="102"/>
        <v>2076105.4480811632</v>
      </c>
      <c r="CG44" s="480">
        <f t="shared" si="103"/>
        <v>2373342.2329576937</v>
      </c>
      <c r="CH44" s="480">
        <f t="shared" si="104"/>
        <v>2245420.9350841027</v>
      </c>
      <c r="CI44" s="482">
        <f t="shared" si="105"/>
        <v>8578268.4461229555</v>
      </c>
      <c r="CJ44" s="480">
        <f t="shared" si="106"/>
        <v>6611212.9100002153</v>
      </c>
      <c r="CK44" s="480">
        <f t="shared" si="107"/>
        <v>6382543.6387287043</v>
      </c>
      <c r="CL44" s="480">
        <f t="shared" si="108"/>
        <v>5870399.5187130803</v>
      </c>
      <c r="CM44" s="480">
        <f t="shared" si="109"/>
        <v>5950722.1229770463</v>
      </c>
      <c r="CN44" s="482">
        <f t="shared" si="110"/>
        <v>24814878.190419048</v>
      </c>
      <c r="CO44" s="480">
        <f t="shared" si="111"/>
        <v>8494612.7400002088</v>
      </c>
      <c r="CP44" s="480">
        <f t="shared" si="112"/>
        <v>8458649.086809868</v>
      </c>
      <c r="CQ44" s="480">
        <f t="shared" si="113"/>
        <v>8243741.7516707741</v>
      </c>
      <c r="CR44" s="480">
        <f t="shared" si="114"/>
        <v>8196143.058061149</v>
      </c>
      <c r="CS44" s="482">
        <f t="shared" si="115"/>
        <v>33393146.636542</v>
      </c>
    </row>
    <row r="45" spans="1:97" ht="15.75" customHeight="1">
      <c r="A45" s="369" t="s">
        <v>209</v>
      </c>
      <c r="B45" s="335">
        <v>23</v>
      </c>
      <c r="C45" s="661">
        <f>SUM('Schedule 3B_Income_Eastern:Schedule 3D_Income_The Cape'!C45)</f>
        <v>147559.71052623371</v>
      </c>
      <c r="D45" s="661">
        <f>SUM('Schedule 3B_Income_Eastern:Schedule 3D_Income_The Cape'!D45)</f>
        <v>0</v>
      </c>
      <c r="E45" s="661">
        <f>SUM('Schedule 3B_Income_Eastern:Schedule 3D_Income_The Cape'!E45)</f>
        <v>131867.47263554254</v>
      </c>
      <c r="F45" s="661">
        <f>SUM('Schedule 3B_Income_Eastern:Schedule 3D_Income_The Cape'!F45)</f>
        <v>164.72643902138861</v>
      </c>
      <c r="G45" s="661">
        <f>SUM('Schedule 3B_Income_Eastern:Schedule 3D_Income_The Cape'!G45)</f>
        <v>185659.68368293447</v>
      </c>
      <c r="H45" s="661">
        <f>SUM('Schedule 3B_Income_Eastern:Schedule 3D_Income_The Cape'!H45)</f>
        <v>65.477225821020184</v>
      </c>
      <c r="I45" s="661">
        <f>SUM('Schedule 3B_Income_Eastern:Schedule 3D_Income_The Cape'!I45)</f>
        <v>181774.70906544683</v>
      </c>
      <c r="J45" s="661">
        <f>SUM('Schedule 3B_Income_Eastern:Schedule 3D_Income_The Cape'!J45)</f>
        <v>0</v>
      </c>
      <c r="K45" s="662">
        <f t="shared" ref="K45:K47" si="126">SUM(C45:J45)</f>
        <v>647091.77957500005</v>
      </c>
      <c r="L45" s="663">
        <f>SUM('Schedule 3B_Income_Eastern:Schedule 3D_Income_The Cape'!L45)</f>
        <v>0</v>
      </c>
      <c r="M45" s="661">
        <f>SUM('Schedule 3B_Income_Eastern:Schedule 3D_Income_The Cape'!M45)</f>
        <v>250984.28581762649</v>
      </c>
      <c r="N45" s="661">
        <f>SUM('Schedule 3B_Income_Eastern:Schedule 3D_Income_The Cape'!N45)</f>
        <v>0</v>
      </c>
      <c r="O45" s="661">
        <f>SUM('Schedule 3B_Income_Eastern:Schedule 3D_Income_The Cape'!O45)</f>
        <v>70984.910068340221</v>
      </c>
      <c r="P45" s="661">
        <f>SUM('Schedule 3B_Income_Eastern:Schedule 3D_Income_The Cape'!P45)</f>
        <v>0</v>
      </c>
      <c r="Q45" s="661">
        <f>SUM('Schedule 3B_Income_Eastern:Schedule 3D_Income_The Cape'!Q45)</f>
        <v>-170781.50853543775</v>
      </c>
      <c r="R45" s="661">
        <f>SUM('Schedule 3B_Income_Eastern:Schedule 3D_Income_The Cape'!R45)</f>
        <v>0</v>
      </c>
      <c r="S45" s="661">
        <f>SUM('Schedule 3B_Income_Eastern:Schedule 3D_Income_The Cape'!S45)</f>
        <v>-252716.89132459226</v>
      </c>
      <c r="T45" s="664">
        <f>SUM(L45:S45)</f>
        <v>-101529.2039740633</v>
      </c>
      <c r="U45" s="665">
        <f t="shared" ref="U45:U47" si="127">SUM(T45,K45)</f>
        <v>545562.57560093678</v>
      </c>
      <c r="V45" s="335">
        <v>23</v>
      </c>
      <c r="W45" s="661">
        <f>SUM('Schedule 3B_Income_Eastern:Schedule 3D_Income_The Cape'!W45)</f>
        <v>14159.921638112832</v>
      </c>
      <c r="X45" s="661">
        <f>SUM('Schedule 3B_Income_Eastern:Schedule 3D_Income_The Cape'!X45)</f>
        <v>0</v>
      </c>
      <c r="Y45" s="661">
        <f>SUM('Schedule 3B_Income_Eastern:Schedule 3D_Income_The Cape'!Y45)</f>
        <v>17994.350434307406</v>
      </c>
      <c r="Z45" s="661">
        <f>SUM('Schedule 3B_Income_Eastern:Schedule 3D_Income_The Cape'!Z45)</f>
        <v>0</v>
      </c>
      <c r="AA45" s="661">
        <f>SUM('Schedule 3B_Income_Eastern:Schedule 3D_Income_The Cape'!AA45)</f>
        <v>10513.149902062834</v>
      </c>
      <c r="AB45" s="661">
        <f>SUM('Schedule 3B_Income_Eastern:Schedule 3D_Income_The Cape'!AB45)</f>
        <v>0</v>
      </c>
      <c r="AC45" s="661">
        <f>SUM('Schedule 3B_Income_Eastern:Schedule 3D_Income_The Cape'!AC45)</f>
        <v>20052.735185038207</v>
      </c>
      <c r="AD45" s="661">
        <f>SUM('Schedule 3B_Income_Eastern:Schedule 3D_Income_The Cape'!AD45)</f>
        <v>0</v>
      </c>
      <c r="AE45" s="662">
        <f t="shared" ref="AE45:AE47" si="128">SUM(W45:AD45)</f>
        <v>62720.157159521274</v>
      </c>
      <c r="AF45" s="663">
        <f>SUM('Schedule 3B_Income_Eastern:Schedule 3D_Income_The Cape'!AF45)</f>
        <v>0</v>
      </c>
      <c r="AG45" s="661">
        <f>SUM('Schedule 3B_Income_Eastern:Schedule 3D_Income_The Cape'!AG45)</f>
        <v>115955.34705550593</v>
      </c>
      <c r="AH45" s="661">
        <f>SUM('Schedule 3B_Income_Eastern:Schedule 3D_Income_The Cape'!AH45)</f>
        <v>0</v>
      </c>
      <c r="AI45" s="661">
        <f>SUM('Schedule 3B_Income_Eastern:Schedule 3D_Income_The Cape'!AI45)</f>
        <v>54103.832129349925</v>
      </c>
      <c r="AJ45" s="661">
        <f>SUM('Schedule 3B_Income_Eastern:Schedule 3D_Income_The Cape'!AJ45)</f>
        <v>0</v>
      </c>
      <c r="AK45" s="661">
        <f>SUM('Schedule 3B_Income_Eastern:Schedule 3D_Income_The Cape'!AK45)</f>
        <v>25295.086136357873</v>
      </c>
      <c r="AL45" s="661">
        <f>SUM('Schedule 3B_Income_Eastern:Schedule 3D_Income_The Cape'!AL45)</f>
        <v>0</v>
      </c>
      <c r="AM45" s="661">
        <f>SUM('Schedule 3B_Income_Eastern:Schedule 3D_Income_The Cape'!AM45)</f>
        <v>22727.26314299192</v>
      </c>
      <c r="AN45" s="664">
        <f t="shared" ref="AN45:AN47" si="129">SUM(AF45:AM45)</f>
        <v>218081.52846420568</v>
      </c>
      <c r="AO45" s="665">
        <f t="shared" ref="AO45:AO47" si="130">SUM(AN45,AE45)</f>
        <v>280801.68562372692</v>
      </c>
      <c r="AP45" s="335">
        <v>23</v>
      </c>
      <c r="AQ45" s="661">
        <f>SUM('Schedule 3B_Income_Eastern:Schedule 3D_Income_The Cape'!AQ45)</f>
        <v>1223146.0010967546</v>
      </c>
      <c r="AR45" s="661">
        <f>SUM('Schedule 3B_Income_Eastern:Schedule 3D_Income_The Cape'!AR45)</f>
        <v>19.900000000000002</v>
      </c>
      <c r="AS45" s="661">
        <f>SUM('Schedule 3B_Income_Eastern:Schedule 3D_Income_The Cape'!AS45)</f>
        <v>1351257.9475034678</v>
      </c>
      <c r="AT45" s="661">
        <f>SUM('Schedule 3B_Income_Eastern:Schedule 3D_Income_The Cape'!AT45)</f>
        <v>792.83164213755845</v>
      </c>
      <c r="AU45" s="661">
        <f>SUM('Schedule 3B_Income_Eastern:Schedule 3D_Income_The Cape'!AU45)</f>
        <v>1610744.2683589505</v>
      </c>
      <c r="AV45" s="661">
        <f>SUM('Schedule 3B_Income_Eastern:Schedule 3D_Income_The Cape'!AV45)</f>
        <v>99.337504270220151</v>
      </c>
      <c r="AW45" s="661">
        <f>SUM('Schedule 3B_Income_Eastern:Schedule 3D_Income_The Cape'!AW45)</f>
        <v>1519682.4456566984</v>
      </c>
      <c r="AX45" s="661">
        <f>SUM('Schedule 3B_Income_Eastern:Schedule 3D_Income_The Cape'!AX45)</f>
        <v>56.368740705054179</v>
      </c>
      <c r="AY45" s="662">
        <f t="shared" ref="AY45:AY47" si="131">SUM(AQ45:AX45)</f>
        <v>5705799.1005029837</v>
      </c>
      <c r="AZ45" s="663">
        <f>SUM('Schedule 3B_Income_Eastern:Schedule 3D_Income_The Cape'!AZ45)</f>
        <v>0</v>
      </c>
      <c r="BA45" s="661">
        <f>SUM('Schedule 3B_Income_Eastern:Schedule 3D_Income_The Cape'!BA45)</f>
        <v>2124184.596355876</v>
      </c>
      <c r="BB45" s="661">
        <f>SUM('Schedule 3B_Income_Eastern:Schedule 3D_Income_The Cape'!BB45)</f>
        <v>0</v>
      </c>
      <c r="BC45" s="661">
        <f>SUM('Schedule 3B_Income_Eastern:Schedule 3D_Income_The Cape'!BC45)</f>
        <v>1670881.0815505569</v>
      </c>
      <c r="BD45" s="661">
        <f>SUM('Schedule 3B_Income_Eastern:Schedule 3D_Income_The Cape'!BD45)</f>
        <v>0</v>
      </c>
      <c r="BE45" s="661">
        <f>SUM('Schedule 3B_Income_Eastern:Schedule 3D_Income_The Cape'!BE45)</f>
        <v>1338136.2707946738</v>
      </c>
      <c r="BF45" s="661">
        <f>SUM('Schedule 3B_Income_Eastern:Schedule 3D_Income_The Cape'!BF45)</f>
        <v>0</v>
      </c>
      <c r="BG45" s="661">
        <f>SUM('Schedule 3B_Income_Eastern:Schedule 3D_Income_The Cape'!BG45)</f>
        <v>1714708.1471209743</v>
      </c>
      <c r="BH45" s="664">
        <f t="shared" ref="BH45:BH47" si="132">SUM(AZ45:BG45)</f>
        <v>6847910.095822081</v>
      </c>
      <c r="BI45" s="665">
        <f t="shared" ref="BI45:BI47" si="133">SUM(BH45,AY45)</f>
        <v>12553709.196325064</v>
      </c>
      <c r="BJ45" s="335">
        <v>23</v>
      </c>
      <c r="BK45" s="661">
        <f>SUM('Schedule 3B_Income_Eastern:Schedule 3D_Income_The Cape'!BK45)</f>
        <v>21269.527091959866</v>
      </c>
      <c r="BL45" s="661">
        <f>SUM('Schedule 3B_Income_Eastern:Schedule 3D_Income_The Cape'!BL45)</f>
        <v>51.060000000000009</v>
      </c>
      <c r="BM45" s="661">
        <f>SUM('Schedule 3B_Income_Eastern:Schedule 3D_Income_The Cape'!BM45)</f>
        <v>21637.759655704878</v>
      </c>
      <c r="BN45" s="661">
        <f>SUM('Schedule 3B_Income_Eastern:Schedule 3D_Income_The Cape'!BN45)</f>
        <v>0</v>
      </c>
      <c r="BO45" s="661">
        <f>SUM('Schedule 3B_Income_Eastern:Schedule 3D_Income_The Cape'!BO45)</f>
        <v>26523.188303410941</v>
      </c>
      <c r="BP45" s="661">
        <f>SUM('Schedule 3B_Income_Eastern:Schedule 3D_Income_The Cape'!BP45)</f>
        <v>0</v>
      </c>
      <c r="BQ45" s="661">
        <f>SUM('Schedule 3B_Income_Eastern:Schedule 3D_Income_The Cape'!BQ45)</f>
        <v>21883.919480648794</v>
      </c>
      <c r="BR45" s="661">
        <f>SUM('Schedule 3B_Income_Eastern:Schedule 3D_Income_The Cape'!BR45)</f>
        <v>0</v>
      </c>
      <c r="BS45" s="662">
        <f t="shared" ref="BS45:BS47" si="134">SUM(BK45:BR45)</f>
        <v>91365.454531724477</v>
      </c>
      <c r="BT45" s="663">
        <f>SUM('Schedule 3B_Income_Eastern:Schedule 3D_Income_The Cape'!BT45)</f>
        <v>0</v>
      </c>
      <c r="BU45" s="661">
        <f>SUM('Schedule 3B_Income_Eastern:Schedule 3D_Income_The Cape'!BU45)</f>
        <v>79514.547371208144</v>
      </c>
      <c r="BV45" s="661">
        <f>SUM('Schedule 3B_Income_Eastern:Schedule 3D_Income_The Cape'!BV45)</f>
        <v>0</v>
      </c>
      <c r="BW45" s="661">
        <f>SUM('Schedule 3B_Income_Eastern:Schedule 3D_Income_The Cape'!BW45)</f>
        <v>96743.602980431897</v>
      </c>
      <c r="BX45" s="661">
        <f>SUM('Schedule 3B_Income_Eastern:Schedule 3D_Income_The Cape'!BX45)</f>
        <v>0</v>
      </c>
      <c r="BY45" s="661">
        <f>SUM('Schedule 3B_Income_Eastern:Schedule 3D_Income_The Cape'!BY45)</f>
        <v>125401.59311768216</v>
      </c>
      <c r="BZ45" s="661">
        <f>SUM('Schedule 3B_Income_Eastern:Schedule 3D_Income_The Cape'!BZ45)</f>
        <v>0</v>
      </c>
      <c r="CA45" s="661">
        <f>SUM('Schedule 3B_Income_Eastern:Schedule 3D_Income_The Cape'!CA45)</f>
        <v>125109.87203876741</v>
      </c>
      <c r="CB45" s="664">
        <f t="shared" ref="CB45:CB47" si="135">SUM(BT45:CA45)</f>
        <v>426769.61550808966</v>
      </c>
      <c r="CC45" s="665">
        <f t="shared" ref="CC45:CC47" si="136">SUM(CB45,BS45)</f>
        <v>518135.07003981411</v>
      </c>
      <c r="CD45" s="335">
        <v>23</v>
      </c>
      <c r="CE45" s="480">
        <f t="shared" si="101"/>
        <v>1406206.120353061</v>
      </c>
      <c r="CF45" s="480">
        <f t="shared" si="102"/>
        <v>1523715.0883101816</v>
      </c>
      <c r="CG45" s="480">
        <f t="shared" si="103"/>
        <v>1833605.1049774501</v>
      </c>
      <c r="CH45" s="480">
        <f t="shared" si="104"/>
        <v>1743450.1781285375</v>
      </c>
      <c r="CI45" s="482">
        <f t="shared" si="105"/>
        <v>6506976.4917692291</v>
      </c>
      <c r="CJ45" s="480">
        <f t="shared" si="106"/>
        <v>2570638.7766002165</v>
      </c>
      <c r="CK45" s="480">
        <f t="shared" si="107"/>
        <v>1892713.4267286789</v>
      </c>
      <c r="CL45" s="480">
        <f t="shared" si="108"/>
        <v>1318051.4415132762</v>
      </c>
      <c r="CM45" s="480">
        <f t="shared" si="109"/>
        <v>1609828.3909781415</v>
      </c>
      <c r="CN45" s="482">
        <f t="shared" si="110"/>
        <v>7391232.0358203128</v>
      </c>
      <c r="CO45" s="480">
        <f t="shared" si="111"/>
        <v>3976844.8969532778</v>
      </c>
      <c r="CP45" s="480">
        <f t="shared" si="112"/>
        <v>3416428.5150388605</v>
      </c>
      <c r="CQ45" s="480">
        <f t="shared" si="113"/>
        <v>3151656.5464907261</v>
      </c>
      <c r="CR45" s="480">
        <f t="shared" si="114"/>
        <v>3353278.5691066785</v>
      </c>
      <c r="CS45" s="482">
        <f t="shared" si="115"/>
        <v>13898208.527589543</v>
      </c>
    </row>
    <row r="46" spans="1:97" ht="15.75" customHeight="1">
      <c r="A46" s="369" t="s">
        <v>211</v>
      </c>
      <c r="B46" s="335">
        <v>24</v>
      </c>
      <c r="C46" s="661">
        <f>SUM('Schedule 3B_Income_Eastern:Schedule 3D_Income_The Cape'!C46)</f>
        <v>5857.1500000000005</v>
      </c>
      <c r="D46" s="661">
        <f>SUM('Schedule 3B_Income_Eastern:Schedule 3D_Income_The Cape'!D46)</f>
        <v>0</v>
      </c>
      <c r="E46" s="661">
        <f>SUM('Schedule 3B_Income_Eastern:Schedule 3D_Income_The Cape'!E46)</f>
        <v>9743.1999999999989</v>
      </c>
      <c r="F46" s="661">
        <f>SUM('Schedule 3B_Income_Eastern:Schedule 3D_Income_The Cape'!F46)</f>
        <v>0</v>
      </c>
      <c r="G46" s="661">
        <f>SUM('Schedule 3B_Income_Eastern:Schedule 3D_Income_The Cape'!G46)</f>
        <v>10448.699999999999</v>
      </c>
      <c r="H46" s="661">
        <f>SUM('Schedule 3B_Income_Eastern:Schedule 3D_Income_The Cape'!H46)</f>
        <v>0</v>
      </c>
      <c r="I46" s="661">
        <f>SUM('Schedule 3B_Income_Eastern:Schedule 3D_Income_The Cape'!I46)</f>
        <v>23003.899999999976</v>
      </c>
      <c r="J46" s="661">
        <f>SUM('Schedule 3B_Income_Eastern:Schedule 3D_Income_The Cape'!J46)</f>
        <v>0</v>
      </c>
      <c r="K46" s="662">
        <f t="shared" si="126"/>
        <v>49052.949999999968</v>
      </c>
      <c r="L46" s="663">
        <f>SUM('Schedule 3B_Income_Eastern:Schedule 3D_Income_The Cape'!L46)</f>
        <v>0</v>
      </c>
      <c r="M46" s="661">
        <f>SUM('Schedule 3B_Income_Eastern:Schedule 3D_Income_The Cape'!M46)</f>
        <v>39018.900000000009</v>
      </c>
      <c r="N46" s="661">
        <f>SUM('Schedule 3B_Income_Eastern:Schedule 3D_Income_The Cape'!N46)</f>
        <v>0</v>
      </c>
      <c r="O46" s="661">
        <f>SUM('Schedule 3B_Income_Eastern:Schedule 3D_Income_The Cape'!O46)</f>
        <v>43666.19999999999</v>
      </c>
      <c r="P46" s="661">
        <f>SUM('Schedule 3B_Income_Eastern:Schedule 3D_Income_The Cape'!P46)</f>
        <v>0</v>
      </c>
      <c r="Q46" s="661">
        <f>SUM('Schedule 3B_Income_Eastern:Schedule 3D_Income_The Cape'!Q46)</f>
        <v>76086.670000000042</v>
      </c>
      <c r="R46" s="661">
        <f>SUM('Schedule 3B_Income_Eastern:Schedule 3D_Income_The Cape'!R46)</f>
        <v>0</v>
      </c>
      <c r="S46" s="661">
        <f>SUM('Schedule 3B_Income_Eastern:Schedule 3D_Income_The Cape'!S46)</f>
        <v>111796.3000000001</v>
      </c>
      <c r="T46" s="664">
        <f>SUM(L46:S46)</f>
        <v>270568.07000000018</v>
      </c>
      <c r="U46" s="665">
        <f t="shared" si="127"/>
        <v>319621.02000000014</v>
      </c>
      <c r="V46" s="335">
        <v>24</v>
      </c>
      <c r="W46" s="661">
        <f>SUM('Schedule 3B_Income_Eastern:Schedule 3D_Income_The Cape'!W46)</f>
        <v>112.75999999999999</v>
      </c>
      <c r="X46" s="661">
        <f>SUM('Schedule 3B_Income_Eastern:Schedule 3D_Income_The Cape'!X46)</f>
        <v>0</v>
      </c>
      <c r="Y46" s="661">
        <f>SUM('Schedule 3B_Income_Eastern:Schedule 3D_Income_The Cape'!Y46)</f>
        <v>480.85</v>
      </c>
      <c r="Z46" s="661">
        <f>SUM('Schedule 3B_Income_Eastern:Schedule 3D_Income_The Cape'!Z46)</f>
        <v>0</v>
      </c>
      <c r="AA46" s="661">
        <f>SUM('Schedule 3B_Income_Eastern:Schedule 3D_Income_The Cape'!AA46)</f>
        <v>572.52</v>
      </c>
      <c r="AB46" s="661">
        <f>SUM('Schedule 3B_Income_Eastern:Schedule 3D_Income_The Cape'!AB46)</f>
        <v>0</v>
      </c>
      <c r="AC46" s="661">
        <f>SUM('Schedule 3B_Income_Eastern:Schedule 3D_Income_The Cape'!AC46)</f>
        <v>1726.24</v>
      </c>
      <c r="AD46" s="661">
        <f>SUM('Schedule 3B_Income_Eastern:Schedule 3D_Income_The Cape'!AD46)</f>
        <v>0</v>
      </c>
      <c r="AE46" s="662">
        <f t="shared" si="128"/>
        <v>2892.37</v>
      </c>
      <c r="AF46" s="663">
        <f>SUM('Schedule 3B_Income_Eastern:Schedule 3D_Income_The Cape'!AF46)</f>
        <v>0</v>
      </c>
      <c r="AG46" s="661">
        <f>SUM('Schedule 3B_Income_Eastern:Schedule 3D_Income_The Cape'!AG46)</f>
        <v>8045.91</v>
      </c>
      <c r="AH46" s="661">
        <f>SUM('Schedule 3B_Income_Eastern:Schedule 3D_Income_The Cape'!AH46)</f>
        <v>0</v>
      </c>
      <c r="AI46" s="661">
        <f>SUM('Schedule 3B_Income_Eastern:Schedule 3D_Income_The Cape'!AI46)</f>
        <v>8206.369999999999</v>
      </c>
      <c r="AJ46" s="661">
        <f>SUM('Schedule 3B_Income_Eastern:Schedule 3D_Income_The Cape'!AJ46)</f>
        <v>0</v>
      </c>
      <c r="AK46" s="661">
        <f>SUM('Schedule 3B_Income_Eastern:Schedule 3D_Income_The Cape'!AK46)</f>
        <v>18949.599999999995</v>
      </c>
      <c r="AL46" s="661">
        <f>SUM('Schedule 3B_Income_Eastern:Schedule 3D_Income_The Cape'!AL46)</f>
        <v>0</v>
      </c>
      <c r="AM46" s="661">
        <f>SUM('Schedule 3B_Income_Eastern:Schedule 3D_Income_The Cape'!AM46)</f>
        <v>29224.759999999991</v>
      </c>
      <c r="AN46" s="664">
        <f t="shared" si="129"/>
        <v>64426.639999999985</v>
      </c>
      <c r="AO46" s="665">
        <f t="shared" si="130"/>
        <v>67319.00999999998</v>
      </c>
      <c r="AP46" s="335">
        <v>24</v>
      </c>
      <c r="AQ46" s="661">
        <f>SUM('Schedule 3B_Income_Eastern:Schedule 3D_Income_The Cape'!AQ46)</f>
        <v>19831.170000000006</v>
      </c>
      <c r="AR46" s="661">
        <f>SUM('Schedule 3B_Income_Eastern:Schedule 3D_Income_The Cape'!AR46)</f>
        <v>0</v>
      </c>
      <c r="AS46" s="661">
        <f>SUM('Schedule 3B_Income_Eastern:Schedule 3D_Income_The Cape'!AS46)</f>
        <v>27073.000000000004</v>
      </c>
      <c r="AT46" s="661">
        <f>SUM('Schedule 3B_Income_Eastern:Schedule 3D_Income_The Cape'!AT46)</f>
        <v>0</v>
      </c>
      <c r="AU46" s="661">
        <f>SUM('Schedule 3B_Income_Eastern:Schedule 3D_Income_The Cape'!AU46)</f>
        <v>50109.149999999936</v>
      </c>
      <c r="AV46" s="661">
        <f>SUM('Schedule 3B_Income_Eastern:Schedule 3D_Income_The Cape'!AV46)</f>
        <v>0</v>
      </c>
      <c r="AW46" s="661">
        <f>SUM('Schedule 3B_Income_Eastern:Schedule 3D_Income_The Cape'!AW46)</f>
        <v>100047.10999999993</v>
      </c>
      <c r="AX46" s="661">
        <f>SUM('Schedule 3B_Income_Eastern:Schedule 3D_Income_The Cape'!AX46)</f>
        <v>0</v>
      </c>
      <c r="AY46" s="662">
        <f t="shared" si="131"/>
        <v>197060.42999999988</v>
      </c>
      <c r="AZ46" s="663">
        <f>SUM('Schedule 3B_Income_Eastern:Schedule 3D_Income_The Cape'!AZ46)</f>
        <v>0</v>
      </c>
      <c r="BA46" s="661">
        <f>SUM('Schedule 3B_Income_Eastern:Schedule 3D_Income_The Cape'!BA46)</f>
        <v>401358.7999999997</v>
      </c>
      <c r="BB46" s="661">
        <f>SUM('Schedule 3B_Income_Eastern:Schedule 3D_Income_The Cape'!BB46)</f>
        <v>0</v>
      </c>
      <c r="BC46" s="661">
        <f>SUM('Schedule 3B_Income_Eastern:Schedule 3D_Income_The Cape'!BC46)</f>
        <v>438974.31000000006</v>
      </c>
      <c r="BD46" s="661">
        <f>SUM('Schedule 3B_Income_Eastern:Schedule 3D_Income_The Cape'!BD46)</f>
        <v>0</v>
      </c>
      <c r="BE46" s="661">
        <f>SUM('Schedule 3B_Income_Eastern:Schedule 3D_Income_The Cape'!BE46)</f>
        <v>545671.78000000492</v>
      </c>
      <c r="BF46" s="661">
        <f>SUM('Schedule 3B_Income_Eastern:Schedule 3D_Income_The Cape'!BF46)</f>
        <v>0</v>
      </c>
      <c r="BG46" s="661">
        <f>SUM('Schedule 3B_Income_Eastern:Schedule 3D_Income_The Cape'!BG46)</f>
        <v>655304.68999999901</v>
      </c>
      <c r="BH46" s="664">
        <f t="shared" si="132"/>
        <v>2041309.5800000038</v>
      </c>
      <c r="BI46" s="665">
        <f t="shared" si="133"/>
        <v>2238370.0100000035</v>
      </c>
      <c r="BJ46" s="335">
        <v>24</v>
      </c>
      <c r="BK46" s="661">
        <f>SUM('Schedule 3B_Income_Eastern:Schedule 3D_Income_The Cape'!BK46)</f>
        <v>127.89</v>
      </c>
      <c r="BL46" s="661">
        <f>SUM('Schedule 3B_Income_Eastern:Schedule 3D_Income_The Cape'!BL46)</f>
        <v>0</v>
      </c>
      <c r="BM46" s="661">
        <f>SUM('Schedule 3B_Income_Eastern:Schedule 3D_Income_The Cape'!BM46)</f>
        <v>584.62</v>
      </c>
      <c r="BN46" s="661">
        <f>SUM('Schedule 3B_Income_Eastern:Schedule 3D_Income_The Cape'!BN46)</f>
        <v>0</v>
      </c>
      <c r="BO46" s="661">
        <f>SUM('Schedule 3B_Income_Eastern:Schedule 3D_Income_The Cape'!BO46)</f>
        <v>0</v>
      </c>
      <c r="BP46" s="661">
        <f>SUM('Schedule 3B_Income_Eastern:Schedule 3D_Income_The Cape'!BP46)</f>
        <v>0</v>
      </c>
      <c r="BQ46" s="661">
        <f>SUM('Schedule 3B_Income_Eastern:Schedule 3D_Income_The Cape'!BQ46)</f>
        <v>5.68</v>
      </c>
      <c r="BR46" s="661">
        <f>SUM('Schedule 3B_Income_Eastern:Schedule 3D_Income_The Cape'!BR46)</f>
        <v>0</v>
      </c>
      <c r="BS46" s="662">
        <f t="shared" si="134"/>
        <v>718.18999999999994</v>
      </c>
      <c r="BT46" s="663">
        <f>SUM('Schedule 3B_Income_Eastern:Schedule 3D_Income_The Cape'!BT46)</f>
        <v>0</v>
      </c>
      <c r="BU46" s="661">
        <f>SUM('Schedule 3B_Income_Eastern:Schedule 3D_Income_The Cape'!BU46)</f>
        <v>4183.3</v>
      </c>
      <c r="BV46" s="661">
        <f>SUM('Schedule 3B_Income_Eastern:Schedule 3D_Income_The Cape'!BV46)</f>
        <v>0</v>
      </c>
      <c r="BW46" s="661">
        <f>SUM('Schedule 3B_Income_Eastern:Schedule 3D_Income_The Cape'!BW46)</f>
        <v>3429.3199999999993</v>
      </c>
      <c r="BX46" s="661">
        <f>SUM('Schedule 3B_Income_Eastern:Schedule 3D_Income_The Cape'!BX46)</f>
        <v>0</v>
      </c>
      <c r="BY46" s="661">
        <f>SUM('Schedule 3B_Income_Eastern:Schedule 3D_Income_The Cape'!BY46)</f>
        <v>3253.88</v>
      </c>
      <c r="BZ46" s="661">
        <f>SUM('Schedule 3B_Income_Eastern:Schedule 3D_Income_The Cape'!BZ46)</f>
        <v>0</v>
      </c>
      <c r="CA46" s="661">
        <f>SUM('Schedule 3B_Income_Eastern:Schedule 3D_Income_The Cape'!CA46)</f>
        <v>6683.7099999999991</v>
      </c>
      <c r="CB46" s="664">
        <f t="shared" si="135"/>
        <v>17550.21</v>
      </c>
      <c r="CC46" s="665">
        <f t="shared" si="136"/>
        <v>18268.399999999998</v>
      </c>
      <c r="CD46" s="335">
        <v>24</v>
      </c>
      <c r="CE46" s="480">
        <f t="shared" si="101"/>
        <v>25928.970000000005</v>
      </c>
      <c r="CF46" s="480">
        <f t="shared" si="102"/>
        <v>37881.670000000006</v>
      </c>
      <c r="CG46" s="480">
        <f t="shared" si="103"/>
        <v>61130.369999999937</v>
      </c>
      <c r="CH46" s="480">
        <f t="shared" si="104"/>
        <v>124782.92999999991</v>
      </c>
      <c r="CI46" s="482">
        <f t="shared" si="105"/>
        <v>249723.93999999986</v>
      </c>
      <c r="CJ46" s="480">
        <f t="shared" si="106"/>
        <v>452606.90999999968</v>
      </c>
      <c r="CK46" s="480">
        <f t="shared" si="107"/>
        <v>494276.20000000007</v>
      </c>
      <c r="CL46" s="480">
        <f t="shared" si="108"/>
        <v>643961.93000000494</v>
      </c>
      <c r="CM46" s="480">
        <f t="shared" si="109"/>
        <v>803009.45999999903</v>
      </c>
      <c r="CN46" s="482">
        <f t="shared" si="110"/>
        <v>2393854.5000000037</v>
      </c>
      <c r="CO46" s="480">
        <f t="shared" si="111"/>
        <v>478535.87999999971</v>
      </c>
      <c r="CP46" s="480">
        <f t="shared" si="112"/>
        <v>532157.87</v>
      </c>
      <c r="CQ46" s="480">
        <f t="shared" si="113"/>
        <v>705092.30000000482</v>
      </c>
      <c r="CR46" s="480">
        <f t="shared" si="114"/>
        <v>927792.38999999897</v>
      </c>
      <c r="CS46" s="482">
        <f t="shared" si="115"/>
        <v>2643578.4400000032</v>
      </c>
    </row>
    <row r="47" spans="1:97" ht="15.75" customHeight="1">
      <c r="A47" s="369" t="s">
        <v>212</v>
      </c>
      <c r="B47" s="335">
        <v>25</v>
      </c>
      <c r="C47" s="661">
        <f>SUM('Schedule 3B_Income_Eastern:Schedule 3D_Income_The Cape'!C47)</f>
        <v>4373.0782688325435</v>
      </c>
      <c r="D47" s="661">
        <f>SUM('Schedule 3B_Income_Eastern:Schedule 3D_Income_The Cape'!D47)</f>
        <v>0</v>
      </c>
      <c r="E47" s="661">
        <f>SUM('Schedule 3B_Income_Eastern:Schedule 3D_Income_The Cape'!E47)</f>
        <v>7149.6259326979243</v>
      </c>
      <c r="F47" s="661">
        <f>SUM('Schedule 3B_Income_Eastern:Schedule 3D_Income_The Cape'!F47)</f>
        <v>0</v>
      </c>
      <c r="G47" s="661">
        <f>SUM('Schedule 3B_Income_Eastern:Schedule 3D_Income_The Cape'!G47)</f>
        <v>8072.2824266713833</v>
      </c>
      <c r="H47" s="661">
        <f>SUM('Schedule 3B_Income_Eastern:Schedule 3D_Income_The Cape'!H47)</f>
        <v>0</v>
      </c>
      <c r="I47" s="661">
        <f>SUM('Schedule 3B_Income_Eastern:Schedule 3D_Income_The Cape'!I47)</f>
        <v>17861.120239563552</v>
      </c>
      <c r="J47" s="661">
        <f>SUM('Schedule 3B_Income_Eastern:Schedule 3D_Income_The Cape'!J47)</f>
        <v>0</v>
      </c>
      <c r="K47" s="662">
        <f t="shared" si="126"/>
        <v>37456.106867765404</v>
      </c>
      <c r="L47" s="663">
        <f>SUM('Schedule 3B_Income_Eastern:Schedule 3D_Income_The Cape'!L47)</f>
        <v>0</v>
      </c>
      <c r="M47" s="661">
        <f>SUM('Schedule 3B_Income_Eastern:Schedule 3D_Income_The Cape'!M47)</f>
        <v>24009.992471614056</v>
      </c>
      <c r="N47" s="661">
        <f>SUM('Schedule 3B_Income_Eastern:Schedule 3D_Income_The Cape'!N47)</f>
        <v>0</v>
      </c>
      <c r="O47" s="661">
        <f>SUM('Schedule 3B_Income_Eastern:Schedule 3D_Income_The Cape'!O47)</f>
        <v>26746.251277218522</v>
      </c>
      <c r="P47" s="661">
        <f>SUM('Schedule 3B_Income_Eastern:Schedule 3D_Income_The Cape'!P47)</f>
        <v>0</v>
      </c>
      <c r="Q47" s="661">
        <f>SUM('Schedule 3B_Income_Eastern:Schedule 3D_Income_The Cape'!Q47)</f>
        <v>53081.546029536898</v>
      </c>
      <c r="R47" s="661">
        <f>SUM('Schedule 3B_Income_Eastern:Schedule 3D_Income_The Cape'!R47)</f>
        <v>0</v>
      </c>
      <c r="S47" s="661">
        <f>SUM('Schedule 3B_Income_Eastern:Schedule 3D_Income_The Cape'!S47)</f>
        <v>83902.267228787518</v>
      </c>
      <c r="T47" s="664">
        <f>SUM(L47:S47)</f>
        <v>187740.05700715701</v>
      </c>
      <c r="U47" s="665">
        <f t="shared" si="127"/>
        <v>225196.16387492241</v>
      </c>
      <c r="V47" s="335">
        <v>25</v>
      </c>
      <c r="W47" s="661">
        <f>SUM('Schedule 3B_Income_Eastern:Schedule 3D_Income_The Cape'!W47)</f>
        <v>84.189120236558324</v>
      </c>
      <c r="X47" s="661">
        <f>SUM('Schedule 3B_Income_Eastern:Schedule 3D_Income_The Cape'!X47)</f>
        <v>0</v>
      </c>
      <c r="Y47" s="661">
        <f>SUM('Schedule 3B_Income_Eastern:Schedule 3D_Income_The Cape'!Y47)</f>
        <v>352.85097603844707</v>
      </c>
      <c r="Z47" s="661">
        <f>SUM('Schedule 3B_Income_Eastern:Schedule 3D_Income_The Cape'!Z47)</f>
        <v>0</v>
      </c>
      <c r="AA47" s="661">
        <f>SUM('Schedule 3B_Income_Eastern:Schedule 3D_Income_The Cape'!AA47)</f>
        <v>442.30795552728097</v>
      </c>
      <c r="AB47" s="661">
        <f>SUM('Schedule 3B_Income_Eastern:Schedule 3D_Income_The Cape'!AB47)</f>
        <v>0</v>
      </c>
      <c r="AC47" s="661">
        <f>SUM('Schedule 3B_Income_Eastern:Schedule 3D_Income_The Cape'!AC47)</f>
        <v>1340.3196937190746</v>
      </c>
      <c r="AD47" s="661">
        <f>SUM('Schedule 3B_Income_Eastern:Schedule 3D_Income_The Cape'!AD47)</f>
        <v>0</v>
      </c>
      <c r="AE47" s="662">
        <f t="shared" si="128"/>
        <v>2219.6677455213612</v>
      </c>
      <c r="AF47" s="663">
        <f>SUM('Schedule 3B_Income_Eastern:Schedule 3D_Income_The Cape'!AF47)</f>
        <v>0</v>
      </c>
      <c r="AG47" s="661">
        <f>SUM('Schedule 3B_Income_Eastern:Schedule 3D_Income_The Cape'!AG47)</f>
        <v>4950.9859498008445</v>
      </c>
      <c r="AH47" s="661">
        <f>SUM('Schedule 3B_Income_Eastern:Schedule 3D_Income_The Cape'!AH47)</f>
        <v>0</v>
      </c>
      <c r="AI47" s="661">
        <f>SUM('Schedule 3B_Income_Eastern:Schedule 3D_Income_The Cape'!AI47)</f>
        <v>5026.5309747934962</v>
      </c>
      <c r="AJ47" s="661">
        <f>SUM('Schedule 3B_Income_Eastern:Schedule 3D_Income_The Cape'!AJ47)</f>
        <v>0</v>
      </c>
      <c r="AK47" s="661">
        <f>SUM('Schedule 3B_Income_Eastern:Schedule 3D_Income_The Cape'!AK47)</f>
        <v>13220.107062853605</v>
      </c>
      <c r="AL47" s="661">
        <f>SUM('Schedule 3B_Income_Eastern:Schedule 3D_Income_The Cape'!AL47)</f>
        <v>0</v>
      </c>
      <c r="AM47" s="661">
        <f>SUM('Schedule 3B_Income_Eastern:Schedule 3D_Income_The Cape'!AM47)</f>
        <v>21932.948939689213</v>
      </c>
      <c r="AN47" s="664">
        <f t="shared" si="129"/>
        <v>45130.572927137153</v>
      </c>
      <c r="AO47" s="665">
        <f t="shared" si="130"/>
        <v>47350.240672658518</v>
      </c>
      <c r="AP47" s="335">
        <v>25</v>
      </c>
      <c r="AQ47" s="661">
        <f>SUM('Schedule 3B_Income_Eastern:Schedule 3D_Income_The Cape'!AQ47)</f>
        <v>14806.391943611467</v>
      </c>
      <c r="AR47" s="661">
        <f>SUM('Schedule 3B_Income_Eastern:Schedule 3D_Income_The Cape'!AR47)</f>
        <v>0</v>
      </c>
      <c r="AS47" s="661">
        <f>SUM('Schedule 3B_Income_Eastern:Schedule 3D_Income_The Cape'!AS47)</f>
        <v>19866.350159694037</v>
      </c>
      <c r="AT47" s="661">
        <f>SUM('Schedule 3B_Income_Eastern:Schedule 3D_Income_The Cape'!AT47)</f>
        <v>0</v>
      </c>
      <c r="AU47" s="661">
        <f>SUM('Schedule 3B_Income_Eastern:Schedule 3D_Income_The Cape'!AU47)</f>
        <v>38712.491598039938</v>
      </c>
      <c r="AV47" s="661">
        <f>SUM('Schedule 3B_Income_Eastern:Schedule 3D_Income_The Cape'!AV47)</f>
        <v>0</v>
      </c>
      <c r="AW47" s="661">
        <f>SUM('Schedule 3B_Income_Eastern:Schedule 3D_Income_The Cape'!AW47)</f>
        <v>77680.456849962036</v>
      </c>
      <c r="AX47" s="661">
        <f>SUM('Schedule 3B_Income_Eastern:Schedule 3D_Income_The Cape'!AX47)</f>
        <v>0</v>
      </c>
      <c r="AY47" s="662">
        <f t="shared" si="131"/>
        <v>151065.69055130746</v>
      </c>
      <c r="AZ47" s="663">
        <f>SUM('Schedule 3B_Income_Eastern:Schedule 3D_Income_The Cape'!AZ47)</f>
        <v>0</v>
      </c>
      <c r="BA47" s="661">
        <f>SUM('Schedule 3B_Income_Eastern:Schedule 3D_Income_The Cape'!BA47)</f>
        <v>246973.19389508787</v>
      </c>
      <c r="BB47" s="661">
        <f>SUM('Schedule 3B_Income_Eastern:Schedule 3D_Income_The Cape'!BB47)</f>
        <v>0</v>
      </c>
      <c r="BC47" s="661">
        <f>SUM('Schedule 3B_Income_Eastern:Schedule 3D_Income_The Cape'!BC47)</f>
        <v>268878.84861624602</v>
      </c>
      <c r="BD47" s="661">
        <f>SUM('Schedule 3B_Income_Eastern:Schedule 3D_Income_The Cape'!BD47)</f>
        <v>0</v>
      </c>
      <c r="BE47" s="661">
        <f>SUM('Schedule 3B_Income_Eastern:Schedule 3D_Income_The Cape'!BE47)</f>
        <v>380685.63854203623</v>
      </c>
      <c r="BF47" s="661">
        <f>SUM('Schedule 3B_Income_Eastern:Schedule 3D_Income_The Cape'!BF47)</f>
        <v>0</v>
      </c>
      <c r="BG47" s="661">
        <f>SUM('Schedule 3B_Income_Eastern:Schedule 3D_Income_The Cape'!BG47)</f>
        <v>491801.09893374483</v>
      </c>
      <c r="BH47" s="664">
        <f t="shared" si="132"/>
        <v>1388338.7799871149</v>
      </c>
      <c r="BI47" s="665">
        <f t="shared" si="133"/>
        <v>1539404.4705384225</v>
      </c>
      <c r="BJ47" s="335">
        <v>25</v>
      </c>
      <c r="BK47" s="661">
        <f>SUM('Schedule 3B_Income_Eastern:Schedule 3D_Income_The Cape'!BK47)</f>
        <v>95.485514251981613</v>
      </c>
      <c r="BL47" s="661">
        <f>SUM('Schedule 3B_Income_Eastern:Schedule 3D_Income_The Cape'!BL47)</f>
        <v>0</v>
      </c>
      <c r="BM47" s="661">
        <f>SUM('Schedule 3B_Income_Eastern:Schedule 3D_Income_The Cape'!BM47)</f>
        <v>428.99810255089301</v>
      </c>
      <c r="BN47" s="661">
        <f>SUM('Schedule 3B_Income_Eastern:Schedule 3D_Income_The Cape'!BN47)</f>
        <v>0</v>
      </c>
      <c r="BO47" s="661">
        <f>SUM('Schedule 3B_Income_Eastern:Schedule 3D_Income_The Cape'!BO47)</f>
        <v>0</v>
      </c>
      <c r="BP47" s="661">
        <f>SUM('Schedule 3B_Income_Eastern:Schedule 3D_Income_The Cape'!BP47)</f>
        <v>0</v>
      </c>
      <c r="BQ47" s="661">
        <f>SUM('Schedule 3B_Income_Eastern:Schedule 3D_Income_The Cape'!BQ47)</f>
        <v>4.4101723168993558</v>
      </c>
      <c r="BR47" s="661">
        <f>SUM('Schedule 3B_Income_Eastern:Schedule 3D_Income_The Cape'!BR47)</f>
        <v>0</v>
      </c>
      <c r="BS47" s="662">
        <f t="shared" si="134"/>
        <v>528.89378911977394</v>
      </c>
      <c r="BT47" s="663">
        <f>SUM('Schedule 3B_Income_Eastern:Schedule 3D_Income_The Cape'!BT47)</f>
        <v>0</v>
      </c>
      <c r="BU47" s="661">
        <f>SUM('Schedule 3B_Income_Eastern:Schedule 3D_Income_The Cape'!BU47)</f>
        <v>2574.1668834975635</v>
      </c>
      <c r="BV47" s="661">
        <f>SUM('Schedule 3B_Income_Eastern:Schedule 3D_Income_The Cape'!BV47)</f>
        <v>0</v>
      </c>
      <c r="BW47" s="661">
        <f>SUM('Schedule 3B_Income_Eastern:Schedule 3D_Income_The Cape'!BW47)</f>
        <v>2100.5205317428818</v>
      </c>
      <c r="BX47" s="661">
        <f>SUM('Schedule 3B_Income_Eastern:Schedule 3D_Income_The Cape'!BX47)</f>
        <v>0</v>
      </c>
      <c r="BY47" s="661">
        <f>SUM('Schedule 3B_Income_Eastern:Schedule 3D_Income_The Cape'!BY47)</f>
        <v>2270.0573655843973</v>
      </c>
      <c r="BZ47" s="661">
        <f>SUM('Schedule 3B_Income_Eastern:Schedule 3D_Income_The Cape'!BZ47)</f>
        <v>0</v>
      </c>
      <c r="CA47" s="661">
        <f>SUM('Schedule 3B_Income_Eastern:Schedule 3D_Income_The Cape'!CA47)</f>
        <v>5016.0682977855149</v>
      </c>
      <c r="CB47" s="664">
        <f t="shared" si="135"/>
        <v>11960.813078610357</v>
      </c>
      <c r="CC47" s="665">
        <f t="shared" si="136"/>
        <v>12489.706867730132</v>
      </c>
      <c r="CD47" s="335">
        <v>25</v>
      </c>
      <c r="CE47" s="480">
        <f t="shared" si="101"/>
        <v>19359.144846932548</v>
      </c>
      <c r="CF47" s="480">
        <f t="shared" si="102"/>
        <v>27797.825170981301</v>
      </c>
      <c r="CG47" s="480">
        <f t="shared" si="103"/>
        <v>47227.081980238603</v>
      </c>
      <c r="CH47" s="480">
        <f t="shared" si="104"/>
        <v>96886.306955561566</v>
      </c>
      <c r="CI47" s="482">
        <f t="shared" si="105"/>
        <v>191270.35895371402</v>
      </c>
      <c r="CJ47" s="480">
        <f t="shared" si="106"/>
        <v>278508.33920000034</v>
      </c>
      <c r="CK47" s="480">
        <f t="shared" si="107"/>
        <v>302752.1514000009</v>
      </c>
      <c r="CL47" s="480">
        <f t="shared" si="108"/>
        <v>449257.34900001116</v>
      </c>
      <c r="CM47" s="480">
        <f t="shared" si="109"/>
        <v>602652.38340000703</v>
      </c>
      <c r="CN47" s="482">
        <f t="shared" si="110"/>
        <v>1633170.2230000196</v>
      </c>
      <c r="CO47" s="480">
        <f t="shared" si="111"/>
        <v>297867.48404693289</v>
      </c>
      <c r="CP47" s="480">
        <f t="shared" si="112"/>
        <v>330549.97657098225</v>
      </c>
      <c r="CQ47" s="480">
        <f t="shared" si="113"/>
        <v>496484.43098024977</v>
      </c>
      <c r="CR47" s="480">
        <f t="shared" si="114"/>
        <v>699538.69035556866</v>
      </c>
      <c r="CS47" s="482">
        <f t="shared" si="115"/>
        <v>1824440.5819537335</v>
      </c>
    </row>
    <row r="48" spans="1:97" ht="15.75" customHeight="1">
      <c r="A48" s="369" t="s">
        <v>213</v>
      </c>
      <c r="B48" s="335">
        <v>26</v>
      </c>
      <c r="C48" s="661">
        <f>SUM('Schedule 3B_Income_Eastern:Schedule 3D_Income_The Cape'!C48)</f>
        <v>8306.4700000000012</v>
      </c>
      <c r="D48" s="661">
        <f>SUM('Schedule 3B_Income_Eastern:Schedule 3D_Income_The Cape'!D48)</f>
        <v>6787.8899999999985</v>
      </c>
      <c r="E48" s="661">
        <f>SUM('Schedule 3B_Income_Eastern:Schedule 3D_Income_The Cape'!E48)</f>
        <v>26623.181707060041</v>
      </c>
      <c r="F48" s="661">
        <f>SUM('Schedule 3B_Income_Eastern:Schedule 3D_Income_The Cape'!F48)</f>
        <v>6541.8713938024148</v>
      </c>
      <c r="G48" s="661">
        <f>SUM('Schedule 3B_Income_Eastern:Schedule 3D_Income_The Cape'!G48)</f>
        <v>12306.273338768675</v>
      </c>
      <c r="H48" s="661">
        <f>SUM('Schedule 3B_Income_Eastern:Schedule 3D_Income_The Cape'!H48)</f>
        <v>4338.6523780067591</v>
      </c>
      <c r="I48" s="661">
        <f>SUM('Schedule 3B_Income_Eastern:Schedule 3D_Income_The Cape'!I48)</f>
        <v>30696.913289450062</v>
      </c>
      <c r="J48" s="661">
        <f>SUM('Schedule 3B_Income_Eastern:Schedule 3D_Income_The Cape'!J48)</f>
        <v>4096.915436761512</v>
      </c>
      <c r="K48" s="662">
        <f t="shared" si="89"/>
        <v>99698.167543849457</v>
      </c>
      <c r="L48" s="663">
        <f>SUM('Schedule 3B_Income_Eastern:Schedule 3D_Income_The Cape'!L48)</f>
        <v>0</v>
      </c>
      <c r="M48" s="661">
        <f>SUM('Schedule 3B_Income_Eastern:Schedule 3D_Income_The Cape'!M48)</f>
        <v>91903.349999999977</v>
      </c>
      <c r="N48" s="661">
        <f>SUM('Schedule 3B_Income_Eastern:Schedule 3D_Income_The Cape'!N48)</f>
        <v>0</v>
      </c>
      <c r="O48" s="661">
        <f>SUM('Schedule 3B_Income_Eastern:Schedule 3D_Income_The Cape'!O48)</f>
        <v>77547.82212290942</v>
      </c>
      <c r="P48" s="661">
        <f>SUM('Schedule 3B_Income_Eastern:Schedule 3D_Income_The Cape'!P48)</f>
        <v>0</v>
      </c>
      <c r="Q48" s="661">
        <f>SUM('Schedule 3B_Income_Eastern:Schedule 3D_Income_The Cape'!Q48)</f>
        <v>72147.485504277065</v>
      </c>
      <c r="R48" s="661">
        <f>SUM('Schedule 3B_Income_Eastern:Schedule 3D_Income_The Cape'!R48)</f>
        <v>0</v>
      </c>
      <c r="S48" s="661">
        <f>SUM('Schedule 3B_Income_Eastern:Schedule 3D_Income_The Cape'!S48)</f>
        <v>70388.120453316093</v>
      </c>
      <c r="T48" s="664">
        <f t="shared" si="90"/>
        <v>311986.77808050252</v>
      </c>
      <c r="U48" s="665">
        <f t="shared" si="91"/>
        <v>411684.94562435197</v>
      </c>
      <c r="V48" s="335">
        <v>26</v>
      </c>
      <c r="W48" s="661">
        <f>SUM('Schedule 3B_Income_Eastern:Schedule 3D_Income_The Cape'!W48)</f>
        <v>1062</v>
      </c>
      <c r="X48" s="661">
        <f>SUM('Schedule 3B_Income_Eastern:Schedule 3D_Income_The Cape'!X48)</f>
        <v>3642.1900000000005</v>
      </c>
      <c r="Y48" s="661">
        <f>SUM('Schedule 3B_Income_Eastern:Schedule 3D_Income_The Cape'!Y48)</f>
        <v>655.77468330886791</v>
      </c>
      <c r="Z48" s="661">
        <f>SUM('Schedule 3B_Income_Eastern:Schedule 3D_Income_The Cape'!Z48)</f>
        <v>1314.9705387890676</v>
      </c>
      <c r="AA48" s="661">
        <f>SUM('Schedule 3B_Income_Eastern:Schedule 3D_Income_The Cape'!AA48)</f>
        <v>721.33109008638735</v>
      </c>
      <c r="AB48" s="661">
        <f>SUM('Schedule 3B_Income_Eastern:Schedule 3D_Income_The Cape'!AB48)</f>
        <v>1551.63399023067</v>
      </c>
      <c r="AC48" s="661">
        <f>SUM('Schedule 3B_Income_Eastern:Schedule 3D_Income_The Cape'!AC48)</f>
        <v>1056.5798549585925</v>
      </c>
      <c r="AD48" s="661">
        <f>SUM('Schedule 3B_Income_Eastern:Schedule 3D_Income_The Cape'!AD48)</f>
        <v>1506.1635092149791</v>
      </c>
      <c r="AE48" s="662">
        <f t="shared" si="92"/>
        <v>11510.643666588565</v>
      </c>
      <c r="AF48" s="663">
        <f>SUM('Schedule 3B_Income_Eastern:Schedule 3D_Income_The Cape'!AF48)</f>
        <v>0</v>
      </c>
      <c r="AG48" s="661">
        <f>SUM('Schedule 3B_Income_Eastern:Schedule 3D_Income_The Cape'!AG48)</f>
        <v>27364.559999999998</v>
      </c>
      <c r="AH48" s="661">
        <f>SUM('Schedule 3B_Income_Eastern:Schedule 3D_Income_The Cape'!AH48)</f>
        <v>0</v>
      </c>
      <c r="AI48" s="661">
        <f>SUM('Schedule 3B_Income_Eastern:Schedule 3D_Income_The Cape'!AI48)</f>
        <v>26998.808947406058</v>
      </c>
      <c r="AJ48" s="661">
        <f>SUM('Schedule 3B_Income_Eastern:Schedule 3D_Income_The Cape'!AJ48)</f>
        <v>0</v>
      </c>
      <c r="AK48" s="661">
        <f>SUM('Schedule 3B_Income_Eastern:Schedule 3D_Income_The Cape'!AK48)</f>
        <v>22857.06615904787</v>
      </c>
      <c r="AL48" s="661">
        <f>SUM('Schedule 3B_Income_Eastern:Schedule 3D_Income_The Cape'!AL48)</f>
        <v>0</v>
      </c>
      <c r="AM48" s="661">
        <f>SUM('Schedule 3B_Income_Eastern:Schedule 3D_Income_The Cape'!AM48)</f>
        <v>24391.207809962936</v>
      </c>
      <c r="AN48" s="664">
        <f t="shared" si="93"/>
        <v>101611.64291641687</v>
      </c>
      <c r="AO48" s="665">
        <f t="shared" si="94"/>
        <v>113122.28658300544</v>
      </c>
      <c r="AP48" s="335">
        <v>26</v>
      </c>
      <c r="AQ48" s="661">
        <f>SUM('Schedule 3B_Income_Eastern:Schedule 3D_Income_The Cape'!AQ48)</f>
        <v>49662.05999999999</v>
      </c>
      <c r="AR48" s="661">
        <f>SUM('Schedule 3B_Income_Eastern:Schedule 3D_Income_The Cape'!AR48)</f>
        <v>40469.750000000007</v>
      </c>
      <c r="AS48" s="661">
        <f>SUM('Schedule 3B_Income_Eastern:Schedule 3D_Income_The Cape'!AS48)</f>
        <v>61161.235229067941</v>
      </c>
      <c r="AT48" s="661">
        <f>SUM('Schedule 3B_Income_Eastern:Schedule 3D_Income_The Cape'!AT48)</f>
        <v>35152.384005592176</v>
      </c>
      <c r="AU48" s="661">
        <f>SUM('Schedule 3B_Income_Eastern:Schedule 3D_Income_The Cape'!AU48)</f>
        <v>73382.734552577152</v>
      </c>
      <c r="AV48" s="661">
        <f>SUM('Schedule 3B_Income_Eastern:Schedule 3D_Income_The Cape'!AV48)</f>
        <v>40748.696923808129</v>
      </c>
      <c r="AW48" s="661">
        <f>SUM('Schedule 3B_Income_Eastern:Schedule 3D_Income_The Cape'!AW48)</f>
        <v>108909.0583925383</v>
      </c>
      <c r="AX48" s="661">
        <f>SUM('Schedule 3B_Income_Eastern:Schedule 3D_Income_The Cape'!AX48)</f>
        <v>35144.417981803272</v>
      </c>
      <c r="AY48" s="662">
        <f t="shared" si="95"/>
        <v>444630.33708538697</v>
      </c>
      <c r="AZ48" s="663">
        <f>SUM('Schedule 3B_Income_Eastern:Schedule 3D_Income_The Cape'!AZ48)</f>
        <v>0</v>
      </c>
      <c r="BA48" s="661">
        <f>SUM('Schedule 3B_Income_Eastern:Schedule 3D_Income_The Cape'!BA48)</f>
        <v>337995.5300000002</v>
      </c>
      <c r="BB48" s="661">
        <f>SUM('Schedule 3B_Income_Eastern:Schedule 3D_Income_The Cape'!BB48)</f>
        <v>0</v>
      </c>
      <c r="BC48" s="661">
        <f>SUM('Schedule 3B_Income_Eastern:Schedule 3D_Income_The Cape'!BC48)</f>
        <v>352512.99805881374</v>
      </c>
      <c r="BD48" s="661">
        <f>SUM('Schedule 3B_Income_Eastern:Schedule 3D_Income_The Cape'!BD48)</f>
        <v>0</v>
      </c>
      <c r="BE48" s="661">
        <f>SUM('Schedule 3B_Income_Eastern:Schedule 3D_Income_The Cape'!BE48)</f>
        <v>363186.70735541522</v>
      </c>
      <c r="BF48" s="661">
        <f>SUM('Schedule 3B_Income_Eastern:Schedule 3D_Income_The Cape'!BF48)</f>
        <v>0</v>
      </c>
      <c r="BG48" s="661">
        <f>SUM('Schedule 3B_Income_Eastern:Schedule 3D_Income_The Cape'!BG48)</f>
        <v>381691.72558467544</v>
      </c>
      <c r="BH48" s="664">
        <f t="shared" si="96"/>
        <v>1435386.9609989044</v>
      </c>
      <c r="BI48" s="665">
        <f t="shared" si="97"/>
        <v>1880017.2980842914</v>
      </c>
      <c r="BJ48" s="335">
        <v>26</v>
      </c>
      <c r="BK48" s="661">
        <f>SUM('Schedule 3B_Income_Eastern:Schedule 3D_Income_The Cape'!BK48)</f>
        <v>881.1500000000002</v>
      </c>
      <c r="BL48" s="661">
        <f>SUM('Schedule 3B_Income_Eastern:Schedule 3D_Income_The Cape'!BL48)</f>
        <v>5640.8199999999988</v>
      </c>
      <c r="BM48" s="661">
        <f>SUM('Schedule 3B_Income_Eastern:Schedule 3D_Income_The Cape'!BM48)</f>
        <v>2177.1359362467961</v>
      </c>
      <c r="BN48" s="661">
        <f>SUM('Schedule 3B_Income_Eastern:Schedule 3D_Income_The Cape'!BN48)</f>
        <v>4932.7700791254565</v>
      </c>
      <c r="BO48" s="661">
        <f>SUM('Schedule 3B_Income_Eastern:Schedule 3D_Income_The Cape'!BO48)</f>
        <v>2361.2161225218338</v>
      </c>
      <c r="BP48" s="661">
        <f>SUM('Schedule 3B_Income_Eastern:Schedule 3D_Income_The Cape'!BP48)</f>
        <v>5349.5133852674644</v>
      </c>
      <c r="BQ48" s="661">
        <f>SUM('Schedule 3B_Income_Eastern:Schedule 3D_Income_The Cape'!BQ48)</f>
        <v>1745.3916008937269</v>
      </c>
      <c r="BR48" s="661">
        <f>SUM('Schedule 3B_Income_Eastern:Schedule 3D_Income_The Cape'!BR48)</f>
        <v>4209.3716270043178</v>
      </c>
      <c r="BS48" s="662">
        <f t="shared" si="98"/>
        <v>27297.368751059592</v>
      </c>
      <c r="BT48" s="663">
        <f>SUM('Schedule 3B_Income_Eastern:Schedule 3D_Income_The Cape'!BT48)</f>
        <v>0</v>
      </c>
      <c r="BU48" s="661">
        <f>SUM('Schedule 3B_Income_Eastern:Schedule 3D_Income_The Cape'!BU48)</f>
        <v>29886.119999999977</v>
      </c>
      <c r="BV48" s="661">
        <f>SUM('Schedule 3B_Income_Eastern:Schedule 3D_Income_The Cape'!BV48)</f>
        <v>0</v>
      </c>
      <c r="BW48" s="661">
        <f>SUM('Schedule 3B_Income_Eastern:Schedule 3D_Income_The Cape'!BW48)</f>
        <v>29690.522711589871</v>
      </c>
      <c r="BX48" s="661">
        <f>SUM('Schedule 3B_Income_Eastern:Schedule 3D_Income_The Cape'!BX48)</f>
        <v>0</v>
      </c>
      <c r="BY48" s="661">
        <f>SUM('Schedule 3B_Income_Eastern:Schedule 3D_Income_The Cape'!BY48)</f>
        <v>34863.154021056922</v>
      </c>
      <c r="BZ48" s="661">
        <f>SUM('Schedule 3B_Income_Eastern:Schedule 3D_Income_The Cape'!BZ48)</f>
        <v>0</v>
      </c>
      <c r="CA48" s="661">
        <f>SUM('Schedule 3B_Income_Eastern:Schedule 3D_Income_The Cape'!CA48)</f>
        <v>27855.673303500589</v>
      </c>
      <c r="CB48" s="664">
        <f t="shared" si="99"/>
        <v>122295.47003614735</v>
      </c>
      <c r="CC48" s="665">
        <f t="shared" si="100"/>
        <v>149592.83878720694</v>
      </c>
      <c r="CD48" s="335">
        <v>26</v>
      </c>
      <c r="CE48" s="480">
        <f t="shared" si="101"/>
        <v>116452.32999999997</v>
      </c>
      <c r="CF48" s="480">
        <f t="shared" si="102"/>
        <v>138559.32357299275</v>
      </c>
      <c r="CG48" s="480">
        <f t="shared" si="103"/>
        <v>140760.05178126707</v>
      </c>
      <c r="CH48" s="480">
        <f t="shared" si="104"/>
        <v>187364.81169262476</v>
      </c>
      <c r="CI48" s="482">
        <f t="shared" si="105"/>
        <v>583136.51704688463</v>
      </c>
      <c r="CJ48" s="480">
        <f t="shared" si="106"/>
        <v>487149.56000000017</v>
      </c>
      <c r="CK48" s="480">
        <f t="shared" si="107"/>
        <v>486750.1518407191</v>
      </c>
      <c r="CL48" s="480">
        <f t="shared" si="108"/>
        <v>493054.4130397971</v>
      </c>
      <c r="CM48" s="480">
        <f t="shared" si="109"/>
        <v>504326.72715145507</v>
      </c>
      <c r="CN48" s="482">
        <f t="shared" si="110"/>
        <v>1971280.8520319711</v>
      </c>
      <c r="CO48" s="480">
        <f t="shared" si="111"/>
        <v>603601.89000000013</v>
      </c>
      <c r="CP48" s="480">
        <f t="shared" si="112"/>
        <v>625309.47541371174</v>
      </c>
      <c r="CQ48" s="480">
        <f t="shared" si="113"/>
        <v>633814.46482106415</v>
      </c>
      <c r="CR48" s="480">
        <f t="shared" si="114"/>
        <v>691691.53884407983</v>
      </c>
      <c r="CS48" s="482">
        <f t="shared" si="115"/>
        <v>2554417.3690788555</v>
      </c>
    </row>
    <row r="49" spans="1:97" ht="15.75" customHeight="1">
      <c r="A49" s="369" t="s">
        <v>214</v>
      </c>
      <c r="B49" s="335">
        <v>27</v>
      </c>
      <c r="C49" s="661">
        <f>SUM('Schedule 3B_Income_Eastern:Schedule 3D_Income_The Cape'!C49)</f>
        <v>1964.0000000000002</v>
      </c>
      <c r="D49" s="661">
        <f>SUM('Schedule 3B_Income_Eastern:Schedule 3D_Income_The Cape'!D49)</f>
        <v>76466.900000000009</v>
      </c>
      <c r="E49" s="661">
        <f>SUM('Schedule 3B_Income_Eastern:Schedule 3D_Income_The Cape'!E49)</f>
        <v>3689.2640256930904</v>
      </c>
      <c r="F49" s="661">
        <f>SUM('Schedule 3B_Income_Eastern:Schedule 3D_Income_The Cape'!F49)</f>
        <v>66248.218145015795</v>
      </c>
      <c r="G49" s="661">
        <f>SUM('Schedule 3B_Income_Eastern:Schedule 3D_Income_The Cape'!G49)</f>
        <v>22839.313639319269</v>
      </c>
      <c r="H49" s="661">
        <f>SUM('Schedule 3B_Income_Eastern:Schedule 3D_Income_The Cape'!H49)</f>
        <v>45388.997212755407</v>
      </c>
      <c r="I49" s="661">
        <f>SUM('Schedule 3B_Income_Eastern:Schedule 3D_Income_The Cape'!I49)</f>
        <v>30059.909348864407</v>
      </c>
      <c r="J49" s="661">
        <f>SUM('Schedule 3B_Income_Eastern:Schedule 3D_Income_The Cape'!J49)</f>
        <v>346709.31610605237</v>
      </c>
      <c r="K49" s="662">
        <f t="shared" si="89"/>
        <v>593365.91847770032</v>
      </c>
      <c r="L49" s="663">
        <f>SUM('Schedule 3B_Income_Eastern:Schedule 3D_Income_The Cape'!L49)</f>
        <v>0</v>
      </c>
      <c r="M49" s="661">
        <f>SUM('Schedule 3B_Income_Eastern:Schedule 3D_Income_The Cape'!M49)</f>
        <v>120362.75000000003</v>
      </c>
      <c r="N49" s="661">
        <f>SUM('Schedule 3B_Income_Eastern:Schedule 3D_Income_The Cape'!N49)</f>
        <v>0</v>
      </c>
      <c r="O49" s="661">
        <f>SUM('Schedule 3B_Income_Eastern:Schedule 3D_Income_The Cape'!O49)</f>
        <v>126537.47989721061</v>
      </c>
      <c r="P49" s="661">
        <f>SUM('Schedule 3B_Income_Eastern:Schedule 3D_Income_The Cape'!P49)</f>
        <v>0</v>
      </c>
      <c r="Q49" s="661">
        <f>SUM('Schedule 3B_Income_Eastern:Schedule 3D_Income_The Cape'!Q49)</f>
        <v>65506.688868146506</v>
      </c>
      <c r="R49" s="661">
        <f>SUM('Schedule 3B_Income_Eastern:Schedule 3D_Income_The Cape'!R49)</f>
        <v>0</v>
      </c>
      <c r="S49" s="661">
        <f>SUM('Schedule 3B_Income_Eastern:Schedule 3D_Income_The Cape'!S49)</f>
        <v>91263.751793129893</v>
      </c>
      <c r="T49" s="664">
        <f t="shared" si="90"/>
        <v>403670.67055848701</v>
      </c>
      <c r="U49" s="665">
        <f t="shared" si="91"/>
        <v>997036.58903618739</v>
      </c>
      <c r="V49" s="335">
        <v>27</v>
      </c>
      <c r="W49" s="661">
        <f>SUM('Schedule 3B_Income_Eastern:Schedule 3D_Income_The Cape'!W49)</f>
        <v>0</v>
      </c>
      <c r="X49" s="661">
        <f>SUM('Schedule 3B_Income_Eastern:Schedule 3D_Income_The Cape'!X49)</f>
        <v>1408</v>
      </c>
      <c r="Y49" s="661">
        <f>SUM('Schedule 3B_Income_Eastern:Schedule 3D_Income_The Cape'!Y49)</f>
        <v>0</v>
      </c>
      <c r="Z49" s="661">
        <f>SUM('Schedule 3B_Income_Eastern:Schedule 3D_Income_The Cape'!Z49)</f>
        <v>1936.6635449408413</v>
      </c>
      <c r="AA49" s="661">
        <f>SUM('Schedule 3B_Income_Eastern:Schedule 3D_Income_The Cape'!AA49)</f>
        <v>0</v>
      </c>
      <c r="AB49" s="661">
        <f>SUM('Schedule 3B_Income_Eastern:Schedule 3D_Income_The Cape'!AB49)</f>
        <v>2612.2789206416192</v>
      </c>
      <c r="AC49" s="661">
        <f>SUM('Schedule 3B_Income_Eastern:Schedule 3D_Income_The Cape'!AC49)</f>
        <v>1389.3774442183199</v>
      </c>
      <c r="AD49" s="661">
        <f>SUM('Schedule 3B_Income_Eastern:Schedule 3D_Income_The Cape'!AD49)</f>
        <v>1944.927499643288</v>
      </c>
      <c r="AE49" s="662">
        <f t="shared" si="92"/>
        <v>9291.2474094440695</v>
      </c>
      <c r="AF49" s="663">
        <f>SUM('Schedule 3B_Income_Eastern:Schedule 3D_Income_The Cape'!AF49)</f>
        <v>0</v>
      </c>
      <c r="AG49" s="661">
        <f>SUM('Schedule 3B_Income_Eastern:Schedule 3D_Income_The Cape'!AG49)</f>
        <v>25581</v>
      </c>
      <c r="AH49" s="661">
        <f>SUM('Schedule 3B_Income_Eastern:Schedule 3D_Income_The Cape'!AH49)</f>
        <v>0</v>
      </c>
      <c r="AI49" s="661">
        <f>SUM('Schedule 3B_Income_Eastern:Schedule 3D_Income_The Cape'!AI49)</f>
        <v>42558.039954030828</v>
      </c>
      <c r="AJ49" s="661">
        <f>SUM('Schedule 3B_Income_Eastern:Schedule 3D_Income_The Cape'!AJ49)</f>
        <v>0</v>
      </c>
      <c r="AK49" s="661">
        <f>SUM('Schedule 3B_Income_Eastern:Schedule 3D_Income_The Cape'!AK49)</f>
        <v>39691.23758417213</v>
      </c>
      <c r="AL49" s="661">
        <f>SUM('Schedule 3B_Income_Eastern:Schedule 3D_Income_The Cape'!AL49)</f>
        <v>0</v>
      </c>
      <c r="AM49" s="661">
        <f>SUM('Schedule 3B_Income_Eastern:Schedule 3D_Income_The Cape'!AM49)</f>
        <v>17854.15110588981</v>
      </c>
      <c r="AN49" s="664">
        <f t="shared" si="93"/>
        <v>125684.42864409278</v>
      </c>
      <c r="AO49" s="665">
        <f t="shared" si="94"/>
        <v>134975.67605353685</v>
      </c>
      <c r="AP49" s="335">
        <v>27</v>
      </c>
      <c r="AQ49" s="661">
        <f>SUM('Schedule 3B_Income_Eastern:Schedule 3D_Income_The Cape'!AQ49)</f>
        <v>133079.23000000001</v>
      </c>
      <c r="AR49" s="661">
        <f>SUM('Schedule 3B_Income_Eastern:Schedule 3D_Income_The Cape'!AR49)</f>
        <v>662173.15</v>
      </c>
      <c r="AS49" s="661">
        <f>SUM('Schedule 3B_Income_Eastern:Schedule 3D_Income_The Cape'!AS49)</f>
        <v>127482.81851064679</v>
      </c>
      <c r="AT49" s="661">
        <f>SUM('Schedule 3B_Income_Eastern:Schedule 3D_Income_The Cape'!AT49)</f>
        <v>644826.35216181795</v>
      </c>
      <c r="AU49" s="661">
        <f>SUM('Schedule 3B_Income_Eastern:Schedule 3D_Income_The Cape'!AU49)</f>
        <v>163952.80022885333</v>
      </c>
      <c r="AV49" s="661">
        <f>SUM('Schedule 3B_Income_Eastern:Schedule 3D_Income_The Cape'!AV49)</f>
        <v>501928.22316424432</v>
      </c>
      <c r="AW49" s="661">
        <f>SUM('Schedule 3B_Income_Eastern:Schedule 3D_Income_The Cape'!AW49)</f>
        <v>124200.03620105874</v>
      </c>
      <c r="AX49" s="661">
        <f>SUM('Schedule 3B_Income_Eastern:Schedule 3D_Income_The Cape'!AX49)</f>
        <v>1014462.259077668</v>
      </c>
      <c r="AY49" s="662">
        <f t="shared" si="95"/>
        <v>3372104.8693442894</v>
      </c>
      <c r="AZ49" s="663">
        <f>SUM('Schedule 3B_Income_Eastern:Schedule 3D_Income_The Cape'!AZ49)</f>
        <v>0</v>
      </c>
      <c r="BA49" s="661">
        <f>SUM('Schedule 3B_Income_Eastern:Schedule 3D_Income_The Cape'!BA49)</f>
        <v>1765086.1000000006</v>
      </c>
      <c r="BB49" s="661">
        <f>SUM('Schedule 3B_Income_Eastern:Schedule 3D_Income_The Cape'!BB49)</f>
        <v>0</v>
      </c>
      <c r="BC49" s="661">
        <f>SUM('Schedule 3B_Income_Eastern:Schedule 3D_Income_The Cape'!BC49)</f>
        <v>1777553.3945255715</v>
      </c>
      <c r="BD49" s="661">
        <f>SUM('Schedule 3B_Income_Eastern:Schedule 3D_Income_The Cape'!BD49)</f>
        <v>0</v>
      </c>
      <c r="BE49" s="661">
        <f>SUM('Schedule 3B_Income_Eastern:Schedule 3D_Income_The Cape'!BE49)</f>
        <v>1364074.8189970818</v>
      </c>
      <c r="BF49" s="661">
        <f>SUM('Schedule 3B_Income_Eastern:Schedule 3D_Income_The Cape'!BF49)</f>
        <v>0</v>
      </c>
      <c r="BG49" s="661">
        <f>SUM('Schedule 3B_Income_Eastern:Schedule 3D_Income_The Cape'!BG49)</f>
        <v>1736014.2250028071</v>
      </c>
      <c r="BH49" s="664">
        <f t="shared" si="96"/>
        <v>6642728.5385254603</v>
      </c>
      <c r="BI49" s="665">
        <f t="shared" si="97"/>
        <v>10014833.407869749</v>
      </c>
      <c r="BJ49" s="335">
        <v>27</v>
      </c>
      <c r="BK49" s="661">
        <f>SUM('Schedule 3B_Income_Eastern:Schedule 3D_Income_The Cape'!BK49)</f>
        <v>459781.3000000001</v>
      </c>
      <c r="BL49" s="661">
        <f>SUM('Schedule 3B_Income_Eastern:Schedule 3D_Income_The Cape'!BL49)</f>
        <v>5305145.0000000019</v>
      </c>
      <c r="BM49" s="661">
        <f>SUM('Schedule 3B_Income_Eastern:Schedule 3D_Income_The Cape'!BM49)</f>
        <v>480428.97588480363</v>
      </c>
      <c r="BN49" s="661">
        <f>SUM('Schedule 3B_Income_Eastern:Schedule 3D_Income_The Cape'!BN49)</f>
        <v>5405399.0825624457</v>
      </c>
      <c r="BO49" s="661">
        <f>SUM('Schedule 3B_Income_Eastern:Schedule 3D_Income_The Cape'!BO49)</f>
        <v>446568.09001146752</v>
      </c>
      <c r="BP49" s="661">
        <f>SUM('Schedule 3B_Income_Eastern:Schedule 3D_Income_The Cape'!BP49)</f>
        <v>5621605.2490255684</v>
      </c>
      <c r="BQ49" s="661">
        <f>SUM('Schedule 3B_Income_Eastern:Schedule 3D_Income_The Cape'!BQ49)</f>
        <v>437587.0983226492</v>
      </c>
      <c r="BR49" s="661">
        <f>SUM('Schedule 3B_Income_Eastern:Schedule 3D_Income_The Cape'!BR49)</f>
        <v>5487313.3149197949</v>
      </c>
      <c r="BS49" s="662">
        <f t="shared" si="98"/>
        <v>23643828.110726729</v>
      </c>
      <c r="BT49" s="663">
        <f>SUM('Schedule 3B_Income_Eastern:Schedule 3D_Income_The Cape'!BT49)</f>
        <v>0</v>
      </c>
      <c r="BU49" s="661">
        <f>SUM('Schedule 3B_Income_Eastern:Schedule 3D_Income_The Cape'!BU49)</f>
        <v>199277.86000000068</v>
      </c>
      <c r="BV49" s="661">
        <f>SUM('Schedule 3B_Income_Eastern:Schedule 3D_Income_The Cape'!BV49)</f>
        <v>0</v>
      </c>
      <c r="BW49" s="661">
        <f>SUM('Schedule 3B_Income_Eastern:Schedule 3D_Income_The Cape'!BW49)</f>
        <v>391111.91995033546</v>
      </c>
      <c r="BX49" s="661">
        <f>SUM('Schedule 3B_Income_Eastern:Schedule 3D_Income_The Cape'!BX49)</f>
        <v>0</v>
      </c>
      <c r="BY49" s="661">
        <f>SUM('Schedule 3B_Income_Eastern:Schedule 3D_Income_The Cape'!BY49)</f>
        <v>384360.68363248021</v>
      </c>
      <c r="BZ49" s="661">
        <f>SUM('Schedule 3B_Income_Eastern:Schedule 3D_Income_The Cape'!BZ49)</f>
        <v>0</v>
      </c>
      <c r="CA49" s="661">
        <f>SUM('Schedule 3B_Income_Eastern:Schedule 3D_Income_The Cape'!CA49)</f>
        <v>242527.73785115068</v>
      </c>
      <c r="CB49" s="664">
        <f t="shared" si="99"/>
        <v>1217278.2014339669</v>
      </c>
      <c r="CC49" s="665">
        <f t="shared" si="100"/>
        <v>24861106.312160697</v>
      </c>
      <c r="CD49" s="335">
        <v>27</v>
      </c>
      <c r="CE49" s="480">
        <f t="shared" si="101"/>
        <v>6640017.5800000019</v>
      </c>
      <c r="CF49" s="480">
        <f t="shared" si="102"/>
        <v>6730011.3748353636</v>
      </c>
      <c r="CG49" s="480">
        <f t="shared" si="103"/>
        <v>6804894.95220285</v>
      </c>
      <c r="CH49" s="480">
        <f t="shared" si="104"/>
        <v>7443666.2389199492</v>
      </c>
      <c r="CI49" s="482">
        <f t="shared" si="105"/>
        <v>27618590.145958163</v>
      </c>
      <c r="CJ49" s="480">
        <f t="shared" si="106"/>
        <v>2110307.7100000014</v>
      </c>
      <c r="CK49" s="480">
        <f t="shared" si="107"/>
        <v>2337760.8343271483</v>
      </c>
      <c r="CL49" s="480">
        <f t="shared" si="108"/>
        <v>1853633.4290818807</v>
      </c>
      <c r="CM49" s="480">
        <f t="shared" si="109"/>
        <v>2087659.8657529773</v>
      </c>
      <c r="CN49" s="482">
        <f t="shared" si="110"/>
        <v>8389361.839162007</v>
      </c>
      <c r="CO49" s="480">
        <f t="shared" si="111"/>
        <v>8750325.2900000047</v>
      </c>
      <c r="CP49" s="480">
        <f t="shared" si="112"/>
        <v>9067772.2091625128</v>
      </c>
      <c r="CQ49" s="480">
        <f t="shared" si="113"/>
        <v>8658528.3812847305</v>
      </c>
      <c r="CR49" s="480">
        <f t="shared" si="114"/>
        <v>9531326.1046729255</v>
      </c>
      <c r="CS49" s="482">
        <f t="shared" si="115"/>
        <v>36007951.98512017</v>
      </c>
    </row>
    <row r="50" spans="1:97" ht="15.75" customHeight="1">
      <c r="A50" s="97" t="s">
        <v>215</v>
      </c>
      <c r="B50" s="335">
        <v>28</v>
      </c>
      <c r="C50" s="661">
        <f>SUM('Schedule 3B_Income_Eastern:Schedule 3D_Income_The Cape'!C50)</f>
        <v>37747.180000000008</v>
      </c>
      <c r="D50" s="661">
        <f>SUM('Schedule 3B_Income_Eastern:Schedule 3D_Income_The Cape'!D50)</f>
        <v>142351.46000000002</v>
      </c>
      <c r="E50" s="661">
        <f>SUM('Schedule 3B_Income_Eastern:Schedule 3D_Income_The Cape'!E50)</f>
        <v>38180.861630848209</v>
      </c>
      <c r="F50" s="661">
        <f>SUM('Schedule 3B_Income_Eastern:Schedule 3D_Income_The Cape'!F50)</f>
        <v>210581.42998333892</v>
      </c>
      <c r="G50" s="661">
        <f>SUM('Schedule 3B_Income_Eastern:Schedule 3D_Income_The Cape'!G50)</f>
        <v>36928.033697516701</v>
      </c>
      <c r="H50" s="661">
        <f>SUM('Schedule 3B_Income_Eastern:Schedule 3D_Income_The Cape'!H50)</f>
        <v>177139.11031656209</v>
      </c>
      <c r="I50" s="661">
        <f>SUM('Schedule 3B_Income_Eastern:Schedule 3D_Income_The Cape'!I50)</f>
        <v>42957.199784760829</v>
      </c>
      <c r="J50" s="661">
        <f>SUM('Schedule 3B_Income_Eastern:Schedule 3D_Income_The Cape'!J50)</f>
        <v>110805.45311970856</v>
      </c>
      <c r="K50" s="662">
        <f t="shared" si="89"/>
        <v>796690.72853273537</v>
      </c>
      <c r="L50" s="663">
        <f>SUM('Schedule 3B_Income_Eastern:Schedule 3D_Income_The Cape'!L50)</f>
        <v>0</v>
      </c>
      <c r="M50" s="661">
        <f>SUM('Schedule 3B_Income_Eastern:Schedule 3D_Income_The Cape'!M50)</f>
        <v>0</v>
      </c>
      <c r="N50" s="661">
        <f>SUM('Schedule 3B_Income_Eastern:Schedule 3D_Income_The Cape'!N50)</f>
        <v>0</v>
      </c>
      <c r="O50" s="661">
        <f>SUM('Schedule 3B_Income_Eastern:Schedule 3D_Income_The Cape'!O50)</f>
        <v>0</v>
      </c>
      <c r="P50" s="661">
        <f>SUM('Schedule 3B_Income_Eastern:Schedule 3D_Income_The Cape'!P50)</f>
        <v>0</v>
      </c>
      <c r="Q50" s="661">
        <f>SUM('Schedule 3B_Income_Eastern:Schedule 3D_Income_The Cape'!Q50)</f>
        <v>0</v>
      </c>
      <c r="R50" s="661">
        <f>SUM('Schedule 3B_Income_Eastern:Schedule 3D_Income_The Cape'!R50)</f>
        <v>0</v>
      </c>
      <c r="S50" s="661">
        <f>SUM('Schedule 3B_Income_Eastern:Schedule 3D_Income_The Cape'!S50)</f>
        <v>0</v>
      </c>
      <c r="T50" s="664">
        <f t="shared" si="90"/>
        <v>0</v>
      </c>
      <c r="U50" s="665">
        <f t="shared" si="91"/>
        <v>796690.72853273537</v>
      </c>
      <c r="V50" s="335">
        <v>28</v>
      </c>
      <c r="W50" s="661">
        <f>SUM('Schedule 3B_Income_Eastern:Schedule 3D_Income_The Cape'!W50)</f>
        <v>4954.9000000000005</v>
      </c>
      <c r="X50" s="661">
        <f>SUM('Schedule 3B_Income_Eastern:Schedule 3D_Income_The Cape'!X50)</f>
        <v>22977.07</v>
      </c>
      <c r="Y50" s="661">
        <f>SUM('Schedule 3B_Income_Eastern:Schedule 3D_Income_The Cape'!Y50)</f>
        <v>5182.0154762625734</v>
      </c>
      <c r="Z50" s="661">
        <f>SUM('Schedule 3B_Income_Eastern:Schedule 3D_Income_The Cape'!Z50)</f>
        <v>22566.561816899688</v>
      </c>
      <c r="AA50" s="661">
        <f>SUM('Schedule 3B_Income_Eastern:Schedule 3D_Income_The Cape'!AA50)</f>
        <v>5767.73439326468</v>
      </c>
      <c r="AB50" s="661">
        <f>SUM('Schedule 3B_Income_Eastern:Schedule 3D_Income_The Cape'!AB50)</f>
        <v>24215.617285033481</v>
      </c>
      <c r="AC50" s="661">
        <f>SUM('Schedule 3B_Income_Eastern:Schedule 3D_Income_The Cape'!AC50)</f>
        <v>0</v>
      </c>
      <c r="AD50" s="661">
        <f>SUM('Schedule 3B_Income_Eastern:Schedule 3D_Income_The Cape'!AD50)</f>
        <v>19591.186390337632</v>
      </c>
      <c r="AE50" s="662">
        <f t="shared" si="92"/>
        <v>105255.08536179806</v>
      </c>
      <c r="AF50" s="663">
        <f>SUM('Schedule 3B_Income_Eastern:Schedule 3D_Income_The Cape'!AF50)</f>
        <v>0</v>
      </c>
      <c r="AG50" s="661">
        <f>SUM('Schedule 3B_Income_Eastern:Schedule 3D_Income_The Cape'!AG50)</f>
        <v>0</v>
      </c>
      <c r="AH50" s="661">
        <f>SUM('Schedule 3B_Income_Eastern:Schedule 3D_Income_The Cape'!AH50)</f>
        <v>0</v>
      </c>
      <c r="AI50" s="661">
        <f>SUM('Schedule 3B_Income_Eastern:Schedule 3D_Income_The Cape'!AI50)</f>
        <v>0</v>
      </c>
      <c r="AJ50" s="661">
        <f>SUM('Schedule 3B_Income_Eastern:Schedule 3D_Income_The Cape'!AJ50)</f>
        <v>0</v>
      </c>
      <c r="AK50" s="661">
        <f>SUM('Schedule 3B_Income_Eastern:Schedule 3D_Income_The Cape'!AK50)</f>
        <v>0</v>
      </c>
      <c r="AL50" s="661">
        <f>SUM('Schedule 3B_Income_Eastern:Schedule 3D_Income_The Cape'!AL50)</f>
        <v>0</v>
      </c>
      <c r="AM50" s="661">
        <f>SUM('Schedule 3B_Income_Eastern:Schedule 3D_Income_The Cape'!AM50)</f>
        <v>0</v>
      </c>
      <c r="AN50" s="664">
        <f t="shared" si="93"/>
        <v>0</v>
      </c>
      <c r="AO50" s="665">
        <f t="shared" si="94"/>
        <v>105255.08536179806</v>
      </c>
      <c r="AP50" s="335">
        <v>28</v>
      </c>
      <c r="AQ50" s="661">
        <f>SUM('Schedule 3B_Income_Eastern:Schedule 3D_Income_The Cape'!AQ50)</f>
        <v>1959624.1400000141</v>
      </c>
      <c r="AR50" s="661">
        <f>SUM('Schedule 3B_Income_Eastern:Schedule 3D_Income_The Cape'!AR50)</f>
        <v>12846289.209999505</v>
      </c>
      <c r="AS50" s="661">
        <f>SUM('Schedule 3B_Income_Eastern:Schedule 3D_Income_The Cape'!AS50)</f>
        <v>2119317.2162394063</v>
      </c>
      <c r="AT50" s="661">
        <f>SUM('Schedule 3B_Income_Eastern:Schedule 3D_Income_The Cape'!AT50)</f>
        <v>14002519.961542988</v>
      </c>
      <c r="AU50" s="661">
        <f>SUM('Schedule 3B_Income_Eastern:Schedule 3D_Income_The Cape'!AU50)</f>
        <v>2260478.9198675249</v>
      </c>
      <c r="AV50" s="661">
        <f>SUM('Schedule 3B_Income_Eastern:Schedule 3D_Income_The Cape'!AV50)</f>
        <v>15155521.77069016</v>
      </c>
      <c r="AW50" s="661">
        <f>SUM('Schedule 3B_Income_Eastern:Schedule 3D_Income_The Cape'!AW50)</f>
        <v>2435642.7338241832</v>
      </c>
      <c r="AX50" s="661">
        <f>SUM('Schedule 3B_Income_Eastern:Schedule 3D_Income_The Cape'!AX50)</f>
        <v>15445929.217989625</v>
      </c>
      <c r="AY50" s="662">
        <f t="shared" si="95"/>
        <v>66225323.170153402</v>
      </c>
      <c r="AZ50" s="663">
        <f>SUM('Schedule 3B_Income_Eastern:Schedule 3D_Income_The Cape'!AZ50)</f>
        <v>0</v>
      </c>
      <c r="BA50" s="661">
        <f>SUM('Schedule 3B_Income_Eastern:Schedule 3D_Income_The Cape'!BA50)</f>
        <v>0</v>
      </c>
      <c r="BB50" s="661">
        <f>SUM('Schedule 3B_Income_Eastern:Schedule 3D_Income_The Cape'!BB50)</f>
        <v>0</v>
      </c>
      <c r="BC50" s="661">
        <f>SUM('Schedule 3B_Income_Eastern:Schedule 3D_Income_The Cape'!BC50)</f>
        <v>0</v>
      </c>
      <c r="BD50" s="661">
        <f>SUM('Schedule 3B_Income_Eastern:Schedule 3D_Income_The Cape'!BD50)</f>
        <v>0</v>
      </c>
      <c r="BE50" s="661">
        <f>SUM('Schedule 3B_Income_Eastern:Schedule 3D_Income_The Cape'!BE50)</f>
        <v>0</v>
      </c>
      <c r="BF50" s="661">
        <f>SUM('Schedule 3B_Income_Eastern:Schedule 3D_Income_The Cape'!BF50)</f>
        <v>0</v>
      </c>
      <c r="BG50" s="661">
        <f>SUM('Schedule 3B_Income_Eastern:Schedule 3D_Income_The Cape'!BG50)</f>
        <v>0</v>
      </c>
      <c r="BH50" s="664">
        <f t="shared" si="96"/>
        <v>0</v>
      </c>
      <c r="BI50" s="665">
        <f t="shared" si="97"/>
        <v>66225323.170153402</v>
      </c>
      <c r="BJ50" s="335">
        <v>28</v>
      </c>
      <c r="BK50" s="661">
        <f>SUM('Schedule 3B_Income_Eastern:Schedule 3D_Income_The Cape'!BK50)</f>
        <v>4194.119999999999</v>
      </c>
      <c r="BL50" s="661">
        <f>SUM('Schedule 3B_Income_Eastern:Schedule 3D_Income_The Cape'!BL50)</f>
        <v>43342.119999999995</v>
      </c>
      <c r="BM50" s="661">
        <f>SUM('Schedule 3B_Income_Eastern:Schedule 3D_Income_The Cape'!BM50)</f>
        <v>0</v>
      </c>
      <c r="BN50" s="661">
        <f>SUM('Schedule 3B_Income_Eastern:Schedule 3D_Income_The Cape'!BN50)</f>
        <v>65512.636117897302</v>
      </c>
      <c r="BO50" s="661">
        <f>SUM('Schedule 3B_Income_Eastern:Schedule 3D_Income_The Cape'!BO50)</f>
        <v>15412.365512818502</v>
      </c>
      <c r="BP50" s="661">
        <f>SUM('Schedule 3B_Income_Eastern:Schedule 3D_Income_The Cape'!BP50)</f>
        <v>99277.855699251944</v>
      </c>
      <c r="BQ50" s="661">
        <f>SUM('Schedule 3B_Income_Eastern:Schedule 3D_Income_The Cape'!BQ50)</f>
        <v>3472.7303365144226</v>
      </c>
      <c r="BR50" s="661">
        <f>SUM('Schedule 3B_Income_Eastern:Schedule 3D_Income_The Cape'!BR50)</f>
        <v>15735.638867349004</v>
      </c>
      <c r="BS50" s="662">
        <f t="shared" si="98"/>
        <v>246947.46653383118</v>
      </c>
      <c r="BT50" s="663">
        <f>SUM('Schedule 3B_Income_Eastern:Schedule 3D_Income_The Cape'!BT50)</f>
        <v>0</v>
      </c>
      <c r="BU50" s="661">
        <f>SUM('Schedule 3B_Income_Eastern:Schedule 3D_Income_The Cape'!BU50)</f>
        <v>0</v>
      </c>
      <c r="BV50" s="661">
        <f>SUM('Schedule 3B_Income_Eastern:Schedule 3D_Income_The Cape'!BV50)</f>
        <v>0</v>
      </c>
      <c r="BW50" s="661">
        <f>SUM('Schedule 3B_Income_Eastern:Schedule 3D_Income_The Cape'!BW50)</f>
        <v>0</v>
      </c>
      <c r="BX50" s="661">
        <f>SUM('Schedule 3B_Income_Eastern:Schedule 3D_Income_The Cape'!BX50)</f>
        <v>0</v>
      </c>
      <c r="BY50" s="661">
        <f>SUM('Schedule 3B_Income_Eastern:Schedule 3D_Income_The Cape'!BY50)</f>
        <v>0</v>
      </c>
      <c r="BZ50" s="661">
        <f>SUM('Schedule 3B_Income_Eastern:Schedule 3D_Income_The Cape'!BZ50)</f>
        <v>0</v>
      </c>
      <c r="CA50" s="661">
        <f>SUM('Schedule 3B_Income_Eastern:Schedule 3D_Income_The Cape'!CA50)</f>
        <v>0</v>
      </c>
      <c r="CB50" s="664">
        <f t="shared" si="99"/>
        <v>0</v>
      </c>
      <c r="CC50" s="665">
        <f t="shared" si="100"/>
        <v>246947.46653383118</v>
      </c>
      <c r="CD50" s="335">
        <v>28</v>
      </c>
      <c r="CE50" s="480">
        <f t="shared" si="101"/>
        <v>15061480.199999519</v>
      </c>
      <c r="CF50" s="480">
        <f t="shared" si="102"/>
        <v>16463860.682807643</v>
      </c>
      <c r="CG50" s="480">
        <f t="shared" si="103"/>
        <v>17774741.407462131</v>
      </c>
      <c r="CH50" s="480">
        <f t="shared" si="104"/>
        <v>18074134.160312477</v>
      </c>
      <c r="CI50" s="482">
        <f t="shared" si="105"/>
        <v>67374216.450581759</v>
      </c>
      <c r="CJ50" s="480">
        <f t="shared" si="106"/>
        <v>0</v>
      </c>
      <c r="CK50" s="480">
        <f t="shared" si="107"/>
        <v>0</v>
      </c>
      <c r="CL50" s="480">
        <f t="shared" si="108"/>
        <v>0</v>
      </c>
      <c r="CM50" s="480">
        <f t="shared" si="109"/>
        <v>0</v>
      </c>
      <c r="CN50" s="482">
        <f t="shared" si="110"/>
        <v>0</v>
      </c>
      <c r="CO50" s="480">
        <f t="shared" si="111"/>
        <v>15061480.199999519</v>
      </c>
      <c r="CP50" s="480">
        <f t="shared" si="112"/>
        <v>16463860.682807643</v>
      </c>
      <c r="CQ50" s="480">
        <f t="shared" si="113"/>
        <v>17774741.407462131</v>
      </c>
      <c r="CR50" s="480">
        <f t="shared" si="114"/>
        <v>18074134.160312477</v>
      </c>
      <c r="CS50" s="482">
        <f t="shared" si="115"/>
        <v>67374216.450581774</v>
      </c>
    </row>
    <row r="51" spans="1:97" ht="15.75" customHeight="1">
      <c r="A51" s="97" t="s">
        <v>216</v>
      </c>
      <c r="B51" s="335">
        <v>29</v>
      </c>
      <c r="C51" s="661">
        <f>SUM('Schedule 3B_Income_Eastern:Schedule 3D_Income_The Cape'!C51)</f>
        <v>4733.7199999999993</v>
      </c>
      <c r="D51" s="661">
        <f>SUM('Schedule 3B_Income_Eastern:Schedule 3D_Income_The Cape'!D51)</f>
        <v>31374.680000000004</v>
      </c>
      <c r="E51" s="661">
        <f>SUM('Schedule 3B_Income_Eastern:Schedule 3D_Income_The Cape'!E51)</f>
        <v>14248.972021620033</v>
      </c>
      <c r="F51" s="661">
        <f>SUM('Schedule 3B_Income_Eastern:Schedule 3D_Income_The Cape'!F51)</f>
        <v>19160.824934048844</v>
      </c>
      <c r="G51" s="661">
        <f>SUM('Schedule 3B_Income_Eastern:Schedule 3D_Income_The Cape'!G51)</f>
        <v>12682.852513642021</v>
      </c>
      <c r="H51" s="661">
        <f>SUM('Schedule 3B_Income_Eastern:Schedule 3D_Income_The Cape'!H51)</f>
        <v>21155.913992905182</v>
      </c>
      <c r="I51" s="661">
        <f>SUM('Schedule 3B_Income_Eastern:Schedule 3D_Income_The Cape'!I51)</f>
        <v>6831.2865974428623</v>
      </c>
      <c r="J51" s="661">
        <f>SUM('Schedule 3B_Income_Eastern:Schedule 3D_Income_The Cape'!J51)</f>
        <v>12968.165763943873</v>
      </c>
      <c r="K51" s="662">
        <f t="shared" ref="K51:K54" si="137">SUM(C51:J51)</f>
        <v>123156.41582360282</v>
      </c>
      <c r="L51" s="663">
        <f>SUM('Schedule 3B_Income_Eastern:Schedule 3D_Income_The Cape'!L51)</f>
        <v>0</v>
      </c>
      <c r="M51" s="661">
        <f>SUM('Schedule 3B_Income_Eastern:Schedule 3D_Income_The Cape'!M51)</f>
        <v>35990.03</v>
      </c>
      <c r="N51" s="661">
        <f>SUM('Schedule 3B_Income_Eastern:Schedule 3D_Income_The Cape'!N51)</f>
        <v>0</v>
      </c>
      <c r="O51" s="661">
        <f>SUM('Schedule 3B_Income_Eastern:Schedule 3D_Income_The Cape'!O51)</f>
        <v>36228.157807952331</v>
      </c>
      <c r="P51" s="661">
        <f>SUM('Schedule 3B_Income_Eastern:Schedule 3D_Income_The Cape'!P51)</f>
        <v>0</v>
      </c>
      <c r="Q51" s="661">
        <f>SUM('Schedule 3B_Income_Eastern:Schedule 3D_Income_The Cape'!Q51)</f>
        <v>21027.960035777163</v>
      </c>
      <c r="R51" s="661">
        <f>SUM('Schedule 3B_Income_Eastern:Schedule 3D_Income_The Cape'!R51)</f>
        <v>0</v>
      </c>
      <c r="S51" s="661">
        <f>SUM('Schedule 3B_Income_Eastern:Schedule 3D_Income_The Cape'!S51)</f>
        <v>19675.674718743518</v>
      </c>
      <c r="T51" s="664">
        <f t="shared" ref="T51:T54" si="138">SUM(L51:S51)</f>
        <v>112921.82256247301</v>
      </c>
      <c r="U51" s="665">
        <f t="shared" ref="U51:U54" si="139">SUM(T51,K51)</f>
        <v>236078.23838607583</v>
      </c>
      <c r="V51" s="335">
        <v>29</v>
      </c>
      <c r="W51" s="661">
        <f>SUM('Schedule 3B_Income_Eastern:Schedule 3D_Income_The Cape'!W51)</f>
        <v>6548.3</v>
      </c>
      <c r="X51" s="661">
        <f>SUM('Schedule 3B_Income_Eastern:Schedule 3D_Income_The Cape'!X51)</f>
        <v>21437.800000000003</v>
      </c>
      <c r="Y51" s="661">
        <f>SUM('Schedule 3B_Income_Eastern:Schedule 3D_Income_The Cape'!Y51)</f>
        <v>7925.1753451714958</v>
      </c>
      <c r="Z51" s="661">
        <f>SUM('Schedule 3B_Income_Eastern:Schedule 3D_Income_The Cape'!Z51)</f>
        <v>34485.025353352306</v>
      </c>
      <c r="AA51" s="661">
        <f>SUM('Schedule 3B_Income_Eastern:Schedule 3D_Income_The Cape'!AA51)</f>
        <v>4643.7954788848037</v>
      </c>
      <c r="AB51" s="661">
        <f>SUM('Schedule 3B_Income_Eastern:Schedule 3D_Income_The Cape'!AB51)</f>
        <v>22593.098038705957</v>
      </c>
      <c r="AC51" s="661">
        <f>SUM('Schedule 3B_Income_Eastern:Schedule 3D_Income_The Cape'!AC51)</f>
        <v>2332.9586188257367</v>
      </c>
      <c r="AD51" s="661">
        <f>SUM('Schedule 3B_Income_Eastern:Schedule 3D_Income_The Cape'!AD51)</f>
        <v>15580.898586992575</v>
      </c>
      <c r="AE51" s="662">
        <f t="shared" ref="AE51:AE54" si="140">SUM(W51:AD51)</f>
        <v>115547.05142193288</v>
      </c>
      <c r="AF51" s="663">
        <f>SUM('Schedule 3B_Income_Eastern:Schedule 3D_Income_The Cape'!AF51)</f>
        <v>0</v>
      </c>
      <c r="AG51" s="661">
        <f>SUM('Schedule 3B_Income_Eastern:Schedule 3D_Income_The Cape'!AG51)</f>
        <v>20558.25</v>
      </c>
      <c r="AH51" s="661">
        <f>SUM('Schedule 3B_Income_Eastern:Schedule 3D_Income_The Cape'!AH51)</f>
        <v>0</v>
      </c>
      <c r="AI51" s="661">
        <f>SUM('Schedule 3B_Income_Eastern:Schedule 3D_Income_The Cape'!AI51)</f>
        <v>11588.942675924372</v>
      </c>
      <c r="AJ51" s="661">
        <f>SUM('Schedule 3B_Income_Eastern:Schedule 3D_Income_The Cape'!AJ51)</f>
        <v>0</v>
      </c>
      <c r="AK51" s="661">
        <f>SUM('Schedule 3B_Income_Eastern:Schedule 3D_Income_The Cape'!AK51)</f>
        <v>8963.7058684664953</v>
      </c>
      <c r="AL51" s="661">
        <f>SUM('Schedule 3B_Income_Eastern:Schedule 3D_Income_The Cape'!AL51)</f>
        <v>0</v>
      </c>
      <c r="AM51" s="661">
        <f>SUM('Schedule 3B_Income_Eastern:Schedule 3D_Income_The Cape'!AM51)</f>
        <v>7796.1383580915326</v>
      </c>
      <c r="AN51" s="664">
        <f t="shared" ref="AN51:AN54" si="141">SUM(AF51:AM51)</f>
        <v>48907.036902482403</v>
      </c>
      <c r="AO51" s="665">
        <f t="shared" ref="AO51:AO54" si="142">SUM(AN51,AE51)</f>
        <v>164454.08832441526</v>
      </c>
      <c r="AP51" s="335">
        <v>29</v>
      </c>
      <c r="AQ51" s="661">
        <f>SUM('Schedule 3B_Income_Eastern:Schedule 3D_Income_The Cape'!AQ51)</f>
        <v>190020.28000000003</v>
      </c>
      <c r="AR51" s="661">
        <f>SUM('Schedule 3B_Income_Eastern:Schedule 3D_Income_The Cape'!AR51)</f>
        <v>786568.35000000068</v>
      </c>
      <c r="AS51" s="661">
        <f>SUM('Schedule 3B_Income_Eastern:Schedule 3D_Income_The Cape'!AS51)</f>
        <v>168354.10194114284</v>
      </c>
      <c r="AT51" s="661">
        <f>SUM('Schedule 3B_Income_Eastern:Schedule 3D_Income_The Cape'!AT51)</f>
        <v>814065.11720864382</v>
      </c>
      <c r="AU51" s="661">
        <f>SUM('Schedule 3B_Income_Eastern:Schedule 3D_Income_The Cape'!AU51)</f>
        <v>199830.32404529088</v>
      </c>
      <c r="AV51" s="661">
        <f>SUM('Schedule 3B_Income_Eastern:Schedule 3D_Income_The Cape'!AV51)</f>
        <v>866721.18692881754</v>
      </c>
      <c r="AW51" s="661">
        <f>SUM('Schedule 3B_Income_Eastern:Schedule 3D_Income_The Cape'!AW51)</f>
        <v>205037.87361311782</v>
      </c>
      <c r="AX51" s="661">
        <f>SUM('Schedule 3B_Income_Eastern:Schedule 3D_Income_The Cape'!AX51)</f>
        <v>890384.72517996898</v>
      </c>
      <c r="AY51" s="662">
        <f t="shared" ref="AY51:AY54" si="143">SUM(AQ51:AX51)</f>
        <v>4120981.9589169822</v>
      </c>
      <c r="AZ51" s="663">
        <f>SUM('Schedule 3B_Income_Eastern:Schedule 3D_Income_The Cape'!AZ51)</f>
        <v>0</v>
      </c>
      <c r="BA51" s="661">
        <f>SUM('Schedule 3B_Income_Eastern:Schedule 3D_Income_The Cape'!BA51)</f>
        <v>737271.40000000352</v>
      </c>
      <c r="BB51" s="661">
        <f>SUM('Schedule 3B_Income_Eastern:Schedule 3D_Income_The Cape'!BB51)</f>
        <v>0</v>
      </c>
      <c r="BC51" s="661">
        <f>SUM('Schedule 3B_Income_Eastern:Schedule 3D_Income_The Cape'!BC51)</f>
        <v>754080.91071902169</v>
      </c>
      <c r="BD51" s="661">
        <f>SUM('Schedule 3B_Income_Eastern:Schedule 3D_Income_The Cape'!BD51)</f>
        <v>0</v>
      </c>
      <c r="BE51" s="661">
        <f>SUM('Schedule 3B_Income_Eastern:Schedule 3D_Income_The Cape'!BE51)</f>
        <v>773533.57819211064</v>
      </c>
      <c r="BF51" s="661">
        <f>SUM('Schedule 3B_Income_Eastern:Schedule 3D_Income_The Cape'!BF51)</f>
        <v>0</v>
      </c>
      <c r="BG51" s="661">
        <f>SUM('Schedule 3B_Income_Eastern:Schedule 3D_Income_The Cape'!BG51)</f>
        <v>670886.90221814532</v>
      </c>
      <c r="BH51" s="664">
        <f t="shared" ref="BH51:BH54" si="144">SUM(AZ51:BG51)</f>
        <v>2935772.7911292813</v>
      </c>
      <c r="BI51" s="665">
        <f t="shared" ref="BI51:BI54" si="145">SUM(BH51,AY51)</f>
        <v>7056754.7500462634</v>
      </c>
      <c r="BJ51" s="335">
        <v>29</v>
      </c>
      <c r="BK51" s="661">
        <f>SUM('Schedule 3B_Income_Eastern:Schedule 3D_Income_The Cape'!BK51)</f>
        <v>7981.9400000000023</v>
      </c>
      <c r="BL51" s="661">
        <f>SUM('Schedule 3B_Income_Eastern:Schedule 3D_Income_The Cape'!BL51)</f>
        <v>24518.570000000007</v>
      </c>
      <c r="BM51" s="661">
        <f>SUM('Schedule 3B_Income_Eastern:Schedule 3D_Income_The Cape'!BM51)</f>
        <v>2477.9490016389245</v>
      </c>
      <c r="BN51" s="661">
        <f>SUM('Schedule 3B_Income_Eastern:Schedule 3D_Income_The Cape'!BN51)</f>
        <v>25608.494052010825</v>
      </c>
      <c r="BO51" s="661">
        <f>SUM('Schedule 3B_Income_Eastern:Schedule 3D_Income_The Cape'!BO51)</f>
        <v>2425.3012812903726</v>
      </c>
      <c r="BP51" s="661">
        <f>SUM('Schedule 3B_Income_Eastern:Schedule 3D_Income_The Cape'!BP51)</f>
        <v>24025.685258772282</v>
      </c>
      <c r="BQ51" s="661">
        <f>SUM('Schedule 3B_Income_Eastern:Schedule 3D_Income_The Cape'!BQ51)</f>
        <v>2037.7636309666541</v>
      </c>
      <c r="BR51" s="661">
        <f>SUM('Schedule 3B_Income_Eastern:Schedule 3D_Income_The Cape'!BR51)</f>
        <v>13097.951499315212</v>
      </c>
      <c r="BS51" s="662">
        <f t="shared" ref="BS51:BS54" si="146">SUM(BK51:BR51)</f>
        <v>102173.65472399429</v>
      </c>
      <c r="BT51" s="663">
        <f>SUM('Schedule 3B_Income_Eastern:Schedule 3D_Income_The Cape'!BT51)</f>
        <v>0</v>
      </c>
      <c r="BU51" s="661">
        <f>SUM('Schedule 3B_Income_Eastern:Schedule 3D_Income_The Cape'!BU51)</f>
        <v>65527.919999999984</v>
      </c>
      <c r="BV51" s="661">
        <f>SUM('Schedule 3B_Income_Eastern:Schedule 3D_Income_The Cape'!BV51)</f>
        <v>0</v>
      </c>
      <c r="BW51" s="661">
        <f>SUM('Schedule 3B_Income_Eastern:Schedule 3D_Income_The Cape'!BW51)</f>
        <v>72017.336108665782</v>
      </c>
      <c r="BX51" s="661">
        <f>SUM('Schedule 3B_Income_Eastern:Schedule 3D_Income_The Cape'!BX51)</f>
        <v>0</v>
      </c>
      <c r="BY51" s="661">
        <f>SUM('Schedule 3B_Income_Eastern:Schedule 3D_Income_The Cape'!BY51)</f>
        <v>75229.589119592274</v>
      </c>
      <c r="BZ51" s="661">
        <f>SUM('Schedule 3B_Income_Eastern:Schedule 3D_Income_The Cape'!BZ51)</f>
        <v>0</v>
      </c>
      <c r="CA51" s="661">
        <f>SUM('Schedule 3B_Income_Eastern:Schedule 3D_Income_The Cape'!CA51)</f>
        <v>50837.643997367923</v>
      </c>
      <c r="CB51" s="664">
        <f t="shared" ref="CB51:CB54" si="147">SUM(BT51:CA51)</f>
        <v>263612.48922562599</v>
      </c>
      <c r="CC51" s="665">
        <f t="shared" ref="CC51:CC54" si="148">SUM(CB51,BS51)</f>
        <v>365786.14394962031</v>
      </c>
      <c r="CD51" s="335">
        <v>29</v>
      </c>
      <c r="CE51" s="480">
        <f t="shared" si="101"/>
        <v>1073183.6400000008</v>
      </c>
      <c r="CF51" s="480">
        <f t="shared" si="102"/>
        <v>1086325.6598576291</v>
      </c>
      <c r="CG51" s="480">
        <f t="shared" si="103"/>
        <v>1154078.157538309</v>
      </c>
      <c r="CH51" s="480">
        <f t="shared" si="104"/>
        <v>1148271.6234905736</v>
      </c>
      <c r="CI51" s="482">
        <f t="shared" si="105"/>
        <v>4461859.0808865121</v>
      </c>
      <c r="CJ51" s="480">
        <f t="shared" si="106"/>
        <v>859347.60000000359</v>
      </c>
      <c r="CK51" s="480">
        <f t="shared" si="107"/>
        <v>873915.34731156414</v>
      </c>
      <c r="CL51" s="480">
        <f t="shared" si="108"/>
        <v>878754.83321594656</v>
      </c>
      <c r="CM51" s="480">
        <f t="shared" si="109"/>
        <v>749196.35929234826</v>
      </c>
      <c r="CN51" s="482">
        <f t="shared" si="110"/>
        <v>3361214.1398198628</v>
      </c>
      <c r="CO51" s="480">
        <f t="shared" si="111"/>
        <v>1932531.2400000042</v>
      </c>
      <c r="CP51" s="480">
        <f t="shared" si="112"/>
        <v>1960241.0071691931</v>
      </c>
      <c r="CQ51" s="480">
        <f t="shared" si="113"/>
        <v>2032832.9907542553</v>
      </c>
      <c r="CR51" s="480">
        <f t="shared" si="114"/>
        <v>1897467.982782922</v>
      </c>
      <c r="CS51" s="482">
        <f t="shared" si="115"/>
        <v>7823073.2207063753</v>
      </c>
    </row>
    <row r="52" spans="1:97" ht="15.75" customHeight="1">
      <c r="A52" s="97" t="s">
        <v>217</v>
      </c>
      <c r="B52" s="335">
        <v>30</v>
      </c>
      <c r="C52" s="661">
        <f>SUM('Schedule 3B_Income_Eastern:Schedule 3D_Income_The Cape'!C52)</f>
        <v>24805.129999999997</v>
      </c>
      <c r="D52" s="661">
        <f>SUM('Schedule 3B_Income_Eastern:Schedule 3D_Income_The Cape'!D52)</f>
        <v>88469.270000000019</v>
      </c>
      <c r="E52" s="661">
        <f>SUM('Schedule 3B_Income_Eastern:Schedule 3D_Income_The Cape'!E52)</f>
        <v>57002.700420540568</v>
      </c>
      <c r="F52" s="661">
        <f>SUM('Schedule 3B_Income_Eastern:Schedule 3D_Income_The Cape'!F52)</f>
        <v>103932.58966707005</v>
      </c>
      <c r="G52" s="661">
        <f>SUM('Schedule 3B_Income_Eastern:Schedule 3D_Income_The Cape'!G52)</f>
        <v>92939.043323730919</v>
      </c>
      <c r="H52" s="661">
        <f>SUM('Schedule 3B_Income_Eastern:Schedule 3D_Income_The Cape'!H52)</f>
        <v>137155.11888862669</v>
      </c>
      <c r="I52" s="661">
        <f>SUM('Schedule 3B_Income_Eastern:Schedule 3D_Income_The Cape'!I52)</f>
        <v>97238.589244497954</v>
      </c>
      <c r="J52" s="661">
        <f>SUM('Schedule 3B_Income_Eastern:Schedule 3D_Income_The Cape'!J52)</f>
        <v>108268.08623727105</v>
      </c>
      <c r="K52" s="662">
        <f t="shared" si="137"/>
        <v>709810.52778173727</v>
      </c>
      <c r="L52" s="663">
        <f>SUM('Schedule 3B_Income_Eastern:Schedule 3D_Income_The Cape'!L52)</f>
        <v>0</v>
      </c>
      <c r="M52" s="661">
        <f>SUM('Schedule 3B_Income_Eastern:Schedule 3D_Income_The Cape'!M52)</f>
        <v>0</v>
      </c>
      <c r="N52" s="661">
        <f>SUM('Schedule 3B_Income_Eastern:Schedule 3D_Income_The Cape'!N52)</f>
        <v>0</v>
      </c>
      <c r="O52" s="661">
        <f>SUM('Schedule 3B_Income_Eastern:Schedule 3D_Income_The Cape'!O52)</f>
        <v>0</v>
      </c>
      <c r="P52" s="661">
        <f>SUM('Schedule 3B_Income_Eastern:Schedule 3D_Income_The Cape'!P52)</f>
        <v>0</v>
      </c>
      <c r="Q52" s="661">
        <f>SUM('Schedule 3B_Income_Eastern:Schedule 3D_Income_The Cape'!Q52)</f>
        <v>0</v>
      </c>
      <c r="R52" s="661">
        <f>SUM('Schedule 3B_Income_Eastern:Schedule 3D_Income_The Cape'!R52)</f>
        <v>0</v>
      </c>
      <c r="S52" s="661">
        <f>SUM('Schedule 3B_Income_Eastern:Schedule 3D_Income_The Cape'!S52)</f>
        <v>0</v>
      </c>
      <c r="T52" s="664">
        <f t="shared" si="138"/>
        <v>0</v>
      </c>
      <c r="U52" s="665">
        <f t="shared" si="139"/>
        <v>709810.52778173727</v>
      </c>
      <c r="V52" s="335">
        <v>30</v>
      </c>
      <c r="W52" s="661">
        <f>SUM('Schedule 3B_Income_Eastern:Schedule 3D_Income_The Cape'!W52)</f>
        <v>0</v>
      </c>
      <c r="X52" s="661">
        <f>SUM('Schedule 3B_Income_Eastern:Schedule 3D_Income_The Cape'!X52)</f>
        <v>28972.350000000002</v>
      </c>
      <c r="Y52" s="661">
        <f>SUM('Schedule 3B_Income_Eastern:Schedule 3D_Income_The Cape'!Y52)</f>
        <v>0</v>
      </c>
      <c r="Z52" s="661">
        <f>SUM('Schedule 3B_Income_Eastern:Schedule 3D_Income_The Cape'!Z52)</f>
        <v>37165.513749590493</v>
      </c>
      <c r="AA52" s="661">
        <f>SUM('Schedule 3B_Income_Eastern:Schedule 3D_Income_The Cape'!AA52)</f>
        <v>0</v>
      </c>
      <c r="AB52" s="661">
        <f>SUM('Schedule 3B_Income_Eastern:Schedule 3D_Income_The Cape'!AB52)</f>
        <v>32744.32138691235</v>
      </c>
      <c r="AC52" s="661">
        <f>SUM('Schedule 3B_Income_Eastern:Schedule 3D_Income_The Cape'!AC52)</f>
        <v>3591.5758547002702</v>
      </c>
      <c r="AD52" s="661">
        <f>SUM('Schedule 3B_Income_Eastern:Schedule 3D_Income_The Cape'!AD52)</f>
        <v>17321.53837638149</v>
      </c>
      <c r="AE52" s="662">
        <f t="shared" si="140"/>
        <v>119795.29936758461</v>
      </c>
      <c r="AF52" s="663">
        <f>SUM('Schedule 3B_Income_Eastern:Schedule 3D_Income_The Cape'!AF52)</f>
        <v>0</v>
      </c>
      <c r="AG52" s="661">
        <f>SUM('Schedule 3B_Income_Eastern:Schedule 3D_Income_The Cape'!AG52)</f>
        <v>0</v>
      </c>
      <c r="AH52" s="661">
        <f>SUM('Schedule 3B_Income_Eastern:Schedule 3D_Income_The Cape'!AH52)</f>
        <v>0</v>
      </c>
      <c r="AI52" s="661">
        <f>SUM('Schedule 3B_Income_Eastern:Schedule 3D_Income_The Cape'!AI52)</f>
        <v>0</v>
      </c>
      <c r="AJ52" s="661">
        <f>SUM('Schedule 3B_Income_Eastern:Schedule 3D_Income_The Cape'!AJ52)</f>
        <v>0</v>
      </c>
      <c r="AK52" s="661">
        <f>SUM('Schedule 3B_Income_Eastern:Schedule 3D_Income_The Cape'!AK52)</f>
        <v>0</v>
      </c>
      <c r="AL52" s="661">
        <f>SUM('Schedule 3B_Income_Eastern:Schedule 3D_Income_The Cape'!AL52)</f>
        <v>0</v>
      </c>
      <c r="AM52" s="661">
        <f>SUM('Schedule 3B_Income_Eastern:Schedule 3D_Income_The Cape'!AM52)</f>
        <v>0</v>
      </c>
      <c r="AN52" s="664">
        <f t="shared" si="141"/>
        <v>0</v>
      </c>
      <c r="AO52" s="665">
        <f t="shared" si="142"/>
        <v>119795.29936758461</v>
      </c>
      <c r="AP52" s="335">
        <v>30</v>
      </c>
      <c r="AQ52" s="661">
        <f>SUM('Schedule 3B_Income_Eastern:Schedule 3D_Income_The Cape'!AQ52)</f>
        <v>2246400.2600000161</v>
      </c>
      <c r="AR52" s="661">
        <f>SUM('Schedule 3B_Income_Eastern:Schedule 3D_Income_The Cape'!AR52)</f>
        <v>6348792.2399997581</v>
      </c>
      <c r="AS52" s="661">
        <f>SUM('Schedule 3B_Income_Eastern:Schedule 3D_Income_The Cape'!AS52)</f>
        <v>2516314.9166732938</v>
      </c>
      <c r="AT52" s="661">
        <f>SUM('Schedule 3B_Income_Eastern:Schedule 3D_Income_The Cape'!AT52)</f>
        <v>6734217.0958106872</v>
      </c>
      <c r="AU52" s="661">
        <f>SUM('Schedule 3B_Income_Eastern:Schedule 3D_Income_The Cape'!AU52)</f>
        <v>2868592.6056982158</v>
      </c>
      <c r="AV52" s="661">
        <f>SUM('Schedule 3B_Income_Eastern:Schedule 3D_Income_The Cape'!AV52)</f>
        <v>7177701.8056319179</v>
      </c>
      <c r="AW52" s="661">
        <f>SUM('Schedule 3B_Income_Eastern:Schedule 3D_Income_The Cape'!AW52)</f>
        <v>3379204.9413700067</v>
      </c>
      <c r="AX52" s="661">
        <f>SUM('Schedule 3B_Income_Eastern:Schedule 3D_Income_The Cape'!AX52)</f>
        <v>7734273.7194546647</v>
      </c>
      <c r="AY52" s="662">
        <f t="shared" si="143"/>
        <v>39005497.584638558</v>
      </c>
      <c r="AZ52" s="663">
        <f>SUM('Schedule 3B_Income_Eastern:Schedule 3D_Income_The Cape'!AZ52)</f>
        <v>0</v>
      </c>
      <c r="BA52" s="661">
        <f>SUM('Schedule 3B_Income_Eastern:Schedule 3D_Income_The Cape'!BA52)</f>
        <v>0</v>
      </c>
      <c r="BB52" s="661">
        <f>SUM('Schedule 3B_Income_Eastern:Schedule 3D_Income_The Cape'!BB52)</f>
        <v>0</v>
      </c>
      <c r="BC52" s="661">
        <f>SUM('Schedule 3B_Income_Eastern:Schedule 3D_Income_The Cape'!BC52)</f>
        <v>0</v>
      </c>
      <c r="BD52" s="661">
        <f>SUM('Schedule 3B_Income_Eastern:Schedule 3D_Income_The Cape'!BD52)</f>
        <v>0</v>
      </c>
      <c r="BE52" s="661">
        <f>SUM('Schedule 3B_Income_Eastern:Schedule 3D_Income_The Cape'!BE52)</f>
        <v>0</v>
      </c>
      <c r="BF52" s="661">
        <f>SUM('Schedule 3B_Income_Eastern:Schedule 3D_Income_The Cape'!BF52)</f>
        <v>0</v>
      </c>
      <c r="BG52" s="661">
        <f>SUM('Schedule 3B_Income_Eastern:Schedule 3D_Income_The Cape'!BG52)</f>
        <v>91.814740791175382</v>
      </c>
      <c r="BH52" s="664">
        <f t="shared" si="144"/>
        <v>91.814740791175382</v>
      </c>
      <c r="BI52" s="665">
        <f t="shared" si="145"/>
        <v>39005589.39937935</v>
      </c>
      <c r="BJ52" s="335">
        <v>30</v>
      </c>
      <c r="BK52" s="661">
        <f>SUM('Schedule 3B_Income_Eastern:Schedule 3D_Income_The Cape'!BK52)</f>
        <v>0</v>
      </c>
      <c r="BL52" s="661">
        <f>SUM('Schedule 3B_Income_Eastern:Schedule 3D_Income_The Cape'!BL52)</f>
        <v>11276.56</v>
      </c>
      <c r="BM52" s="661">
        <f>SUM('Schedule 3B_Income_Eastern:Schedule 3D_Income_The Cape'!BM52)</f>
        <v>12372.078955403478</v>
      </c>
      <c r="BN52" s="661">
        <f>SUM('Schedule 3B_Income_Eastern:Schedule 3D_Income_The Cape'!BN52)</f>
        <v>25744.840767494003</v>
      </c>
      <c r="BO52" s="661">
        <f>SUM('Schedule 3B_Income_Eastern:Schedule 3D_Income_The Cape'!BO52)</f>
        <v>9876.1448897135851</v>
      </c>
      <c r="BP52" s="661">
        <f>SUM('Schedule 3B_Income_Eastern:Schedule 3D_Income_The Cape'!BP52)</f>
        <v>20849.63921161757</v>
      </c>
      <c r="BQ52" s="661">
        <f>SUM('Schedule 3B_Income_Eastern:Schedule 3D_Income_The Cape'!BQ52)</f>
        <v>-2.2842216635563523E-13</v>
      </c>
      <c r="BR52" s="661">
        <f>SUM('Schedule 3B_Income_Eastern:Schedule 3D_Income_The Cape'!BR52)</f>
        <v>11833.306595569882</v>
      </c>
      <c r="BS52" s="662">
        <f t="shared" si="146"/>
        <v>91952.570419798518</v>
      </c>
      <c r="BT52" s="663">
        <f>SUM('Schedule 3B_Income_Eastern:Schedule 3D_Income_The Cape'!BT52)</f>
        <v>0</v>
      </c>
      <c r="BU52" s="661">
        <f>SUM('Schedule 3B_Income_Eastern:Schedule 3D_Income_The Cape'!BU52)</f>
        <v>0</v>
      </c>
      <c r="BV52" s="661">
        <f>SUM('Schedule 3B_Income_Eastern:Schedule 3D_Income_The Cape'!BV52)</f>
        <v>0</v>
      </c>
      <c r="BW52" s="661">
        <f>SUM('Schedule 3B_Income_Eastern:Schedule 3D_Income_The Cape'!BW52)</f>
        <v>0</v>
      </c>
      <c r="BX52" s="661">
        <f>SUM('Schedule 3B_Income_Eastern:Schedule 3D_Income_The Cape'!BX52)</f>
        <v>0</v>
      </c>
      <c r="BY52" s="661">
        <f>SUM('Schedule 3B_Income_Eastern:Schedule 3D_Income_The Cape'!BY52)</f>
        <v>0</v>
      </c>
      <c r="BZ52" s="661">
        <f>SUM('Schedule 3B_Income_Eastern:Schedule 3D_Income_The Cape'!BZ52)</f>
        <v>0</v>
      </c>
      <c r="CA52" s="661">
        <f>SUM('Schedule 3B_Income_Eastern:Schedule 3D_Income_The Cape'!CA52)</f>
        <v>0</v>
      </c>
      <c r="CB52" s="664">
        <f t="shared" si="147"/>
        <v>0</v>
      </c>
      <c r="CC52" s="665">
        <f t="shared" si="148"/>
        <v>91952.570419798518</v>
      </c>
      <c r="CD52" s="335">
        <v>30</v>
      </c>
      <c r="CE52" s="480">
        <f t="shared" si="101"/>
        <v>8748715.8099997751</v>
      </c>
      <c r="CF52" s="480">
        <f t="shared" si="102"/>
        <v>9486749.7360440791</v>
      </c>
      <c r="CG52" s="480">
        <f t="shared" si="103"/>
        <v>10339858.679030735</v>
      </c>
      <c r="CH52" s="480">
        <f t="shared" si="104"/>
        <v>11351731.757133091</v>
      </c>
      <c r="CI52" s="482">
        <f t="shared" si="105"/>
        <v>39927055.982207678</v>
      </c>
      <c r="CJ52" s="480">
        <f t="shared" si="106"/>
        <v>0</v>
      </c>
      <c r="CK52" s="480">
        <f t="shared" si="107"/>
        <v>0</v>
      </c>
      <c r="CL52" s="480">
        <f t="shared" si="108"/>
        <v>0</v>
      </c>
      <c r="CM52" s="480">
        <f t="shared" si="109"/>
        <v>91.814740791175382</v>
      </c>
      <c r="CN52" s="482">
        <f t="shared" si="110"/>
        <v>91.814740791175382</v>
      </c>
      <c r="CO52" s="480">
        <f t="shared" si="111"/>
        <v>8748715.8099997751</v>
      </c>
      <c r="CP52" s="480">
        <f t="shared" si="112"/>
        <v>9486749.7360440791</v>
      </c>
      <c r="CQ52" s="480">
        <f t="shared" si="113"/>
        <v>10339858.679030735</v>
      </c>
      <c r="CR52" s="480">
        <f t="shared" si="114"/>
        <v>11351823.571873883</v>
      </c>
      <c r="CS52" s="482">
        <f t="shared" si="115"/>
        <v>39927147.79694847</v>
      </c>
    </row>
    <row r="53" spans="1:97" ht="15.75" customHeight="1">
      <c r="A53" s="97" t="s">
        <v>218</v>
      </c>
      <c r="B53" s="335">
        <v>31</v>
      </c>
      <c r="C53" s="661">
        <f>SUM('Schedule 3B_Income_Eastern:Schedule 3D_Income_The Cape'!C53)</f>
        <v>62251.66</v>
      </c>
      <c r="D53" s="661">
        <f>SUM('Schedule 3B_Income_Eastern:Schedule 3D_Income_The Cape'!D53)</f>
        <v>75142.389999999956</v>
      </c>
      <c r="E53" s="661">
        <f>SUM('Schedule 3B_Income_Eastern:Schedule 3D_Income_The Cape'!E53)</f>
        <v>106003.87933798101</v>
      </c>
      <c r="F53" s="661">
        <f>SUM('Schedule 3B_Income_Eastern:Schedule 3D_Income_The Cape'!F53)</f>
        <v>113679.94933399899</v>
      </c>
      <c r="G53" s="661">
        <f>SUM('Schedule 3B_Income_Eastern:Schedule 3D_Income_The Cape'!G53)</f>
        <v>170139.18626956304</v>
      </c>
      <c r="H53" s="661">
        <f>SUM('Schedule 3B_Income_Eastern:Schedule 3D_Income_The Cape'!H53)</f>
        <v>132191.34828508887</v>
      </c>
      <c r="I53" s="661">
        <f>SUM('Schedule 3B_Income_Eastern:Schedule 3D_Income_The Cape'!I53)</f>
        <v>143136.40689225259</v>
      </c>
      <c r="J53" s="661">
        <f>SUM('Schedule 3B_Income_Eastern:Schedule 3D_Income_The Cape'!J53)</f>
        <v>126547.21006994648</v>
      </c>
      <c r="K53" s="662">
        <f t="shared" si="137"/>
        <v>929092.03018883104</v>
      </c>
      <c r="L53" s="663">
        <f>SUM('Schedule 3B_Income_Eastern:Schedule 3D_Income_The Cape'!L53)</f>
        <v>0</v>
      </c>
      <c r="M53" s="661">
        <f>SUM('Schedule 3B_Income_Eastern:Schedule 3D_Income_The Cape'!M53)</f>
        <v>0</v>
      </c>
      <c r="N53" s="661">
        <f>SUM('Schedule 3B_Income_Eastern:Schedule 3D_Income_The Cape'!N53)</f>
        <v>0</v>
      </c>
      <c r="O53" s="661">
        <f>SUM('Schedule 3B_Income_Eastern:Schedule 3D_Income_The Cape'!O53)</f>
        <v>0</v>
      </c>
      <c r="P53" s="661">
        <f>SUM('Schedule 3B_Income_Eastern:Schedule 3D_Income_The Cape'!P53)</f>
        <v>0</v>
      </c>
      <c r="Q53" s="661">
        <f>SUM('Schedule 3B_Income_Eastern:Schedule 3D_Income_The Cape'!Q53)</f>
        <v>0</v>
      </c>
      <c r="R53" s="661">
        <f>SUM('Schedule 3B_Income_Eastern:Schedule 3D_Income_The Cape'!R53)</f>
        <v>0</v>
      </c>
      <c r="S53" s="661">
        <f>SUM('Schedule 3B_Income_Eastern:Schedule 3D_Income_The Cape'!S53)</f>
        <v>0</v>
      </c>
      <c r="T53" s="664">
        <f t="shared" si="138"/>
        <v>0</v>
      </c>
      <c r="U53" s="665">
        <f t="shared" si="139"/>
        <v>929092.03018883104</v>
      </c>
      <c r="V53" s="335">
        <v>31</v>
      </c>
      <c r="W53" s="661">
        <f>SUM('Schedule 3B_Income_Eastern:Schedule 3D_Income_The Cape'!W53)</f>
        <v>41410.55999999999</v>
      </c>
      <c r="X53" s="661">
        <f>SUM('Schedule 3B_Income_Eastern:Schedule 3D_Income_The Cape'!X53)</f>
        <v>54257.05999999999</v>
      </c>
      <c r="Y53" s="661">
        <f>SUM('Schedule 3B_Income_Eastern:Schedule 3D_Income_The Cape'!Y53)</f>
        <v>41447.8609790669</v>
      </c>
      <c r="Z53" s="661">
        <f>SUM('Schedule 3B_Income_Eastern:Schedule 3D_Income_The Cape'!Z53)</f>
        <v>57517.506804906785</v>
      </c>
      <c r="AA53" s="661">
        <f>SUM('Schedule 3B_Income_Eastern:Schedule 3D_Income_The Cape'!AA53)</f>
        <v>42561.558806102963</v>
      </c>
      <c r="AB53" s="661">
        <f>SUM('Schedule 3B_Income_Eastern:Schedule 3D_Income_The Cape'!AB53)</f>
        <v>53149.861164175789</v>
      </c>
      <c r="AC53" s="661">
        <f>SUM('Schedule 3B_Income_Eastern:Schedule 3D_Income_The Cape'!AC53)</f>
        <v>41816.40336353414</v>
      </c>
      <c r="AD53" s="661">
        <f>SUM('Schedule 3B_Income_Eastern:Schedule 3D_Income_The Cape'!AD53)</f>
        <v>16518.964445498212</v>
      </c>
      <c r="AE53" s="662">
        <f t="shared" si="140"/>
        <v>348679.77556328475</v>
      </c>
      <c r="AF53" s="663">
        <f>SUM('Schedule 3B_Income_Eastern:Schedule 3D_Income_The Cape'!AF53)</f>
        <v>0</v>
      </c>
      <c r="AG53" s="661">
        <f>SUM('Schedule 3B_Income_Eastern:Schedule 3D_Income_The Cape'!AG53)</f>
        <v>399.69999999999709</v>
      </c>
      <c r="AH53" s="661">
        <f>SUM('Schedule 3B_Income_Eastern:Schedule 3D_Income_The Cape'!AH53)</f>
        <v>0</v>
      </c>
      <c r="AI53" s="661">
        <f>SUM('Schedule 3B_Income_Eastern:Schedule 3D_Income_The Cape'!AI53)</f>
        <v>320.62881115301667</v>
      </c>
      <c r="AJ53" s="661">
        <f>SUM('Schedule 3B_Income_Eastern:Schedule 3D_Income_The Cape'!AJ53)</f>
        <v>0</v>
      </c>
      <c r="AK53" s="661">
        <f>SUM('Schedule 3B_Income_Eastern:Schedule 3D_Income_The Cape'!AK53)</f>
        <v>212.80941430376924</v>
      </c>
      <c r="AL53" s="661">
        <f>SUM('Schedule 3B_Income_Eastern:Schedule 3D_Income_The Cape'!AL53)</f>
        <v>0</v>
      </c>
      <c r="AM53" s="661">
        <f>SUM('Schedule 3B_Income_Eastern:Schedule 3D_Income_The Cape'!AM53)</f>
        <v>0</v>
      </c>
      <c r="AN53" s="664">
        <f t="shared" si="141"/>
        <v>933.13822545678295</v>
      </c>
      <c r="AO53" s="665">
        <f t="shared" si="142"/>
        <v>349612.91378874151</v>
      </c>
      <c r="AP53" s="335">
        <v>31</v>
      </c>
      <c r="AQ53" s="661">
        <f>SUM('Schedule 3B_Income_Eastern:Schedule 3D_Income_The Cape'!AQ53)</f>
        <v>3501161.1399998558</v>
      </c>
      <c r="AR53" s="661">
        <f>SUM('Schedule 3B_Income_Eastern:Schedule 3D_Income_The Cape'!AR53)</f>
        <v>5762228.3599995403</v>
      </c>
      <c r="AS53" s="661">
        <f>SUM('Schedule 3B_Income_Eastern:Schedule 3D_Income_The Cape'!AS53)</f>
        <v>3807050.4519993565</v>
      </c>
      <c r="AT53" s="661">
        <f>SUM('Schedule 3B_Income_Eastern:Schedule 3D_Income_The Cape'!AT53)</f>
        <v>6487687.0390103376</v>
      </c>
      <c r="AU53" s="661">
        <f>SUM('Schedule 3B_Income_Eastern:Schedule 3D_Income_The Cape'!AU53)</f>
        <v>5190223.518935699</v>
      </c>
      <c r="AV53" s="661">
        <f>SUM('Schedule 3B_Income_Eastern:Schedule 3D_Income_The Cape'!AV53)</f>
        <v>8685228.2314237896</v>
      </c>
      <c r="AW53" s="661">
        <f>SUM('Schedule 3B_Income_Eastern:Schedule 3D_Income_The Cape'!AW53)</f>
        <v>5704457.3073763857</v>
      </c>
      <c r="AX53" s="661">
        <f>SUM('Schedule 3B_Income_Eastern:Schedule 3D_Income_The Cape'!AX53)</f>
        <v>8769756.4957586657</v>
      </c>
      <c r="AY53" s="662">
        <f t="shared" si="143"/>
        <v>47907792.544503629</v>
      </c>
      <c r="AZ53" s="663">
        <f>SUM('Schedule 3B_Income_Eastern:Schedule 3D_Income_The Cape'!AZ53)</f>
        <v>0</v>
      </c>
      <c r="BA53" s="661">
        <f>SUM('Schedule 3B_Income_Eastern:Schedule 3D_Income_The Cape'!BA53)</f>
        <v>79.940000000409782</v>
      </c>
      <c r="BB53" s="661">
        <f>SUM('Schedule 3B_Income_Eastern:Schedule 3D_Income_The Cape'!BB53)</f>
        <v>0</v>
      </c>
      <c r="BC53" s="661">
        <f>SUM('Schedule 3B_Income_Eastern:Schedule 3D_Income_The Cape'!BC53)</f>
        <v>0</v>
      </c>
      <c r="BD53" s="661">
        <f>SUM('Schedule 3B_Income_Eastern:Schedule 3D_Income_The Cape'!BD53)</f>
        <v>0</v>
      </c>
      <c r="BE53" s="661">
        <f>SUM('Schedule 3B_Income_Eastern:Schedule 3D_Income_The Cape'!BE53)</f>
        <v>1276.8564858224699</v>
      </c>
      <c r="BF53" s="661">
        <f>SUM('Schedule 3B_Income_Eastern:Schedule 3D_Income_The Cape'!BF53)</f>
        <v>0</v>
      </c>
      <c r="BG53" s="661">
        <f>SUM('Schedule 3B_Income_Eastern:Schedule 3D_Income_The Cape'!BG53)</f>
        <v>1282.8925516408985</v>
      </c>
      <c r="BH53" s="664">
        <f t="shared" si="144"/>
        <v>2639.6890374637783</v>
      </c>
      <c r="BI53" s="665">
        <f t="shared" si="145"/>
        <v>47910432.233541094</v>
      </c>
      <c r="BJ53" s="335">
        <v>31</v>
      </c>
      <c r="BK53" s="661">
        <f>SUM('Schedule 3B_Income_Eastern:Schedule 3D_Income_The Cape'!BK53)</f>
        <v>0</v>
      </c>
      <c r="BL53" s="661">
        <f>SUM('Schedule 3B_Income_Eastern:Schedule 3D_Income_The Cape'!BL53)</f>
        <v>8313.7300000000014</v>
      </c>
      <c r="BM53" s="661">
        <f>SUM('Schedule 3B_Income_Eastern:Schedule 3D_Income_The Cape'!BM53)</f>
        <v>0</v>
      </c>
      <c r="BN53" s="661">
        <f>SUM('Schedule 3B_Income_Eastern:Schedule 3D_Income_The Cape'!BN53)</f>
        <v>13577.491957290727</v>
      </c>
      <c r="BO53" s="661">
        <f>SUM('Schedule 3B_Income_Eastern:Schedule 3D_Income_The Cape'!BO53)</f>
        <v>0</v>
      </c>
      <c r="BP53" s="661">
        <f>SUM('Schedule 3B_Income_Eastern:Schedule 3D_Income_The Cape'!BP53)</f>
        <v>12825.584453440315</v>
      </c>
      <c r="BQ53" s="661">
        <f>SUM('Schedule 3B_Income_Eastern:Schedule 3D_Income_The Cape'!BQ53)</f>
        <v>0</v>
      </c>
      <c r="BR53" s="661">
        <f>SUM('Schedule 3B_Income_Eastern:Schedule 3D_Income_The Cape'!BR53)</f>
        <v>0</v>
      </c>
      <c r="BS53" s="662">
        <f t="shared" si="146"/>
        <v>34716.806410731042</v>
      </c>
      <c r="BT53" s="663">
        <f>SUM('Schedule 3B_Income_Eastern:Schedule 3D_Income_The Cape'!BT53)</f>
        <v>0</v>
      </c>
      <c r="BU53" s="661">
        <f>SUM('Schedule 3B_Income_Eastern:Schedule 3D_Income_The Cape'!BU53)</f>
        <v>0</v>
      </c>
      <c r="BV53" s="661">
        <f>SUM('Schedule 3B_Income_Eastern:Schedule 3D_Income_The Cape'!BV53)</f>
        <v>0</v>
      </c>
      <c r="BW53" s="661">
        <f>SUM('Schedule 3B_Income_Eastern:Schedule 3D_Income_The Cape'!BW53)</f>
        <v>0</v>
      </c>
      <c r="BX53" s="661">
        <f>SUM('Schedule 3B_Income_Eastern:Schedule 3D_Income_The Cape'!BX53)</f>
        <v>0</v>
      </c>
      <c r="BY53" s="661">
        <f>SUM('Schedule 3B_Income_Eastern:Schedule 3D_Income_The Cape'!BY53)</f>
        <v>0</v>
      </c>
      <c r="BZ53" s="661">
        <f>SUM('Schedule 3B_Income_Eastern:Schedule 3D_Income_The Cape'!BZ53)</f>
        <v>0</v>
      </c>
      <c r="CA53" s="661">
        <f>SUM('Schedule 3B_Income_Eastern:Schedule 3D_Income_The Cape'!CA53)</f>
        <v>0</v>
      </c>
      <c r="CB53" s="664">
        <f t="shared" si="147"/>
        <v>0</v>
      </c>
      <c r="CC53" s="665">
        <f t="shared" si="148"/>
        <v>34716.806410731042</v>
      </c>
      <c r="CD53" s="335">
        <v>31</v>
      </c>
      <c r="CE53" s="480">
        <f t="shared" si="101"/>
        <v>9504764.8999993969</v>
      </c>
      <c r="CF53" s="480">
        <f t="shared" si="102"/>
        <v>10626964.179422937</v>
      </c>
      <c r="CG53" s="480">
        <f t="shared" si="103"/>
        <v>14286319.28933786</v>
      </c>
      <c r="CH53" s="480">
        <f t="shared" si="104"/>
        <v>14802232.787906282</v>
      </c>
      <c r="CI53" s="482">
        <f t="shared" si="105"/>
        <v>49220281.156666473</v>
      </c>
      <c r="CJ53" s="480">
        <f t="shared" si="106"/>
        <v>479.64000000040687</v>
      </c>
      <c r="CK53" s="480">
        <f t="shared" si="107"/>
        <v>320.62881115301667</v>
      </c>
      <c r="CL53" s="480">
        <f t="shared" si="108"/>
        <v>1489.6659001262392</v>
      </c>
      <c r="CM53" s="480">
        <f t="shared" si="109"/>
        <v>1282.8925516408985</v>
      </c>
      <c r="CN53" s="482">
        <f t="shared" si="110"/>
        <v>3572.8272629205612</v>
      </c>
      <c r="CO53" s="480">
        <f t="shared" si="111"/>
        <v>9505244.5399993956</v>
      </c>
      <c r="CP53" s="480">
        <f t="shared" si="112"/>
        <v>10627284.80823409</v>
      </c>
      <c r="CQ53" s="480">
        <f t="shared" si="113"/>
        <v>14287808.955237987</v>
      </c>
      <c r="CR53" s="480">
        <f t="shared" si="114"/>
        <v>14803515.680457922</v>
      </c>
      <c r="CS53" s="482">
        <f t="shared" si="115"/>
        <v>49223853.983929396</v>
      </c>
    </row>
    <row r="54" spans="1:97" ht="15.75" customHeight="1">
      <c r="A54" s="97" t="s">
        <v>219</v>
      </c>
      <c r="B54" s="335">
        <v>32</v>
      </c>
      <c r="C54" s="661">
        <f>SUM('Schedule 3B_Income_Eastern:Schedule 3D_Income_The Cape'!C54)</f>
        <v>0</v>
      </c>
      <c r="D54" s="661">
        <f>SUM('Schedule 3B_Income_Eastern:Schedule 3D_Income_The Cape'!D54)</f>
        <v>0</v>
      </c>
      <c r="E54" s="661">
        <f>SUM('Schedule 3B_Income_Eastern:Schedule 3D_Income_The Cape'!E54)</f>
        <v>0</v>
      </c>
      <c r="F54" s="661">
        <f>SUM('Schedule 3B_Income_Eastern:Schedule 3D_Income_The Cape'!F54)</f>
        <v>0</v>
      </c>
      <c r="G54" s="661">
        <f>SUM('Schedule 3B_Income_Eastern:Schedule 3D_Income_The Cape'!G54)</f>
        <v>0</v>
      </c>
      <c r="H54" s="661">
        <f>SUM('Schedule 3B_Income_Eastern:Schedule 3D_Income_The Cape'!H54)</f>
        <v>0</v>
      </c>
      <c r="I54" s="661">
        <f>SUM('Schedule 3B_Income_Eastern:Schedule 3D_Income_The Cape'!I54)</f>
        <v>0</v>
      </c>
      <c r="J54" s="661">
        <f>SUM('Schedule 3B_Income_Eastern:Schedule 3D_Income_The Cape'!J54)</f>
        <v>0</v>
      </c>
      <c r="K54" s="662">
        <f t="shared" si="137"/>
        <v>0</v>
      </c>
      <c r="L54" s="663">
        <f>SUM('Schedule 3B_Income_Eastern:Schedule 3D_Income_The Cape'!L54)</f>
        <v>0</v>
      </c>
      <c r="M54" s="661">
        <f>SUM('Schedule 3B_Income_Eastern:Schedule 3D_Income_The Cape'!M54)</f>
        <v>0</v>
      </c>
      <c r="N54" s="661">
        <f>SUM('Schedule 3B_Income_Eastern:Schedule 3D_Income_The Cape'!N54)</f>
        <v>0</v>
      </c>
      <c r="O54" s="661">
        <f>SUM('Schedule 3B_Income_Eastern:Schedule 3D_Income_The Cape'!O54)</f>
        <v>0</v>
      </c>
      <c r="P54" s="661">
        <f>SUM('Schedule 3B_Income_Eastern:Schedule 3D_Income_The Cape'!P54)</f>
        <v>0</v>
      </c>
      <c r="Q54" s="661">
        <f>SUM('Schedule 3B_Income_Eastern:Schedule 3D_Income_The Cape'!Q54)</f>
        <v>0</v>
      </c>
      <c r="R54" s="661">
        <f>SUM('Schedule 3B_Income_Eastern:Schedule 3D_Income_The Cape'!R54)</f>
        <v>0</v>
      </c>
      <c r="S54" s="661">
        <f>SUM('Schedule 3B_Income_Eastern:Schedule 3D_Income_The Cape'!S54)</f>
        <v>0</v>
      </c>
      <c r="T54" s="664">
        <f t="shared" si="138"/>
        <v>0</v>
      </c>
      <c r="U54" s="665">
        <f t="shared" si="139"/>
        <v>0</v>
      </c>
      <c r="V54" s="335">
        <v>32</v>
      </c>
      <c r="W54" s="661">
        <f>SUM('Schedule 3B_Income_Eastern:Schedule 3D_Income_The Cape'!W54)</f>
        <v>0</v>
      </c>
      <c r="X54" s="661">
        <f>SUM('Schedule 3B_Income_Eastern:Schedule 3D_Income_The Cape'!X54)</f>
        <v>0</v>
      </c>
      <c r="Y54" s="661">
        <f>SUM('Schedule 3B_Income_Eastern:Schedule 3D_Income_The Cape'!Y54)</f>
        <v>0</v>
      </c>
      <c r="Z54" s="661">
        <f>SUM('Schedule 3B_Income_Eastern:Schedule 3D_Income_The Cape'!Z54)</f>
        <v>0</v>
      </c>
      <c r="AA54" s="661">
        <f>SUM('Schedule 3B_Income_Eastern:Schedule 3D_Income_The Cape'!AA54)</f>
        <v>0</v>
      </c>
      <c r="AB54" s="661">
        <f>SUM('Schedule 3B_Income_Eastern:Schedule 3D_Income_The Cape'!AB54)</f>
        <v>0</v>
      </c>
      <c r="AC54" s="661">
        <f>SUM('Schedule 3B_Income_Eastern:Schedule 3D_Income_The Cape'!AC54)</f>
        <v>0</v>
      </c>
      <c r="AD54" s="661">
        <f>SUM('Schedule 3B_Income_Eastern:Schedule 3D_Income_The Cape'!AD54)</f>
        <v>0</v>
      </c>
      <c r="AE54" s="662">
        <f t="shared" si="140"/>
        <v>0</v>
      </c>
      <c r="AF54" s="663">
        <f>SUM('Schedule 3B_Income_Eastern:Schedule 3D_Income_The Cape'!AF54)</f>
        <v>0</v>
      </c>
      <c r="AG54" s="661">
        <f>SUM('Schedule 3B_Income_Eastern:Schedule 3D_Income_The Cape'!AG54)</f>
        <v>0</v>
      </c>
      <c r="AH54" s="661">
        <f>SUM('Schedule 3B_Income_Eastern:Schedule 3D_Income_The Cape'!AH54)</f>
        <v>0</v>
      </c>
      <c r="AI54" s="661">
        <f>SUM('Schedule 3B_Income_Eastern:Schedule 3D_Income_The Cape'!AI54)</f>
        <v>0</v>
      </c>
      <c r="AJ54" s="661">
        <f>SUM('Schedule 3B_Income_Eastern:Schedule 3D_Income_The Cape'!AJ54)</f>
        <v>0</v>
      </c>
      <c r="AK54" s="661">
        <f>SUM('Schedule 3B_Income_Eastern:Schedule 3D_Income_The Cape'!AK54)</f>
        <v>0</v>
      </c>
      <c r="AL54" s="661">
        <f>SUM('Schedule 3B_Income_Eastern:Schedule 3D_Income_The Cape'!AL54)</f>
        <v>0</v>
      </c>
      <c r="AM54" s="661">
        <f>SUM('Schedule 3B_Income_Eastern:Schedule 3D_Income_The Cape'!AM54)</f>
        <v>0</v>
      </c>
      <c r="AN54" s="664">
        <f t="shared" si="141"/>
        <v>0</v>
      </c>
      <c r="AO54" s="665">
        <f t="shared" si="142"/>
        <v>0</v>
      </c>
      <c r="AP54" s="335">
        <v>32</v>
      </c>
      <c r="AQ54" s="661">
        <f>SUM('Schedule 3B_Income_Eastern:Schedule 3D_Income_The Cape'!AQ54)</f>
        <v>0</v>
      </c>
      <c r="AR54" s="661">
        <f>SUM('Schedule 3B_Income_Eastern:Schedule 3D_Income_The Cape'!AR54)</f>
        <v>0</v>
      </c>
      <c r="AS54" s="661">
        <f>SUM('Schedule 3B_Income_Eastern:Schedule 3D_Income_The Cape'!AS54)</f>
        <v>0</v>
      </c>
      <c r="AT54" s="661">
        <f>SUM('Schedule 3B_Income_Eastern:Schedule 3D_Income_The Cape'!AT54)</f>
        <v>0</v>
      </c>
      <c r="AU54" s="661">
        <f>SUM('Schedule 3B_Income_Eastern:Schedule 3D_Income_The Cape'!AU54)</f>
        <v>0</v>
      </c>
      <c r="AV54" s="661">
        <f>SUM('Schedule 3B_Income_Eastern:Schedule 3D_Income_The Cape'!AV54)</f>
        <v>0</v>
      </c>
      <c r="AW54" s="661">
        <f>SUM('Schedule 3B_Income_Eastern:Schedule 3D_Income_The Cape'!AW54)</f>
        <v>0</v>
      </c>
      <c r="AX54" s="661">
        <f>SUM('Schedule 3B_Income_Eastern:Schedule 3D_Income_The Cape'!AX54)</f>
        <v>0</v>
      </c>
      <c r="AY54" s="662">
        <f t="shared" si="143"/>
        <v>0</v>
      </c>
      <c r="AZ54" s="663">
        <f>SUM('Schedule 3B_Income_Eastern:Schedule 3D_Income_The Cape'!AZ54)</f>
        <v>0</v>
      </c>
      <c r="BA54" s="661">
        <f>SUM('Schedule 3B_Income_Eastern:Schedule 3D_Income_The Cape'!BA54)</f>
        <v>0</v>
      </c>
      <c r="BB54" s="661">
        <f>SUM('Schedule 3B_Income_Eastern:Schedule 3D_Income_The Cape'!BB54)</f>
        <v>0</v>
      </c>
      <c r="BC54" s="661">
        <f>SUM('Schedule 3B_Income_Eastern:Schedule 3D_Income_The Cape'!BC54)</f>
        <v>0</v>
      </c>
      <c r="BD54" s="661">
        <f>SUM('Schedule 3B_Income_Eastern:Schedule 3D_Income_The Cape'!BD54)</f>
        <v>0</v>
      </c>
      <c r="BE54" s="661">
        <f>SUM('Schedule 3B_Income_Eastern:Schedule 3D_Income_The Cape'!BE54)</f>
        <v>0</v>
      </c>
      <c r="BF54" s="661">
        <f>SUM('Schedule 3B_Income_Eastern:Schedule 3D_Income_The Cape'!BF54)</f>
        <v>0</v>
      </c>
      <c r="BG54" s="661">
        <f>SUM('Schedule 3B_Income_Eastern:Schedule 3D_Income_The Cape'!BG54)</f>
        <v>0</v>
      </c>
      <c r="BH54" s="664">
        <f t="shared" si="144"/>
        <v>0</v>
      </c>
      <c r="BI54" s="665">
        <f t="shared" si="145"/>
        <v>0</v>
      </c>
      <c r="BJ54" s="335">
        <v>32</v>
      </c>
      <c r="BK54" s="661">
        <f>SUM('Schedule 3B_Income_Eastern:Schedule 3D_Income_The Cape'!BK54)</f>
        <v>0</v>
      </c>
      <c r="BL54" s="661">
        <f>SUM('Schedule 3B_Income_Eastern:Schedule 3D_Income_The Cape'!BL54)</f>
        <v>0</v>
      </c>
      <c r="BM54" s="661">
        <f>SUM('Schedule 3B_Income_Eastern:Schedule 3D_Income_The Cape'!BM54)</f>
        <v>0</v>
      </c>
      <c r="BN54" s="661">
        <f>SUM('Schedule 3B_Income_Eastern:Schedule 3D_Income_The Cape'!BN54)</f>
        <v>0</v>
      </c>
      <c r="BO54" s="661">
        <f>SUM('Schedule 3B_Income_Eastern:Schedule 3D_Income_The Cape'!BO54)</f>
        <v>0</v>
      </c>
      <c r="BP54" s="661">
        <f>SUM('Schedule 3B_Income_Eastern:Schedule 3D_Income_The Cape'!BP54)</f>
        <v>0</v>
      </c>
      <c r="BQ54" s="661">
        <f>SUM('Schedule 3B_Income_Eastern:Schedule 3D_Income_The Cape'!BQ54)</f>
        <v>0</v>
      </c>
      <c r="BR54" s="661">
        <f>SUM('Schedule 3B_Income_Eastern:Schedule 3D_Income_The Cape'!BR54)</f>
        <v>0</v>
      </c>
      <c r="BS54" s="662">
        <f t="shared" si="146"/>
        <v>0</v>
      </c>
      <c r="BT54" s="663">
        <f>SUM('Schedule 3B_Income_Eastern:Schedule 3D_Income_The Cape'!BT54)</f>
        <v>0</v>
      </c>
      <c r="BU54" s="661">
        <f>SUM('Schedule 3B_Income_Eastern:Schedule 3D_Income_The Cape'!BU54)</f>
        <v>0</v>
      </c>
      <c r="BV54" s="661">
        <f>SUM('Schedule 3B_Income_Eastern:Schedule 3D_Income_The Cape'!BV54)</f>
        <v>0</v>
      </c>
      <c r="BW54" s="661">
        <f>SUM('Schedule 3B_Income_Eastern:Schedule 3D_Income_The Cape'!BW54)</f>
        <v>0</v>
      </c>
      <c r="BX54" s="661">
        <f>SUM('Schedule 3B_Income_Eastern:Schedule 3D_Income_The Cape'!BX54)</f>
        <v>0</v>
      </c>
      <c r="BY54" s="661">
        <f>SUM('Schedule 3B_Income_Eastern:Schedule 3D_Income_The Cape'!BY54)</f>
        <v>0</v>
      </c>
      <c r="BZ54" s="661">
        <f>SUM('Schedule 3B_Income_Eastern:Schedule 3D_Income_The Cape'!BZ54)</f>
        <v>0</v>
      </c>
      <c r="CA54" s="661">
        <f>SUM('Schedule 3B_Income_Eastern:Schedule 3D_Income_The Cape'!CA54)</f>
        <v>0</v>
      </c>
      <c r="CB54" s="664">
        <f t="shared" si="147"/>
        <v>0</v>
      </c>
      <c r="CC54" s="665">
        <f t="shared" si="148"/>
        <v>0</v>
      </c>
      <c r="CD54" s="335">
        <v>32</v>
      </c>
      <c r="CE54" s="480">
        <f t="shared" si="101"/>
        <v>0</v>
      </c>
      <c r="CF54" s="480">
        <f t="shared" si="102"/>
        <v>0</v>
      </c>
      <c r="CG54" s="480">
        <f t="shared" si="103"/>
        <v>0</v>
      </c>
      <c r="CH54" s="480">
        <f t="shared" si="104"/>
        <v>0</v>
      </c>
      <c r="CI54" s="482">
        <f t="shared" si="105"/>
        <v>0</v>
      </c>
      <c r="CJ54" s="480">
        <f t="shared" si="106"/>
        <v>0</v>
      </c>
      <c r="CK54" s="480">
        <f t="shared" si="107"/>
        <v>0</v>
      </c>
      <c r="CL54" s="480">
        <f t="shared" si="108"/>
        <v>0</v>
      </c>
      <c r="CM54" s="480">
        <f t="shared" si="109"/>
        <v>0</v>
      </c>
      <c r="CN54" s="482">
        <f t="shared" si="110"/>
        <v>0</v>
      </c>
      <c r="CO54" s="480">
        <f t="shared" si="111"/>
        <v>0</v>
      </c>
      <c r="CP54" s="480">
        <f t="shared" si="112"/>
        <v>0</v>
      </c>
      <c r="CQ54" s="480">
        <f t="shared" si="113"/>
        <v>0</v>
      </c>
      <c r="CR54" s="480">
        <f t="shared" si="114"/>
        <v>0</v>
      </c>
      <c r="CS54" s="482">
        <f t="shared" si="115"/>
        <v>0</v>
      </c>
    </row>
    <row r="55" spans="1:97" ht="15.75" customHeight="1">
      <c r="A55" s="97" t="s">
        <v>220</v>
      </c>
      <c r="B55" s="335">
        <v>33</v>
      </c>
      <c r="C55" s="661">
        <f>SUM('Schedule 3B_Income_Eastern:Schedule 3D_Income_The Cape'!C55)</f>
        <v>37343.860000000008</v>
      </c>
      <c r="D55" s="661">
        <f>SUM('Schedule 3B_Income_Eastern:Schedule 3D_Income_The Cape'!D55)</f>
        <v>422268.60999999981</v>
      </c>
      <c r="E55" s="661">
        <f>SUM('Schedule 3B_Income_Eastern:Schedule 3D_Income_The Cape'!E55)</f>
        <v>44371.632729710887</v>
      </c>
      <c r="F55" s="661">
        <f>SUM('Schedule 3B_Income_Eastern:Schedule 3D_Income_The Cape'!F55)</f>
        <v>386878.04320934007</v>
      </c>
      <c r="G55" s="661">
        <f>SUM('Schedule 3B_Income_Eastern:Schedule 3D_Income_The Cape'!G55)</f>
        <v>54313.408892890642</v>
      </c>
      <c r="H55" s="661">
        <f>SUM('Schedule 3B_Income_Eastern:Schedule 3D_Income_The Cape'!H55)</f>
        <v>498998.08225670579</v>
      </c>
      <c r="I55" s="661">
        <f>SUM('Schedule 3B_Income_Eastern:Schedule 3D_Income_The Cape'!I55)</f>
        <v>44979.994707181679</v>
      </c>
      <c r="J55" s="661">
        <f>SUM('Schedule 3B_Income_Eastern:Schedule 3D_Income_The Cape'!J55)</f>
        <v>386751.0836334062</v>
      </c>
      <c r="K55" s="662">
        <f t="shared" si="89"/>
        <v>1875904.7154292348</v>
      </c>
      <c r="L55" s="663">
        <f>SUM('Schedule 3B_Income_Eastern:Schedule 3D_Income_The Cape'!L55)</f>
        <v>0</v>
      </c>
      <c r="M55" s="661">
        <f>SUM('Schedule 3B_Income_Eastern:Schedule 3D_Income_The Cape'!M55)</f>
        <v>50969.109999999928</v>
      </c>
      <c r="N55" s="661">
        <f>SUM('Schedule 3B_Income_Eastern:Schedule 3D_Income_The Cape'!N55)</f>
        <v>0</v>
      </c>
      <c r="O55" s="661">
        <f>SUM('Schedule 3B_Income_Eastern:Schedule 3D_Income_The Cape'!O55)</f>
        <v>52394.894980217345</v>
      </c>
      <c r="P55" s="661">
        <f>SUM('Schedule 3B_Income_Eastern:Schedule 3D_Income_The Cape'!P55)</f>
        <v>0</v>
      </c>
      <c r="Q55" s="661">
        <f>SUM('Schedule 3B_Income_Eastern:Schedule 3D_Income_The Cape'!Q55)</f>
        <v>56885.085342096536</v>
      </c>
      <c r="R55" s="661">
        <f>SUM('Schedule 3B_Income_Eastern:Schedule 3D_Income_The Cape'!R55)</f>
        <v>0</v>
      </c>
      <c r="S55" s="661">
        <f>SUM('Schedule 3B_Income_Eastern:Schedule 3D_Income_The Cape'!S55)</f>
        <v>36629.848303552804</v>
      </c>
      <c r="T55" s="664">
        <f t="shared" si="90"/>
        <v>196878.93862586661</v>
      </c>
      <c r="U55" s="665">
        <f t="shared" si="91"/>
        <v>2072783.6540551013</v>
      </c>
      <c r="V55" s="335">
        <v>33</v>
      </c>
      <c r="W55" s="661">
        <f>SUM('Schedule 3B_Income_Eastern:Schedule 3D_Income_The Cape'!W55)</f>
        <v>15000.51</v>
      </c>
      <c r="X55" s="661">
        <f>SUM('Schedule 3B_Income_Eastern:Schedule 3D_Income_The Cape'!X55)</f>
        <v>135406.25000000003</v>
      </c>
      <c r="Y55" s="661">
        <f>SUM('Schedule 3B_Income_Eastern:Schedule 3D_Income_The Cape'!Y55)</f>
        <v>14513.532666108933</v>
      </c>
      <c r="Z55" s="661">
        <f>SUM('Schedule 3B_Income_Eastern:Schedule 3D_Income_The Cape'!Z55)</f>
        <v>149805.92691487487</v>
      </c>
      <c r="AA55" s="661">
        <f>SUM('Schedule 3B_Income_Eastern:Schedule 3D_Income_The Cape'!AA55)</f>
        <v>13066.94284167626</v>
      </c>
      <c r="AB55" s="661">
        <f>SUM('Schedule 3B_Income_Eastern:Schedule 3D_Income_The Cape'!AB55)</f>
        <v>163170.88918480685</v>
      </c>
      <c r="AC55" s="661">
        <f>SUM('Schedule 3B_Income_Eastern:Schedule 3D_Income_The Cape'!AC55)</f>
        <v>11115.341029366336</v>
      </c>
      <c r="AD55" s="661">
        <f>SUM('Schedule 3B_Income_Eastern:Schedule 3D_Income_The Cape'!AD55)</f>
        <v>159120.81765874242</v>
      </c>
      <c r="AE55" s="662">
        <f t="shared" si="92"/>
        <v>661200.21029557567</v>
      </c>
      <c r="AF55" s="663">
        <f>SUM('Schedule 3B_Income_Eastern:Schedule 3D_Income_The Cape'!AF55)</f>
        <v>0</v>
      </c>
      <c r="AG55" s="661">
        <f>SUM('Schedule 3B_Income_Eastern:Schedule 3D_Income_The Cape'!AG55)</f>
        <v>15364.110000000002</v>
      </c>
      <c r="AH55" s="661">
        <f>SUM('Schedule 3B_Income_Eastern:Schedule 3D_Income_The Cape'!AH55)</f>
        <v>0</v>
      </c>
      <c r="AI55" s="661">
        <f>SUM('Schedule 3B_Income_Eastern:Schedule 3D_Income_The Cape'!AI55)</f>
        <v>28589.950479811472</v>
      </c>
      <c r="AJ55" s="661">
        <f>SUM('Schedule 3B_Income_Eastern:Schedule 3D_Income_The Cape'!AJ55)</f>
        <v>0</v>
      </c>
      <c r="AK55" s="661">
        <f>SUM('Schedule 3B_Income_Eastern:Schedule 3D_Income_The Cape'!AK55)</f>
        <v>21400.836877299367</v>
      </c>
      <c r="AL55" s="661">
        <f>SUM('Schedule 3B_Income_Eastern:Schedule 3D_Income_The Cape'!AL55)</f>
        <v>0</v>
      </c>
      <c r="AM55" s="661">
        <f>SUM('Schedule 3B_Income_Eastern:Schedule 3D_Income_The Cape'!AM55)</f>
        <v>22017.196963209019</v>
      </c>
      <c r="AN55" s="664">
        <f t="shared" si="93"/>
        <v>87372.094320319855</v>
      </c>
      <c r="AO55" s="665">
        <f t="shared" si="94"/>
        <v>748572.3046158955</v>
      </c>
      <c r="AP55" s="335">
        <v>33</v>
      </c>
      <c r="AQ55" s="661">
        <f>SUM('Schedule 3B_Income_Eastern:Schedule 3D_Income_The Cape'!AQ55)</f>
        <v>704784.98999999859</v>
      </c>
      <c r="AR55" s="661">
        <f>SUM('Schedule 3B_Income_Eastern:Schedule 3D_Income_The Cape'!AR55)</f>
        <v>5097407.7000000067</v>
      </c>
      <c r="AS55" s="661">
        <f>SUM('Schedule 3B_Income_Eastern:Schedule 3D_Income_The Cape'!AS55)</f>
        <v>709071.21391140576</v>
      </c>
      <c r="AT55" s="661">
        <f>SUM('Schedule 3B_Income_Eastern:Schedule 3D_Income_The Cape'!AT55)</f>
        <v>5135647.159423532</v>
      </c>
      <c r="AU55" s="661">
        <f>SUM('Schedule 3B_Income_Eastern:Schedule 3D_Income_The Cape'!AU55)</f>
        <v>768803.98163209436</v>
      </c>
      <c r="AV55" s="661">
        <f>SUM('Schedule 3B_Income_Eastern:Schedule 3D_Income_The Cape'!AV55)</f>
        <v>5433018.0596858021</v>
      </c>
      <c r="AW55" s="661">
        <f>SUM('Schedule 3B_Income_Eastern:Schedule 3D_Income_The Cape'!AW55)</f>
        <v>772277.49584716256</v>
      </c>
      <c r="AX55" s="661">
        <f>SUM('Schedule 3B_Income_Eastern:Schedule 3D_Income_The Cape'!AX55)</f>
        <v>5484351.9317409787</v>
      </c>
      <c r="AY55" s="662">
        <f t="shared" si="95"/>
        <v>24105362.532240979</v>
      </c>
      <c r="AZ55" s="663">
        <f>SUM('Schedule 3B_Income_Eastern:Schedule 3D_Income_The Cape'!AZ55)</f>
        <v>0</v>
      </c>
      <c r="BA55" s="661">
        <f>SUM('Schedule 3B_Income_Eastern:Schedule 3D_Income_The Cape'!BA55)</f>
        <v>1555251.2699999944</v>
      </c>
      <c r="BB55" s="661">
        <f>SUM('Schedule 3B_Income_Eastern:Schedule 3D_Income_The Cape'!BB55)</f>
        <v>0</v>
      </c>
      <c r="BC55" s="661">
        <f>SUM('Schedule 3B_Income_Eastern:Schedule 3D_Income_The Cape'!BC55)</f>
        <v>1629858.0329008957</v>
      </c>
      <c r="BD55" s="661">
        <f>SUM('Schedule 3B_Income_Eastern:Schedule 3D_Income_The Cape'!BD55)</f>
        <v>0</v>
      </c>
      <c r="BE55" s="661">
        <f>SUM('Schedule 3B_Income_Eastern:Schedule 3D_Income_The Cape'!BE55)</f>
        <v>1695903.202472847</v>
      </c>
      <c r="BF55" s="661">
        <f>SUM('Schedule 3B_Income_Eastern:Schedule 3D_Income_The Cape'!BF55)</f>
        <v>0</v>
      </c>
      <c r="BG55" s="661">
        <f>SUM('Schedule 3B_Income_Eastern:Schedule 3D_Income_The Cape'!BG55)</f>
        <v>1736654.424424194</v>
      </c>
      <c r="BH55" s="664">
        <f t="shared" si="96"/>
        <v>6617666.9297979306</v>
      </c>
      <c r="BI55" s="665">
        <f t="shared" si="97"/>
        <v>30723029.462038912</v>
      </c>
      <c r="BJ55" s="335">
        <v>33</v>
      </c>
      <c r="BK55" s="661">
        <f>SUM('Schedule 3B_Income_Eastern:Schedule 3D_Income_The Cape'!BK55)</f>
        <v>2273.3900000000003</v>
      </c>
      <c r="BL55" s="661">
        <f>SUM('Schedule 3B_Income_Eastern:Schedule 3D_Income_The Cape'!BL55)</f>
        <v>42178.02</v>
      </c>
      <c r="BM55" s="661">
        <f>SUM('Schedule 3B_Income_Eastern:Schedule 3D_Income_The Cape'!BM55)</f>
        <v>3104.6037077818692</v>
      </c>
      <c r="BN55" s="661">
        <f>SUM('Schedule 3B_Income_Eastern:Schedule 3D_Income_The Cape'!BN55)</f>
        <v>50518.218689740897</v>
      </c>
      <c r="BO55" s="661">
        <f>SUM('Schedule 3B_Income_Eastern:Schedule 3D_Income_The Cape'!BO55)</f>
        <v>4303.3900176341967</v>
      </c>
      <c r="BP55" s="661">
        <f>SUM('Schedule 3B_Income_Eastern:Schedule 3D_Income_The Cape'!BP55)</f>
        <v>37510.889167929294</v>
      </c>
      <c r="BQ55" s="661">
        <f>SUM('Schedule 3B_Income_Eastern:Schedule 3D_Income_The Cape'!BQ55)</f>
        <v>3702.9470647263315</v>
      </c>
      <c r="BR55" s="661">
        <f>SUM('Schedule 3B_Income_Eastern:Schedule 3D_Income_The Cape'!BR55)</f>
        <v>18678.215722400742</v>
      </c>
      <c r="BS55" s="662">
        <f t="shared" si="98"/>
        <v>162269.67437021332</v>
      </c>
      <c r="BT55" s="663">
        <f>SUM('Schedule 3B_Income_Eastern:Schedule 3D_Income_The Cape'!BT55)</f>
        <v>0</v>
      </c>
      <c r="BU55" s="661">
        <f>SUM('Schedule 3B_Income_Eastern:Schedule 3D_Income_The Cape'!BU55)</f>
        <v>28013.139999999996</v>
      </c>
      <c r="BV55" s="661">
        <f>SUM('Schedule 3B_Income_Eastern:Schedule 3D_Income_The Cape'!BV55)</f>
        <v>0</v>
      </c>
      <c r="BW55" s="661">
        <f>SUM('Schedule 3B_Income_Eastern:Schedule 3D_Income_The Cape'!BW55)</f>
        <v>53796.863909695283</v>
      </c>
      <c r="BX55" s="661">
        <f>SUM('Schedule 3B_Income_Eastern:Schedule 3D_Income_The Cape'!BX55)</f>
        <v>0</v>
      </c>
      <c r="BY55" s="661">
        <f>SUM('Schedule 3B_Income_Eastern:Schedule 3D_Income_The Cape'!BY55)</f>
        <v>43156.175968362426</v>
      </c>
      <c r="BZ55" s="661">
        <f>SUM('Schedule 3B_Income_Eastern:Schedule 3D_Income_The Cape'!BZ55)</f>
        <v>0</v>
      </c>
      <c r="CA55" s="661">
        <f>SUM('Schedule 3B_Income_Eastern:Schedule 3D_Income_The Cape'!CA55)</f>
        <v>15437.405328858833</v>
      </c>
      <c r="CB55" s="664">
        <f t="shared" si="99"/>
        <v>140403.58520691656</v>
      </c>
      <c r="CC55" s="665">
        <f t="shared" si="100"/>
        <v>302673.25957712985</v>
      </c>
      <c r="CD55" s="335">
        <v>33</v>
      </c>
      <c r="CE55" s="480">
        <f t="shared" si="101"/>
        <v>6456663.3300000047</v>
      </c>
      <c r="CF55" s="480">
        <f t="shared" si="102"/>
        <v>6493910.3312524948</v>
      </c>
      <c r="CG55" s="480">
        <f t="shared" si="103"/>
        <v>6973185.6436795387</v>
      </c>
      <c r="CH55" s="480">
        <f t="shared" si="104"/>
        <v>6880977.8274039654</v>
      </c>
      <c r="CI55" s="482">
        <f t="shared" si="105"/>
        <v>26804737.132336006</v>
      </c>
      <c r="CJ55" s="480">
        <f t="shared" si="106"/>
        <v>1649597.6299999943</v>
      </c>
      <c r="CK55" s="480">
        <f t="shared" si="107"/>
        <v>1764639.7422706198</v>
      </c>
      <c r="CL55" s="480">
        <f t="shared" si="108"/>
        <v>1817345.3006606053</v>
      </c>
      <c r="CM55" s="480">
        <f t="shared" si="109"/>
        <v>1810738.8750198148</v>
      </c>
      <c r="CN55" s="482">
        <f t="shared" si="110"/>
        <v>7042321.5479510333</v>
      </c>
      <c r="CO55" s="480">
        <f t="shared" si="111"/>
        <v>8106260.959999999</v>
      </c>
      <c r="CP55" s="480">
        <f t="shared" si="112"/>
        <v>8258550.0735231154</v>
      </c>
      <c r="CQ55" s="480">
        <f t="shared" si="113"/>
        <v>8790530.9443401452</v>
      </c>
      <c r="CR55" s="480">
        <f t="shared" si="114"/>
        <v>8691716.7024237793</v>
      </c>
      <c r="CS55" s="482">
        <f t="shared" si="115"/>
        <v>33847058.680287041</v>
      </c>
    </row>
    <row r="56" spans="1:97" ht="15.75" customHeight="1">
      <c r="A56" s="369" t="s">
        <v>221</v>
      </c>
      <c r="B56" s="335">
        <v>34</v>
      </c>
      <c r="C56" s="661">
        <f>SUM('Schedule 3B_Income_Eastern:Schedule 3D_Income_The Cape'!C56)</f>
        <v>29077.360000000008</v>
      </c>
      <c r="D56" s="661">
        <f>SUM('Schedule 3B_Income_Eastern:Schedule 3D_Income_The Cape'!D56)</f>
        <v>95833.500000000015</v>
      </c>
      <c r="E56" s="661">
        <f>SUM('Schedule 3B_Income_Eastern:Schedule 3D_Income_The Cape'!E56)</f>
        <v>26663.345468077277</v>
      </c>
      <c r="F56" s="661">
        <f>SUM('Schedule 3B_Income_Eastern:Schedule 3D_Income_The Cape'!F56)</f>
        <v>117878.86797894648</v>
      </c>
      <c r="G56" s="661">
        <f>SUM('Schedule 3B_Income_Eastern:Schedule 3D_Income_The Cape'!G56)</f>
        <v>35745.03708955062</v>
      </c>
      <c r="H56" s="661">
        <f>SUM('Schedule 3B_Income_Eastern:Schedule 3D_Income_The Cape'!H56)</f>
        <v>120758.0411964182</v>
      </c>
      <c r="I56" s="661">
        <f>SUM('Schedule 3B_Income_Eastern:Schedule 3D_Income_The Cape'!I56)</f>
        <v>45265.97740931157</v>
      </c>
      <c r="J56" s="661">
        <f>SUM('Schedule 3B_Income_Eastern:Schedule 3D_Income_The Cape'!J56)</f>
        <v>104020.3585503822</v>
      </c>
      <c r="K56" s="662">
        <f t="shared" si="89"/>
        <v>575242.48769268638</v>
      </c>
      <c r="L56" s="663">
        <f>SUM('Schedule 3B_Income_Eastern:Schedule 3D_Income_The Cape'!L56)</f>
        <v>0</v>
      </c>
      <c r="M56" s="661">
        <f>SUM('Schedule 3B_Income_Eastern:Schedule 3D_Income_The Cape'!M56)</f>
        <v>32016.77</v>
      </c>
      <c r="N56" s="661">
        <f>SUM('Schedule 3B_Income_Eastern:Schedule 3D_Income_The Cape'!N56)</f>
        <v>0</v>
      </c>
      <c r="O56" s="661">
        <f>SUM('Schedule 3B_Income_Eastern:Schedule 3D_Income_The Cape'!O56)</f>
        <v>50006.39283163465</v>
      </c>
      <c r="P56" s="661">
        <f>SUM('Schedule 3B_Income_Eastern:Schedule 3D_Income_The Cape'!P56)</f>
        <v>0</v>
      </c>
      <c r="Q56" s="661">
        <f>SUM('Schedule 3B_Income_Eastern:Schedule 3D_Income_The Cape'!Q56)</f>
        <v>45544.707441555664</v>
      </c>
      <c r="R56" s="661">
        <f>SUM('Schedule 3B_Income_Eastern:Schedule 3D_Income_The Cape'!R56)</f>
        <v>0</v>
      </c>
      <c r="S56" s="661">
        <f>SUM('Schedule 3B_Income_Eastern:Schedule 3D_Income_The Cape'!S56)</f>
        <v>34838.72179522337</v>
      </c>
      <c r="T56" s="664">
        <f t="shared" si="90"/>
        <v>162406.59206841368</v>
      </c>
      <c r="U56" s="665">
        <f t="shared" si="91"/>
        <v>737649.0797611</v>
      </c>
      <c r="V56" s="335">
        <v>34</v>
      </c>
      <c r="W56" s="661">
        <f>SUM('Schedule 3B_Income_Eastern:Schedule 3D_Income_The Cape'!W56)</f>
        <v>5503.1400000000012</v>
      </c>
      <c r="X56" s="661">
        <f>SUM('Schedule 3B_Income_Eastern:Schedule 3D_Income_The Cape'!X56)</f>
        <v>33554.740000000005</v>
      </c>
      <c r="Y56" s="661">
        <f>SUM('Schedule 3B_Income_Eastern:Schedule 3D_Income_The Cape'!Y56)</f>
        <v>7817.4384320567597</v>
      </c>
      <c r="Z56" s="661">
        <f>SUM('Schedule 3B_Income_Eastern:Schedule 3D_Income_The Cape'!Z56)</f>
        <v>40032.566066867657</v>
      </c>
      <c r="AA56" s="661">
        <f>SUM('Schedule 3B_Income_Eastern:Schedule 3D_Income_The Cape'!AA56)</f>
        <v>10246.895409734107</v>
      </c>
      <c r="AB56" s="661">
        <f>SUM('Schedule 3B_Income_Eastern:Schedule 3D_Income_The Cape'!AB56)</f>
        <v>37889.31107904479</v>
      </c>
      <c r="AC56" s="661">
        <f>SUM('Schedule 3B_Income_Eastern:Schedule 3D_Income_The Cape'!AC56)</f>
        <v>12988.710065270165</v>
      </c>
      <c r="AD56" s="661">
        <f>SUM('Schedule 3B_Income_Eastern:Schedule 3D_Income_The Cape'!AD56)</f>
        <v>38672.713369973302</v>
      </c>
      <c r="AE56" s="662">
        <f t="shared" si="92"/>
        <v>186705.51442294678</v>
      </c>
      <c r="AF56" s="663">
        <f>SUM('Schedule 3B_Income_Eastern:Schedule 3D_Income_The Cape'!AF56)</f>
        <v>0</v>
      </c>
      <c r="AG56" s="661">
        <f>SUM('Schedule 3B_Income_Eastern:Schedule 3D_Income_The Cape'!AG56)</f>
        <v>12311.300000000007</v>
      </c>
      <c r="AH56" s="661">
        <f>SUM('Schedule 3B_Income_Eastern:Schedule 3D_Income_The Cape'!AH56)</f>
        <v>0</v>
      </c>
      <c r="AI56" s="661">
        <f>SUM('Schedule 3B_Income_Eastern:Schedule 3D_Income_The Cape'!AI56)</f>
        <v>14656.013549086871</v>
      </c>
      <c r="AJ56" s="661">
        <f>SUM('Schedule 3B_Income_Eastern:Schedule 3D_Income_The Cape'!AJ56)</f>
        <v>0</v>
      </c>
      <c r="AK56" s="661">
        <f>SUM('Schedule 3B_Income_Eastern:Schedule 3D_Income_The Cape'!AK56)</f>
        <v>21080.84213440305</v>
      </c>
      <c r="AL56" s="661">
        <f>SUM('Schedule 3B_Income_Eastern:Schedule 3D_Income_The Cape'!AL56)</f>
        <v>0</v>
      </c>
      <c r="AM56" s="661">
        <f>SUM('Schedule 3B_Income_Eastern:Schedule 3D_Income_The Cape'!AM56)</f>
        <v>14915.667134202775</v>
      </c>
      <c r="AN56" s="664">
        <f t="shared" si="93"/>
        <v>62963.8228176927</v>
      </c>
      <c r="AO56" s="665">
        <f t="shared" si="94"/>
        <v>249669.33724063949</v>
      </c>
      <c r="AP56" s="335">
        <v>34</v>
      </c>
      <c r="AQ56" s="661">
        <f>SUM('Schedule 3B_Income_Eastern:Schedule 3D_Income_The Cape'!AQ56)</f>
        <v>199743.90000000002</v>
      </c>
      <c r="AR56" s="661">
        <f>SUM('Schedule 3B_Income_Eastern:Schedule 3D_Income_The Cape'!AR56)</f>
        <v>916322.89000000083</v>
      </c>
      <c r="AS56" s="661">
        <f>SUM('Schedule 3B_Income_Eastern:Schedule 3D_Income_The Cape'!AS56)</f>
        <v>200161.03972083336</v>
      </c>
      <c r="AT56" s="661">
        <f>SUM('Schedule 3B_Income_Eastern:Schedule 3D_Income_The Cape'!AT56)</f>
        <v>1013600.3625180917</v>
      </c>
      <c r="AU56" s="661">
        <f>SUM('Schedule 3B_Income_Eastern:Schedule 3D_Income_The Cape'!AU56)</f>
        <v>265832.15884767874</v>
      </c>
      <c r="AV56" s="661">
        <f>SUM('Schedule 3B_Income_Eastern:Schedule 3D_Income_The Cape'!AV56)</f>
        <v>1074727.0807138484</v>
      </c>
      <c r="AW56" s="661">
        <f>SUM('Schedule 3B_Income_Eastern:Schedule 3D_Income_The Cape'!AW56)</f>
        <v>276218.91492884647</v>
      </c>
      <c r="AX56" s="661">
        <f>SUM('Schedule 3B_Income_Eastern:Schedule 3D_Income_The Cape'!AX56)</f>
        <v>1049308.6691599397</v>
      </c>
      <c r="AY56" s="662">
        <f t="shared" si="95"/>
        <v>4995915.0158892395</v>
      </c>
      <c r="AZ56" s="663">
        <f>SUM('Schedule 3B_Income_Eastern:Schedule 3D_Income_The Cape'!AZ56)</f>
        <v>0</v>
      </c>
      <c r="BA56" s="661">
        <f>SUM('Schedule 3B_Income_Eastern:Schedule 3D_Income_The Cape'!BA56)</f>
        <v>527689.25000000047</v>
      </c>
      <c r="BB56" s="661">
        <f>SUM('Schedule 3B_Income_Eastern:Schedule 3D_Income_The Cape'!BB56)</f>
        <v>0</v>
      </c>
      <c r="BC56" s="661">
        <f>SUM('Schedule 3B_Income_Eastern:Schedule 3D_Income_The Cape'!BC56)</f>
        <v>518912.81333192263</v>
      </c>
      <c r="BD56" s="661">
        <f>SUM('Schedule 3B_Income_Eastern:Schedule 3D_Income_The Cape'!BD56)</f>
        <v>0</v>
      </c>
      <c r="BE56" s="661">
        <f>SUM('Schedule 3B_Income_Eastern:Schedule 3D_Income_The Cape'!BE56)</f>
        <v>578597.95293707284</v>
      </c>
      <c r="BF56" s="661">
        <f>SUM('Schedule 3B_Income_Eastern:Schedule 3D_Income_The Cape'!BF56)</f>
        <v>0</v>
      </c>
      <c r="BG56" s="661">
        <f>SUM('Schedule 3B_Income_Eastern:Schedule 3D_Income_The Cape'!BG56)</f>
        <v>670977.83209449367</v>
      </c>
      <c r="BH56" s="664">
        <f t="shared" si="96"/>
        <v>2296177.8483634898</v>
      </c>
      <c r="BI56" s="665">
        <f t="shared" si="97"/>
        <v>7292092.8642527293</v>
      </c>
      <c r="BJ56" s="335">
        <v>34</v>
      </c>
      <c r="BK56" s="661">
        <f>SUM('Schedule 3B_Income_Eastern:Schedule 3D_Income_The Cape'!BK56)</f>
        <v>25415.860000000004</v>
      </c>
      <c r="BL56" s="661">
        <f>SUM('Schedule 3B_Income_Eastern:Schedule 3D_Income_The Cape'!BL56)</f>
        <v>42843.299999999988</v>
      </c>
      <c r="BM56" s="661">
        <f>SUM('Schedule 3B_Income_Eastern:Schedule 3D_Income_The Cape'!BM56)</f>
        <v>29711.439814467769</v>
      </c>
      <c r="BN56" s="661">
        <f>SUM('Schedule 3B_Income_Eastern:Schedule 3D_Income_The Cape'!BN56)</f>
        <v>44221.091150744898</v>
      </c>
      <c r="BO56" s="661">
        <f>SUM('Schedule 3B_Income_Eastern:Schedule 3D_Income_The Cape'!BO56)</f>
        <v>29636.486625329209</v>
      </c>
      <c r="BP56" s="661">
        <f>SUM('Schedule 3B_Income_Eastern:Schedule 3D_Income_The Cape'!BP56)</f>
        <v>40744.901287744164</v>
      </c>
      <c r="BQ56" s="661">
        <f>SUM('Schedule 3B_Income_Eastern:Schedule 3D_Income_The Cape'!BQ56)</f>
        <v>19718.741888596785</v>
      </c>
      <c r="BR56" s="661">
        <f>SUM('Schedule 3B_Income_Eastern:Schedule 3D_Income_The Cape'!BR56)</f>
        <v>28159.898020971661</v>
      </c>
      <c r="BS56" s="662">
        <f t="shared" si="98"/>
        <v>260451.71878785448</v>
      </c>
      <c r="BT56" s="663">
        <f>SUM('Schedule 3B_Income_Eastern:Schedule 3D_Income_The Cape'!BT56)</f>
        <v>0</v>
      </c>
      <c r="BU56" s="661">
        <f>SUM('Schedule 3B_Income_Eastern:Schedule 3D_Income_The Cape'!BU56)</f>
        <v>110069.74000000002</v>
      </c>
      <c r="BV56" s="661">
        <f>SUM('Schedule 3B_Income_Eastern:Schedule 3D_Income_The Cape'!BV56)</f>
        <v>0</v>
      </c>
      <c r="BW56" s="661">
        <f>SUM('Schedule 3B_Income_Eastern:Schedule 3D_Income_The Cape'!BW56)</f>
        <v>139713.44293837191</v>
      </c>
      <c r="BX56" s="661">
        <f>SUM('Schedule 3B_Income_Eastern:Schedule 3D_Income_The Cape'!BX56)</f>
        <v>0</v>
      </c>
      <c r="BY56" s="661">
        <f>SUM('Schedule 3B_Income_Eastern:Schedule 3D_Income_The Cape'!BY56)</f>
        <v>122466.93404383148</v>
      </c>
      <c r="BZ56" s="661">
        <f>SUM('Schedule 3B_Income_Eastern:Schedule 3D_Income_The Cape'!BZ56)</f>
        <v>0</v>
      </c>
      <c r="CA56" s="661">
        <f>SUM('Schedule 3B_Income_Eastern:Schedule 3D_Income_The Cape'!CA56)</f>
        <v>127627.12518203026</v>
      </c>
      <c r="CB56" s="664">
        <f t="shared" si="99"/>
        <v>499877.2421642337</v>
      </c>
      <c r="CC56" s="665">
        <f t="shared" si="100"/>
        <v>760328.96095208824</v>
      </c>
      <c r="CD56" s="335">
        <v>34</v>
      </c>
      <c r="CE56" s="480">
        <f t="shared" si="101"/>
        <v>1348294.6900000009</v>
      </c>
      <c r="CF56" s="480">
        <f t="shared" si="102"/>
        <v>1480086.1511500857</v>
      </c>
      <c r="CG56" s="480">
        <f t="shared" si="103"/>
        <v>1615579.9122493479</v>
      </c>
      <c r="CH56" s="480">
        <f t="shared" si="104"/>
        <v>1574353.9833932917</v>
      </c>
      <c r="CI56" s="482">
        <f t="shared" si="105"/>
        <v>6018314.7367927274</v>
      </c>
      <c r="CJ56" s="480">
        <f t="shared" si="106"/>
        <v>682087.06000000052</v>
      </c>
      <c r="CK56" s="480">
        <f t="shared" si="107"/>
        <v>723288.66265101603</v>
      </c>
      <c r="CL56" s="480">
        <f t="shared" si="108"/>
        <v>767690.43655686313</v>
      </c>
      <c r="CM56" s="480">
        <f t="shared" si="109"/>
        <v>848359.34620595002</v>
      </c>
      <c r="CN56" s="482">
        <f t="shared" si="110"/>
        <v>3021425.5054138298</v>
      </c>
      <c r="CO56" s="480">
        <f t="shared" si="111"/>
        <v>2030381.7500000016</v>
      </c>
      <c r="CP56" s="480">
        <f t="shared" si="112"/>
        <v>2203374.8138011014</v>
      </c>
      <c r="CQ56" s="480">
        <f t="shared" si="113"/>
        <v>2383270.3488062113</v>
      </c>
      <c r="CR56" s="480">
        <f t="shared" si="114"/>
        <v>2422713.3295992417</v>
      </c>
      <c r="CS56" s="482">
        <f t="shared" si="115"/>
        <v>9039740.2422065567</v>
      </c>
    </row>
    <row r="57" spans="1:97" ht="15.75" customHeight="1">
      <c r="A57" s="369" t="s">
        <v>222</v>
      </c>
      <c r="B57" s="335">
        <v>35</v>
      </c>
      <c r="C57" s="661">
        <f>SUM('Schedule 3B_Income_Eastern:Schedule 3D_Income_The Cape'!C57)</f>
        <v>15365.780000000006</v>
      </c>
      <c r="D57" s="661">
        <f>SUM('Schedule 3B_Income_Eastern:Schedule 3D_Income_The Cape'!D57)</f>
        <v>45364.200000000012</v>
      </c>
      <c r="E57" s="661">
        <f>SUM('Schedule 3B_Income_Eastern:Schedule 3D_Income_The Cape'!E57)</f>
        <v>27251.206882757</v>
      </c>
      <c r="F57" s="661">
        <f>SUM('Schedule 3B_Income_Eastern:Schedule 3D_Income_The Cape'!F57)</f>
        <v>45698.887477349075</v>
      </c>
      <c r="G57" s="661">
        <f>SUM('Schedule 3B_Income_Eastern:Schedule 3D_Income_The Cape'!G57)</f>
        <v>26724.322411022149</v>
      </c>
      <c r="H57" s="661">
        <f>SUM('Schedule 3B_Income_Eastern:Schedule 3D_Income_The Cape'!H57)</f>
        <v>43607.642114252718</v>
      </c>
      <c r="I57" s="661">
        <f>SUM('Schedule 3B_Income_Eastern:Schedule 3D_Income_The Cape'!I57)</f>
        <v>26361.071144403333</v>
      </c>
      <c r="J57" s="661">
        <f>SUM('Schedule 3B_Income_Eastern:Schedule 3D_Income_The Cape'!J57)</f>
        <v>33665.08764072643</v>
      </c>
      <c r="K57" s="662">
        <f t="shared" si="89"/>
        <v>264038.19767051074</v>
      </c>
      <c r="L57" s="663">
        <f>SUM('Schedule 3B_Income_Eastern:Schedule 3D_Income_The Cape'!L57)</f>
        <v>0</v>
      </c>
      <c r="M57" s="661">
        <f>SUM('Schedule 3B_Income_Eastern:Schedule 3D_Income_The Cape'!M57)</f>
        <v>45422.840000000026</v>
      </c>
      <c r="N57" s="661">
        <f>SUM('Schedule 3B_Income_Eastern:Schedule 3D_Income_The Cape'!N57)</f>
        <v>0</v>
      </c>
      <c r="O57" s="661">
        <f>SUM('Schedule 3B_Income_Eastern:Schedule 3D_Income_The Cape'!O57)</f>
        <v>66992.660694553691</v>
      </c>
      <c r="P57" s="661">
        <f>SUM('Schedule 3B_Income_Eastern:Schedule 3D_Income_The Cape'!P57)</f>
        <v>0</v>
      </c>
      <c r="Q57" s="661">
        <f>SUM('Schedule 3B_Income_Eastern:Schedule 3D_Income_The Cape'!Q57)</f>
        <v>74237.038965670508</v>
      </c>
      <c r="R57" s="661">
        <f>SUM('Schedule 3B_Income_Eastern:Schedule 3D_Income_The Cape'!R57)</f>
        <v>0</v>
      </c>
      <c r="S57" s="661">
        <f>SUM('Schedule 3B_Income_Eastern:Schedule 3D_Income_The Cape'!S57)</f>
        <v>49127.009987125028</v>
      </c>
      <c r="T57" s="664">
        <f t="shared" si="90"/>
        <v>235779.54964734925</v>
      </c>
      <c r="U57" s="665">
        <f t="shared" si="91"/>
        <v>499817.74731786002</v>
      </c>
      <c r="V57" s="335">
        <v>35</v>
      </c>
      <c r="W57" s="661">
        <f>SUM('Schedule 3B_Income_Eastern:Schedule 3D_Income_The Cape'!W57)</f>
        <v>3018.8</v>
      </c>
      <c r="X57" s="661">
        <f>SUM('Schedule 3B_Income_Eastern:Schedule 3D_Income_The Cape'!X57)</f>
        <v>10213.75</v>
      </c>
      <c r="Y57" s="661">
        <f>SUM('Schedule 3B_Income_Eastern:Schedule 3D_Income_The Cape'!Y57)</f>
        <v>2246.9298492274379</v>
      </c>
      <c r="Z57" s="661">
        <f>SUM('Schedule 3B_Income_Eastern:Schedule 3D_Income_The Cape'!Z57)</f>
        <v>10090.147113698002</v>
      </c>
      <c r="AA57" s="661">
        <f>SUM('Schedule 3B_Income_Eastern:Schedule 3D_Income_The Cape'!AA57)</f>
        <v>2433.1329103194403</v>
      </c>
      <c r="AB57" s="661">
        <f>SUM('Schedule 3B_Income_Eastern:Schedule 3D_Income_The Cape'!AB57)</f>
        <v>10746.457199028097</v>
      </c>
      <c r="AC57" s="661">
        <f>SUM('Schedule 3B_Income_Eastern:Schedule 3D_Income_The Cape'!AC57)</f>
        <v>1516.9128502512308</v>
      </c>
      <c r="AD57" s="661">
        <f>SUM('Schedule 3B_Income_Eastern:Schedule 3D_Income_The Cape'!AD57)</f>
        <v>9269.5184356320406</v>
      </c>
      <c r="AE57" s="662">
        <f t="shared" si="92"/>
        <v>49535.64835815625</v>
      </c>
      <c r="AF57" s="663">
        <f>SUM('Schedule 3B_Income_Eastern:Schedule 3D_Income_The Cape'!AF57)</f>
        <v>0</v>
      </c>
      <c r="AG57" s="661">
        <f>SUM('Schedule 3B_Income_Eastern:Schedule 3D_Income_The Cape'!AG57)</f>
        <v>10746.56</v>
      </c>
      <c r="AH57" s="661">
        <f>SUM('Schedule 3B_Income_Eastern:Schedule 3D_Income_The Cape'!AH57)</f>
        <v>0</v>
      </c>
      <c r="AI57" s="661">
        <f>SUM('Schedule 3B_Income_Eastern:Schedule 3D_Income_The Cape'!AI57)</f>
        <v>17384.677437398132</v>
      </c>
      <c r="AJ57" s="661">
        <f>SUM('Schedule 3B_Income_Eastern:Schedule 3D_Income_The Cape'!AJ57)</f>
        <v>0</v>
      </c>
      <c r="AK57" s="661">
        <f>SUM('Schedule 3B_Income_Eastern:Schedule 3D_Income_The Cape'!AK57)</f>
        <v>17784.598045148057</v>
      </c>
      <c r="AL57" s="661">
        <f>SUM('Schedule 3B_Income_Eastern:Schedule 3D_Income_The Cape'!AL57)</f>
        <v>0</v>
      </c>
      <c r="AM57" s="661">
        <f>SUM('Schedule 3B_Income_Eastern:Schedule 3D_Income_The Cape'!AM57)</f>
        <v>12964.933202746519</v>
      </c>
      <c r="AN57" s="664">
        <f t="shared" si="93"/>
        <v>58880.768685292707</v>
      </c>
      <c r="AO57" s="665">
        <f t="shared" si="94"/>
        <v>108416.41704344895</v>
      </c>
      <c r="AP57" s="335">
        <v>35</v>
      </c>
      <c r="AQ57" s="661">
        <f>SUM('Schedule 3B_Income_Eastern:Schedule 3D_Income_The Cape'!AQ57)</f>
        <v>193493.89999999994</v>
      </c>
      <c r="AR57" s="661">
        <f>SUM('Schedule 3B_Income_Eastern:Schedule 3D_Income_The Cape'!AR57)</f>
        <v>745923.85000000033</v>
      </c>
      <c r="AS57" s="661">
        <f>SUM('Schedule 3B_Income_Eastern:Schedule 3D_Income_The Cape'!AS57)</f>
        <v>228331.78165719606</v>
      </c>
      <c r="AT57" s="661">
        <f>SUM('Schedule 3B_Income_Eastern:Schedule 3D_Income_The Cape'!AT57)</f>
        <v>661491.31195575162</v>
      </c>
      <c r="AU57" s="661">
        <f>SUM('Schedule 3B_Income_Eastern:Schedule 3D_Income_The Cape'!AU57)</f>
        <v>218682.08664995508</v>
      </c>
      <c r="AV57" s="661">
        <f>SUM('Schedule 3B_Income_Eastern:Schedule 3D_Income_The Cape'!AV57)</f>
        <v>645761.84883381031</v>
      </c>
      <c r="AW57" s="661">
        <f>SUM('Schedule 3B_Income_Eastern:Schedule 3D_Income_The Cape'!AW57)</f>
        <v>226340.27472752176</v>
      </c>
      <c r="AX57" s="661">
        <f>SUM('Schedule 3B_Income_Eastern:Schedule 3D_Income_The Cape'!AX57)</f>
        <v>634590.95462972554</v>
      </c>
      <c r="AY57" s="662">
        <f t="shared" si="95"/>
        <v>3554616.0084539605</v>
      </c>
      <c r="AZ57" s="663">
        <f>SUM('Schedule 3B_Income_Eastern:Schedule 3D_Income_The Cape'!AZ57)</f>
        <v>0</v>
      </c>
      <c r="BA57" s="661">
        <f>SUM('Schedule 3B_Income_Eastern:Schedule 3D_Income_The Cape'!BA57)</f>
        <v>719001.39999999979</v>
      </c>
      <c r="BB57" s="661">
        <f>SUM('Schedule 3B_Income_Eastern:Schedule 3D_Income_The Cape'!BB57)</f>
        <v>0</v>
      </c>
      <c r="BC57" s="661">
        <f>SUM('Schedule 3B_Income_Eastern:Schedule 3D_Income_The Cape'!BC57)</f>
        <v>927384.56339059549</v>
      </c>
      <c r="BD57" s="661">
        <f>SUM('Schedule 3B_Income_Eastern:Schedule 3D_Income_The Cape'!BD57)</f>
        <v>0</v>
      </c>
      <c r="BE57" s="661">
        <f>SUM('Schedule 3B_Income_Eastern:Schedule 3D_Income_The Cape'!BE57)</f>
        <v>918496.97132124018</v>
      </c>
      <c r="BF57" s="661">
        <f>SUM('Schedule 3B_Income_Eastern:Schedule 3D_Income_The Cape'!BF57)</f>
        <v>0</v>
      </c>
      <c r="BG57" s="661">
        <f>SUM('Schedule 3B_Income_Eastern:Schedule 3D_Income_The Cape'!BG57)</f>
        <v>840997.01263892162</v>
      </c>
      <c r="BH57" s="664">
        <f t="shared" si="96"/>
        <v>3405879.9473507572</v>
      </c>
      <c r="BI57" s="665">
        <f t="shared" si="97"/>
        <v>6960495.9558047177</v>
      </c>
      <c r="BJ57" s="335">
        <v>35</v>
      </c>
      <c r="BK57" s="661">
        <f>SUM('Schedule 3B_Income_Eastern:Schedule 3D_Income_The Cape'!BK57)</f>
        <v>868.68000000000006</v>
      </c>
      <c r="BL57" s="661">
        <f>SUM('Schedule 3B_Income_Eastern:Schedule 3D_Income_The Cape'!BL57)</f>
        <v>13128.07</v>
      </c>
      <c r="BM57" s="661">
        <f>SUM('Schedule 3B_Income_Eastern:Schedule 3D_Income_The Cape'!BM57)</f>
        <v>1903.202080282643</v>
      </c>
      <c r="BN57" s="661">
        <f>SUM('Schedule 3B_Income_Eastern:Schedule 3D_Income_The Cape'!BN57)</f>
        <v>22233.417674145734</v>
      </c>
      <c r="BO57" s="661">
        <f>SUM('Schedule 3B_Income_Eastern:Schedule 3D_Income_The Cape'!BO57)</f>
        <v>4398.9919750657427</v>
      </c>
      <c r="BP57" s="661">
        <f>SUM('Schedule 3B_Income_Eastern:Schedule 3D_Income_The Cape'!BP57)</f>
        <v>15627.26461218642</v>
      </c>
      <c r="BQ57" s="661">
        <f>SUM('Schedule 3B_Income_Eastern:Schedule 3D_Income_The Cape'!BQ57)</f>
        <v>2134.1259479944351</v>
      </c>
      <c r="BR57" s="661">
        <f>SUM('Schedule 3B_Income_Eastern:Schedule 3D_Income_The Cape'!BR57)</f>
        <v>14250.974040206527</v>
      </c>
      <c r="BS57" s="662">
        <f t="shared" si="98"/>
        <v>74544.726329881509</v>
      </c>
      <c r="BT57" s="663">
        <f>SUM('Schedule 3B_Income_Eastern:Schedule 3D_Income_The Cape'!BT57)</f>
        <v>0</v>
      </c>
      <c r="BU57" s="661">
        <f>SUM('Schedule 3B_Income_Eastern:Schedule 3D_Income_The Cape'!BU57)</f>
        <v>16536.610000000008</v>
      </c>
      <c r="BV57" s="661">
        <f>SUM('Schedule 3B_Income_Eastern:Schedule 3D_Income_The Cape'!BV57)</f>
        <v>0</v>
      </c>
      <c r="BW57" s="661">
        <f>SUM('Schedule 3B_Income_Eastern:Schedule 3D_Income_The Cape'!BW57)</f>
        <v>84260.641919035916</v>
      </c>
      <c r="BX57" s="661">
        <f>SUM('Schedule 3B_Income_Eastern:Schedule 3D_Income_The Cape'!BX57)</f>
        <v>0</v>
      </c>
      <c r="BY57" s="661">
        <f>SUM('Schedule 3B_Income_Eastern:Schedule 3D_Income_The Cape'!BY57)</f>
        <v>24826.073655651569</v>
      </c>
      <c r="BZ57" s="661">
        <f>SUM('Schedule 3B_Income_Eastern:Schedule 3D_Income_The Cape'!BZ57)</f>
        <v>0</v>
      </c>
      <c r="CA57" s="661">
        <f>SUM('Schedule 3B_Income_Eastern:Schedule 3D_Income_The Cape'!CA57)</f>
        <v>28396.948902751607</v>
      </c>
      <c r="CB57" s="664">
        <f t="shared" si="99"/>
        <v>154020.27447743909</v>
      </c>
      <c r="CC57" s="665">
        <f t="shared" si="100"/>
        <v>228565.00080732058</v>
      </c>
      <c r="CD57" s="335">
        <v>35</v>
      </c>
      <c r="CE57" s="480">
        <f t="shared" si="101"/>
        <v>1027377.0300000003</v>
      </c>
      <c r="CF57" s="480">
        <f t="shared" si="102"/>
        <v>999246.88469040755</v>
      </c>
      <c r="CG57" s="480">
        <f t="shared" si="103"/>
        <v>967981.74670564011</v>
      </c>
      <c r="CH57" s="480">
        <f t="shared" si="104"/>
        <v>948128.91941646126</v>
      </c>
      <c r="CI57" s="482">
        <f t="shared" si="105"/>
        <v>3942734.5808125092</v>
      </c>
      <c r="CJ57" s="480">
        <f t="shared" si="106"/>
        <v>791707.4099999998</v>
      </c>
      <c r="CK57" s="480">
        <f t="shared" si="107"/>
        <v>1096022.5434415832</v>
      </c>
      <c r="CL57" s="480">
        <f t="shared" si="108"/>
        <v>1035344.6819877103</v>
      </c>
      <c r="CM57" s="480">
        <f t="shared" si="109"/>
        <v>931485.90473154467</v>
      </c>
      <c r="CN57" s="482">
        <f t="shared" si="110"/>
        <v>3854560.540160838</v>
      </c>
      <c r="CO57" s="480">
        <f t="shared" si="111"/>
        <v>1819084.4400000002</v>
      </c>
      <c r="CP57" s="480">
        <f t="shared" si="112"/>
        <v>2095269.4281319908</v>
      </c>
      <c r="CQ57" s="480">
        <f t="shared" si="113"/>
        <v>2003326.4286933504</v>
      </c>
      <c r="CR57" s="480">
        <f t="shared" si="114"/>
        <v>1879614.824148006</v>
      </c>
      <c r="CS57" s="482">
        <f t="shared" si="115"/>
        <v>7797295.1209733477</v>
      </c>
    </row>
    <row r="58" spans="1:97" ht="15.75" customHeight="1">
      <c r="A58" s="369" t="s">
        <v>223</v>
      </c>
      <c r="B58" s="335">
        <v>36</v>
      </c>
      <c r="C58" s="661">
        <f>SUM('Schedule 3B_Income_Eastern:Schedule 3D_Income_The Cape'!C58)</f>
        <v>0</v>
      </c>
      <c r="D58" s="661">
        <f>SUM('Schedule 3B_Income_Eastern:Schedule 3D_Income_The Cape'!D58)</f>
        <v>0</v>
      </c>
      <c r="E58" s="661">
        <f>SUM('Schedule 3B_Income_Eastern:Schedule 3D_Income_The Cape'!E58)</f>
        <v>308.10556396786109</v>
      </c>
      <c r="F58" s="661">
        <f>SUM('Schedule 3B_Income_Eastern:Schedule 3D_Income_The Cape'!F58)</f>
        <v>0</v>
      </c>
      <c r="G58" s="661">
        <f>SUM('Schedule 3B_Income_Eastern:Schedule 3D_Income_The Cape'!G58)</f>
        <v>0</v>
      </c>
      <c r="H58" s="661">
        <f>SUM('Schedule 3B_Income_Eastern:Schedule 3D_Income_The Cape'!H58)</f>
        <v>0</v>
      </c>
      <c r="I58" s="661">
        <f>SUM('Schedule 3B_Income_Eastern:Schedule 3D_Income_The Cape'!I58)</f>
        <v>0</v>
      </c>
      <c r="J58" s="661">
        <f>SUM('Schedule 3B_Income_Eastern:Schedule 3D_Income_The Cape'!J58)</f>
        <v>0</v>
      </c>
      <c r="K58" s="662">
        <f t="shared" si="89"/>
        <v>308.10556396786109</v>
      </c>
      <c r="L58" s="663">
        <f>SUM('Schedule 3B_Income_Eastern:Schedule 3D_Income_The Cape'!L58)</f>
        <v>0</v>
      </c>
      <c r="M58" s="661">
        <f>SUM('Schedule 3B_Income_Eastern:Schedule 3D_Income_The Cape'!M58)</f>
        <v>0</v>
      </c>
      <c r="N58" s="661">
        <f>SUM('Schedule 3B_Income_Eastern:Schedule 3D_Income_The Cape'!N58)</f>
        <v>0</v>
      </c>
      <c r="O58" s="661">
        <f>SUM('Schedule 3B_Income_Eastern:Schedule 3D_Income_The Cape'!O58)</f>
        <v>0</v>
      </c>
      <c r="P58" s="661">
        <f>SUM('Schedule 3B_Income_Eastern:Schedule 3D_Income_The Cape'!P58)</f>
        <v>0</v>
      </c>
      <c r="Q58" s="661">
        <f>SUM('Schedule 3B_Income_Eastern:Schedule 3D_Income_The Cape'!Q58)</f>
        <v>0</v>
      </c>
      <c r="R58" s="661">
        <f>SUM('Schedule 3B_Income_Eastern:Schedule 3D_Income_The Cape'!R58)</f>
        <v>0</v>
      </c>
      <c r="S58" s="661">
        <f>SUM('Schedule 3B_Income_Eastern:Schedule 3D_Income_The Cape'!S58)</f>
        <v>0</v>
      </c>
      <c r="T58" s="664">
        <f t="shared" si="90"/>
        <v>0</v>
      </c>
      <c r="U58" s="665">
        <f t="shared" si="91"/>
        <v>308.10556396786109</v>
      </c>
      <c r="V58" s="335">
        <v>36</v>
      </c>
      <c r="W58" s="661">
        <f>SUM('Schedule 3B_Income_Eastern:Schedule 3D_Income_The Cape'!W58)</f>
        <v>0</v>
      </c>
      <c r="X58" s="661">
        <f>SUM('Schedule 3B_Income_Eastern:Schedule 3D_Income_The Cape'!X58)</f>
        <v>0</v>
      </c>
      <c r="Y58" s="661">
        <f>SUM('Schedule 3B_Income_Eastern:Schedule 3D_Income_The Cape'!Y58)</f>
        <v>0</v>
      </c>
      <c r="Z58" s="661">
        <f>SUM('Schedule 3B_Income_Eastern:Schedule 3D_Income_The Cape'!Z58)</f>
        <v>0</v>
      </c>
      <c r="AA58" s="661">
        <f>SUM('Schedule 3B_Income_Eastern:Schedule 3D_Income_The Cape'!AA58)</f>
        <v>0</v>
      </c>
      <c r="AB58" s="661">
        <f>SUM('Schedule 3B_Income_Eastern:Schedule 3D_Income_The Cape'!AB58)</f>
        <v>0</v>
      </c>
      <c r="AC58" s="661">
        <f>SUM('Schedule 3B_Income_Eastern:Schedule 3D_Income_The Cape'!AC58)</f>
        <v>0</v>
      </c>
      <c r="AD58" s="661">
        <f>SUM('Schedule 3B_Income_Eastern:Schedule 3D_Income_The Cape'!AD58)</f>
        <v>0</v>
      </c>
      <c r="AE58" s="662">
        <f t="shared" si="92"/>
        <v>0</v>
      </c>
      <c r="AF58" s="663">
        <f>SUM('Schedule 3B_Income_Eastern:Schedule 3D_Income_The Cape'!AF58)</f>
        <v>0</v>
      </c>
      <c r="AG58" s="661">
        <f>SUM('Schedule 3B_Income_Eastern:Schedule 3D_Income_The Cape'!AG58)</f>
        <v>0</v>
      </c>
      <c r="AH58" s="661">
        <f>SUM('Schedule 3B_Income_Eastern:Schedule 3D_Income_The Cape'!AH58)</f>
        <v>0</v>
      </c>
      <c r="AI58" s="661">
        <f>SUM('Schedule 3B_Income_Eastern:Schedule 3D_Income_The Cape'!AI58)</f>
        <v>0</v>
      </c>
      <c r="AJ58" s="661">
        <f>SUM('Schedule 3B_Income_Eastern:Schedule 3D_Income_The Cape'!AJ58)</f>
        <v>0</v>
      </c>
      <c r="AK58" s="661">
        <f>SUM('Schedule 3B_Income_Eastern:Schedule 3D_Income_The Cape'!AK58)</f>
        <v>0</v>
      </c>
      <c r="AL58" s="661">
        <f>SUM('Schedule 3B_Income_Eastern:Schedule 3D_Income_The Cape'!AL58)</f>
        <v>0</v>
      </c>
      <c r="AM58" s="661">
        <f>SUM('Schedule 3B_Income_Eastern:Schedule 3D_Income_The Cape'!AM58)</f>
        <v>0</v>
      </c>
      <c r="AN58" s="664">
        <f t="shared" si="93"/>
        <v>0</v>
      </c>
      <c r="AO58" s="665">
        <f t="shared" si="94"/>
        <v>0</v>
      </c>
      <c r="AP58" s="335">
        <v>36</v>
      </c>
      <c r="AQ58" s="661">
        <f>SUM('Schedule 3B_Income_Eastern:Schedule 3D_Income_The Cape'!AQ58)</f>
        <v>17680.320000000011</v>
      </c>
      <c r="AR58" s="661">
        <f>SUM('Schedule 3B_Income_Eastern:Schedule 3D_Income_The Cape'!AR58)</f>
        <v>0</v>
      </c>
      <c r="AS58" s="661">
        <f>SUM('Schedule 3B_Income_Eastern:Schedule 3D_Income_The Cape'!AS58)</f>
        <v>46213.053642361527</v>
      </c>
      <c r="AT58" s="661">
        <f>SUM('Schedule 3B_Income_Eastern:Schedule 3D_Income_The Cape'!AT58)</f>
        <v>0</v>
      </c>
      <c r="AU58" s="661">
        <f>SUM('Schedule 3B_Income_Eastern:Schedule 3D_Income_The Cape'!AU58)</f>
        <v>40726.934609383366</v>
      </c>
      <c r="AV58" s="661">
        <f>SUM('Schedule 3B_Income_Eastern:Schedule 3D_Income_The Cape'!AV58)</f>
        <v>0</v>
      </c>
      <c r="AW58" s="661">
        <f>SUM('Schedule 3B_Income_Eastern:Schedule 3D_Income_The Cape'!AW58)</f>
        <v>40946.972549850609</v>
      </c>
      <c r="AX58" s="661">
        <f>SUM('Schedule 3B_Income_Eastern:Schedule 3D_Income_The Cape'!AX58)</f>
        <v>0</v>
      </c>
      <c r="AY58" s="662">
        <f t="shared" si="95"/>
        <v>145567.28080159551</v>
      </c>
      <c r="AZ58" s="663">
        <f>SUM('Schedule 3B_Income_Eastern:Schedule 3D_Income_The Cape'!AZ58)</f>
        <v>0</v>
      </c>
      <c r="BA58" s="661">
        <f>SUM('Schedule 3B_Income_Eastern:Schedule 3D_Income_The Cape'!BA58)</f>
        <v>1212.6400000000001</v>
      </c>
      <c r="BB58" s="661">
        <f>SUM('Schedule 3B_Income_Eastern:Schedule 3D_Income_The Cape'!BB58)</f>
        <v>0</v>
      </c>
      <c r="BC58" s="661">
        <f>SUM('Schedule 3B_Income_Eastern:Schedule 3D_Income_The Cape'!BC58)</f>
        <v>6331.857498711639</v>
      </c>
      <c r="BD58" s="661">
        <f>SUM('Schedule 3B_Income_Eastern:Schedule 3D_Income_The Cape'!BD58)</f>
        <v>0</v>
      </c>
      <c r="BE58" s="661">
        <f>SUM('Schedule 3B_Income_Eastern:Schedule 3D_Income_The Cape'!BE58)</f>
        <v>8327.6495137789461</v>
      </c>
      <c r="BF58" s="661">
        <f>SUM('Schedule 3B_Income_Eastern:Schedule 3D_Income_The Cape'!BF58)</f>
        <v>0</v>
      </c>
      <c r="BG58" s="661">
        <f>SUM('Schedule 3B_Income_Eastern:Schedule 3D_Income_The Cape'!BG58)</f>
        <v>0</v>
      </c>
      <c r="BH58" s="664">
        <f t="shared" si="96"/>
        <v>15872.147012490586</v>
      </c>
      <c r="BI58" s="665">
        <f t="shared" si="97"/>
        <v>161439.42781408608</v>
      </c>
      <c r="BJ58" s="335">
        <v>36</v>
      </c>
      <c r="BK58" s="661">
        <f>SUM('Schedule 3B_Income_Eastern:Schedule 3D_Income_The Cape'!BK58)</f>
        <v>12139.240000000002</v>
      </c>
      <c r="BL58" s="661">
        <f>SUM('Schedule 3B_Income_Eastern:Schedule 3D_Income_The Cape'!BL58)</f>
        <v>0</v>
      </c>
      <c r="BM58" s="661">
        <f>SUM('Schedule 3B_Income_Eastern:Schedule 3D_Income_The Cape'!BM58)</f>
        <v>18082.355425887312</v>
      </c>
      <c r="BN58" s="661">
        <f>SUM('Schedule 3B_Income_Eastern:Schedule 3D_Income_The Cape'!BN58)</f>
        <v>0</v>
      </c>
      <c r="BO58" s="661">
        <f>SUM('Schedule 3B_Income_Eastern:Schedule 3D_Income_The Cape'!BO58)</f>
        <v>16064.974558918373</v>
      </c>
      <c r="BP58" s="661">
        <f>SUM('Schedule 3B_Income_Eastern:Schedule 3D_Income_The Cape'!BP58)</f>
        <v>0</v>
      </c>
      <c r="BQ58" s="661">
        <f>SUM('Schedule 3B_Income_Eastern:Schedule 3D_Income_The Cape'!BQ58)</f>
        <v>10897.651804212561</v>
      </c>
      <c r="BR58" s="661">
        <f>SUM('Schedule 3B_Income_Eastern:Schedule 3D_Income_The Cape'!BR58)</f>
        <v>0</v>
      </c>
      <c r="BS58" s="662">
        <f t="shared" si="98"/>
        <v>57184.221789018244</v>
      </c>
      <c r="BT58" s="663">
        <f>SUM('Schedule 3B_Income_Eastern:Schedule 3D_Income_The Cape'!BT58)</f>
        <v>0</v>
      </c>
      <c r="BU58" s="661">
        <f>SUM('Schedule 3B_Income_Eastern:Schedule 3D_Income_The Cape'!BU58)</f>
        <v>0</v>
      </c>
      <c r="BV58" s="661">
        <f>SUM('Schedule 3B_Income_Eastern:Schedule 3D_Income_The Cape'!BV58)</f>
        <v>0</v>
      </c>
      <c r="BW58" s="661">
        <f>SUM('Schedule 3B_Income_Eastern:Schedule 3D_Income_The Cape'!BW58)</f>
        <v>0</v>
      </c>
      <c r="BX58" s="661">
        <f>SUM('Schedule 3B_Income_Eastern:Schedule 3D_Income_The Cape'!BX58)</f>
        <v>0</v>
      </c>
      <c r="BY58" s="661">
        <f>SUM('Schedule 3B_Income_Eastern:Schedule 3D_Income_The Cape'!BY58)</f>
        <v>0</v>
      </c>
      <c r="BZ58" s="661">
        <f>SUM('Schedule 3B_Income_Eastern:Schedule 3D_Income_The Cape'!BZ58)</f>
        <v>0</v>
      </c>
      <c r="CA58" s="661">
        <f>SUM('Schedule 3B_Income_Eastern:Schedule 3D_Income_The Cape'!CA58)</f>
        <v>0</v>
      </c>
      <c r="CB58" s="664">
        <f t="shared" si="99"/>
        <v>0</v>
      </c>
      <c r="CC58" s="665">
        <f t="shared" si="100"/>
        <v>57184.221789018244</v>
      </c>
      <c r="CD58" s="335">
        <v>36</v>
      </c>
      <c r="CE58" s="480">
        <f t="shared" si="101"/>
        <v>29819.560000000012</v>
      </c>
      <c r="CF58" s="480">
        <f t="shared" si="102"/>
        <v>64603.514632216698</v>
      </c>
      <c r="CG58" s="480">
        <f t="shared" si="103"/>
        <v>56791.90916830174</v>
      </c>
      <c r="CH58" s="480">
        <f t="shared" si="104"/>
        <v>51844.624354063169</v>
      </c>
      <c r="CI58" s="482">
        <f t="shared" si="105"/>
        <v>203059.60815458163</v>
      </c>
      <c r="CJ58" s="480">
        <f t="shared" si="106"/>
        <v>1212.6400000000001</v>
      </c>
      <c r="CK58" s="480">
        <f t="shared" si="107"/>
        <v>6331.857498711639</v>
      </c>
      <c r="CL58" s="480">
        <f t="shared" si="108"/>
        <v>8327.6495137789461</v>
      </c>
      <c r="CM58" s="480">
        <f t="shared" si="109"/>
        <v>0</v>
      </c>
      <c r="CN58" s="482">
        <f t="shared" si="110"/>
        <v>15872.147012490586</v>
      </c>
      <c r="CO58" s="480">
        <f t="shared" si="111"/>
        <v>31032.200000000012</v>
      </c>
      <c r="CP58" s="480">
        <f t="shared" si="112"/>
        <v>70935.372130928328</v>
      </c>
      <c r="CQ58" s="480">
        <f t="shared" si="113"/>
        <v>65119.558682080686</v>
      </c>
      <c r="CR58" s="480">
        <f t="shared" si="114"/>
        <v>51844.624354063169</v>
      </c>
      <c r="CS58" s="482">
        <f t="shared" si="115"/>
        <v>218931.7551670722</v>
      </c>
    </row>
    <row r="59" spans="1:97" ht="15.75" customHeight="1">
      <c r="A59" s="97" t="s">
        <v>468</v>
      </c>
      <c r="B59" s="335">
        <v>37</v>
      </c>
      <c r="C59" s="661">
        <f>SUM('Schedule 3B_Income_Eastern:Schedule 3D_Income_The Cape'!C59)</f>
        <v>4402.5</v>
      </c>
      <c r="D59" s="661">
        <f>SUM('Schedule 3B_Income_Eastern:Schedule 3D_Income_The Cape'!D59)</f>
        <v>18438.11</v>
      </c>
      <c r="E59" s="661">
        <f>SUM('Schedule 3B_Income_Eastern:Schedule 3D_Income_The Cape'!E59)</f>
        <v>4587.8218920376721</v>
      </c>
      <c r="F59" s="661">
        <f>SUM('Schedule 3B_Income_Eastern:Schedule 3D_Income_The Cape'!F59)</f>
        <v>17390.908520464502</v>
      </c>
      <c r="G59" s="661">
        <f>SUM('Schedule 3B_Income_Eastern:Schedule 3D_Income_The Cape'!G59)</f>
        <v>3048.0159378099829</v>
      </c>
      <c r="H59" s="661">
        <f>SUM('Schedule 3B_Income_Eastern:Schedule 3D_Income_The Cape'!H59)</f>
        <v>5399.7479776073596</v>
      </c>
      <c r="I59" s="661">
        <f>SUM('Schedule 3B_Income_Eastern:Schedule 3D_Income_The Cape'!I59)</f>
        <v>1800.082640708077</v>
      </c>
      <c r="J59" s="661">
        <f>SUM('Schedule 3B_Income_Eastern:Schedule 3D_Income_The Cape'!J59)</f>
        <v>1687.5963121259181</v>
      </c>
      <c r="K59" s="662">
        <f t="shared" si="89"/>
        <v>56754.783280753516</v>
      </c>
      <c r="L59" s="663">
        <f>SUM('Schedule 3B_Income_Eastern:Schedule 3D_Income_The Cape'!L59)</f>
        <v>0</v>
      </c>
      <c r="M59" s="661">
        <f>SUM('Schedule 3B_Income_Eastern:Schedule 3D_Income_The Cape'!M59)</f>
        <v>3175.3700000000008</v>
      </c>
      <c r="N59" s="661">
        <f>SUM('Schedule 3B_Income_Eastern:Schedule 3D_Income_The Cape'!N59)</f>
        <v>0</v>
      </c>
      <c r="O59" s="661">
        <f>SUM('Schedule 3B_Income_Eastern:Schedule 3D_Income_The Cape'!O59)</f>
        <v>3142.1543275631047</v>
      </c>
      <c r="P59" s="661">
        <f>SUM('Schedule 3B_Income_Eastern:Schedule 3D_Income_The Cape'!P59)</f>
        <v>0</v>
      </c>
      <c r="Q59" s="661">
        <f>SUM('Schedule 3B_Income_Eastern:Schedule 3D_Income_The Cape'!Q59)</f>
        <v>3087.8581964486993</v>
      </c>
      <c r="R59" s="661">
        <f>SUM('Schedule 3B_Income_Eastern:Schedule 3D_Income_The Cape'!R59)</f>
        <v>0</v>
      </c>
      <c r="S59" s="661">
        <f>SUM('Schedule 3B_Income_Eastern:Schedule 3D_Income_The Cape'!S59)</f>
        <v>1472.5753104051312</v>
      </c>
      <c r="T59" s="664">
        <f t="shared" si="90"/>
        <v>10877.957834416937</v>
      </c>
      <c r="U59" s="665">
        <f t="shared" si="91"/>
        <v>67632.741115170458</v>
      </c>
      <c r="V59" s="335">
        <v>37</v>
      </c>
      <c r="W59" s="661">
        <f>SUM('Schedule 3B_Income_Eastern:Schedule 3D_Income_The Cape'!W59)</f>
        <v>462.26000000000005</v>
      </c>
      <c r="X59" s="661">
        <f>SUM('Schedule 3B_Income_Eastern:Schedule 3D_Income_The Cape'!X59)</f>
        <v>1417.5</v>
      </c>
      <c r="Y59" s="661">
        <f>SUM('Schedule 3B_Income_Eastern:Schedule 3D_Income_The Cape'!Y59)</f>
        <v>197.56769118069016</v>
      </c>
      <c r="Z59" s="661">
        <f>SUM('Schedule 3B_Income_Eastern:Schedule 3D_Income_The Cape'!Z59)</f>
        <v>1550.0310758707819</v>
      </c>
      <c r="AA59" s="661">
        <f>SUM('Schedule 3B_Income_Eastern:Schedule 3D_Income_The Cape'!AA59)</f>
        <v>13.770447461594181</v>
      </c>
      <c r="AB59" s="661">
        <f>SUM('Schedule 3B_Income_Eastern:Schedule 3D_Income_The Cape'!AB59)</f>
        <v>1372.2576378782239</v>
      </c>
      <c r="AC59" s="661">
        <f>SUM('Schedule 3B_Income_Eastern:Schedule 3D_Income_The Cape'!AC59)</f>
        <v>160.73780988787504</v>
      </c>
      <c r="AD59" s="661">
        <f>SUM('Schedule 3B_Income_Eastern:Schedule 3D_Income_The Cape'!AD59)</f>
        <v>342.73319513342153</v>
      </c>
      <c r="AE59" s="662">
        <f t="shared" si="92"/>
        <v>5516.8578574125877</v>
      </c>
      <c r="AF59" s="663">
        <f>SUM('Schedule 3B_Income_Eastern:Schedule 3D_Income_The Cape'!AF59)</f>
        <v>0</v>
      </c>
      <c r="AG59" s="661">
        <f>SUM('Schedule 3B_Income_Eastern:Schedule 3D_Income_The Cape'!AG59)</f>
        <v>160</v>
      </c>
      <c r="AH59" s="661">
        <f>SUM('Schedule 3B_Income_Eastern:Schedule 3D_Income_The Cape'!AH59)</f>
        <v>0</v>
      </c>
      <c r="AI59" s="661">
        <f>SUM('Schedule 3B_Income_Eastern:Schedule 3D_Income_The Cape'!AI59)</f>
        <v>334.78717621895612</v>
      </c>
      <c r="AJ59" s="661">
        <f>SUM('Schedule 3B_Income_Eastern:Schedule 3D_Income_The Cape'!AJ59)</f>
        <v>0</v>
      </c>
      <c r="AK59" s="661">
        <f>SUM('Schedule 3B_Income_Eastern:Schedule 3D_Income_The Cape'!AK59)</f>
        <v>1001.4572447197626</v>
      </c>
      <c r="AL59" s="661">
        <f>SUM('Schedule 3B_Income_Eastern:Schedule 3D_Income_The Cape'!AL59)</f>
        <v>0</v>
      </c>
      <c r="AM59" s="661">
        <f>SUM('Schedule 3B_Income_Eastern:Schedule 3D_Income_The Cape'!AM59)</f>
        <v>546.4842331059358</v>
      </c>
      <c r="AN59" s="664">
        <f t="shared" si="93"/>
        <v>2042.7286540446544</v>
      </c>
      <c r="AO59" s="665">
        <f t="shared" si="94"/>
        <v>7559.5865114572425</v>
      </c>
      <c r="AP59" s="335">
        <v>37</v>
      </c>
      <c r="AQ59" s="661">
        <f>SUM('Schedule 3B_Income_Eastern:Schedule 3D_Income_The Cape'!AQ59)</f>
        <v>19740.980000000003</v>
      </c>
      <c r="AR59" s="661">
        <f>SUM('Schedule 3B_Income_Eastern:Schedule 3D_Income_The Cape'!AR59)</f>
        <v>68059.040000000008</v>
      </c>
      <c r="AS59" s="661">
        <f>SUM('Schedule 3B_Income_Eastern:Schedule 3D_Income_The Cape'!AS59)</f>
        <v>22551.986823175626</v>
      </c>
      <c r="AT59" s="661">
        <f>SUM('Schedule 3B_Income_Eastern:Schedule 3D_Income_The Cape'!AT59)</f>
        <v>77160.206840315863</v>
      </c>
      <c r="AU59" s="661">
        <f>SUM('Schedule 3B_Income_Eastern:Schedule 3D_Income_The Cape'!AU59)</f>
        <v>23129.724865131127</v>
      </c>
      <c r="AV59" s="661">
        <f>SUM('Schedule 3B_Income_Eastern:Schedule 3D_Income_The Cape'!AV59)</f>
        <v>34104.701387925525</v>
      </c>
      <c r="AW59" s="661">
        <f>SUM('Schedule 3B_Income_Eastern:Schedule 3D_Income_The Cape'!AW59)</f>
        <v>20488.143553964455</v>
      </c>
      <c r="AX59" s="661">
        <f>SUM('Schedule 3B_Income_Eastern:Schedule 3D_Income_The Cape'!AX59)</f>
        <v>20317.068293678163</v>
      </c>
      <c r="AY59" s="662">
        <f t="shared" si="95"/>
        <v>285551.85176419077</v>
      </c>
      <c r="AZ59" s="663">
        <f>SUM('Schedule 3B_Income_Eastern:Schedule 3D_Income_The Cape'!AZ59)</f>
        <v>0</v>
      </c>
      <c r="BA59" s="661">
        <f>SUM('Schedule 3B_Income_Eastern:Schedule 3D_Income_The Cape'!BA59)</f>
        <v>5449.92</v>
      </c>
      <c r="BB59" s="661">
        <f>SUM('Schedule 3B_Income_Eastern:Schedule 3D_Income_The Cape'!BB59)</f>
        <v>0</v>
      </c>
      <c r="BC59" s="661">
        <f>SUM('Schedule 3B_Income_Eastern:Schedule 3D_Income_The Cape'!BC59)</f>
        <v>13199.2060229054</v>
      </c>
      <c r="BD59" s="661">
        <f>SUM('Schedule 3B_Income_Eastern:Schedule 3D_Income_The Cape'!BD59)</f>
        <v>0</v>
      </c>
      <c r="BE59" s="661">
        <f>SUM('Schedule 3B_Income_Eastern:Schedule 3D_Income_The Cape'!BE59)</f>
        <v>15505.643804705589</v>
      </c>
      <c r="BF59" s="661">
        <f>SUM('Schedule 3B_Income_Eastern:Schedule 3D_Income_The Cape'!BF59)</f>
        <v>0</v>
      </c>
      <c r="BG59" s="661">
        <f>SUM('Schedule 3B_Income_Eastern:Schedule 3D_Income_The Cape'!BG59)</f>
        <v>23724.190962920118</v>
      </c>
      <c r="BH59" s="664">
        <f t="shared" si="96"/>
        <v>57878.960790531106</v>
      </c>
      <c r="BI59" s="665">
        <f t="shared" si="97"/>
        <v>343430.8125547219</v>
      </c>
      <c r="BJ59" s="335">
        <v>37</v>
      </c>
      <c r="BK59" s="661">
        <f>SUM('Schedule 3B_Income_Eastern:Schedule 3D_Income_The Cape'!BK59)</f>
        <v>137.5</v>
      </c>
      <c r="BL59" s="661">
        <f>SUM('Schedule 3B_Income_Eastern:Schedule 3D_Income_The Cape'!BL59)</f>
        <v>655.75</v>
      </c>
      <c r="BM59" s="661">
        <f>SUM('Schedule 3B_Income_Eastern:Schedule 3D_Income_The Cape'!BM59)</f>
        <v>192.56597747991322</v>
      </c>
      <c r="BN59" s="661">
        <f>SUM('Schedule 3B_Income_Eastern:Schedule 3D_Income_The Cape'!BN59)</f>
        <v>1448.7463734300482</v>
      </c>
      <c r="BO59" s="661">
        <f>SUM('Schedule 3B_Income_Eastern:Schedule 3D_Income_The Cape'!BO59)</f>
        <v>0</v>
      </c>
      <c r="BP59" s="661">
        <f>SUM('Schedule 3B_Income_Eastern:Schedule 3D_Income_The Cape'!BP59)</f>
        <v>140.20819233623166</v>
      </c>
      <c r="BQ59" s="661">
        <f>SUM('Schedule 3B_Income_Eastern:Schedule 3D_Income_The Cape'!BQ59)</f>
        <v>27.626811074478525</v>
      </c>
      <c r="BR59" s="661">
        <f>SUM('Schedule 3B_Income_Eastern:Schedule 3D_Income_The Cape'!BR59)</f>
        <v>151.94746090963187</v>
      </c>
      <c r="BS59" s="662">
        <f t="shared" si="98"/>
        <v>2754.3448152303035</v>
      </c>
      <c r="BT59" s="663">
        <f>SUM('Schedule 3B_Income_Eastern:Schedule 3D_Income_The Cape'!BT59)</f>
        <v>0</v>
      </c>
      <c r="BU59" s="661">
        <f>SUM('Schedule 3B_Income_Eastern:Schedule 3D_Income_The Cape'!BU59)</f>
        <v>128</v>
      </c>
      <c r="BV59" s="661">
        <f>SUM('Schedule 3B_Income_Eastern:Schedule 3D_Income_The Cape'!BV59)</f>
        <v>0</v>
      </c>
      <c r="BW59" s="661">
        <f>SUM('Schedule 3B_Income_Eastern:Schedule 3D_Income_The Cape'!BW59)</f>
        <v>128.34778530018684</v>
      </c>
      <c r="BX59" s="661">
        <f>SUM('Schedule 3B_Income_Eastern:Schedule 3D_Income_The Cape'!BX59)</f>
        <v>0</v>
      </c>
      <c r="BY59" s="661">
        <f>SUM('Schedule 3B_Income_Eastern:Schedule 3D_Income_The Cape'!BY59)</f>
        <v>160.12747502164774</v>
      </c>
      <c r="BZ59" s="661">
        <f>SUM('Schedule 3B_Income_Eastern:Schedule 3D_Income_The Cape'!BZ59)</f>
        <v>0</v>
      </c>
      <c r="CA59" s="661">
        <f>SUM('Schedule 3B_Income_Eastern:Schedule 3D_Income_The Cape'!CA59)</f>
        <v>0</v>
      </c>
      <c r="CB59" s="664">
        <f t="shared" si="99"/>
        <v>416.47526032183458</v>
      </c>
      <c r="CC59" s="665">
        <f t="shared" si="100"/>
        <v>3170.820075552138</v>
      </c>
      <c r="CD59" s="335">
        <v>37</v>
      </c>
      <c r="CE59" s="480">
        <f t="shared" si="101"/>
        <v>113313.64000000001</v>
      </c>
      <c r="CF59" s="480">
        <f t="shared" si="102"/>
        <v>125079.83519395511</v>
      </c>
      <c r="CG59" s="480">
        <f t="shared" si="103"/>
        <v>67208.426446150042</v>
      </c>
      <c r="CH59" s="480">
        <f t="shared" si="104"/>
        <v>44975.936077482016</v>
      </c>
      <c r="CI59" s="482">
        <f t="shared" si="105"/>
        <v>350577.83771758719</v>
      </c>
      <c r="CJ59" s="480">
        <f t="shared" si="106"/>
        <v>8913.2900000000009</v>
      </c>
      <c r="CK59" s="480">
        <f t="shared" si="107"/>
        <v>16804.495311987648</v>
      </c>
      <c r="CL59" s="480">
        <f t="shared" si="108"/>
        <v>19755.086720895699</v>
      </c>
      <c r="CM59" s="480">
        <f t="shared" si="109"/>
        <v>25743.250506431184</v>
      </c>
      <c r="CN59" s="482">
        <f t="shared" si="110"/>
        <v>71216.122539314529</v>
      </c>
      <c r="CO59" s="480">
        <f t="shared" si="111"/>
        <v>122226.93000000001</v>
      </c>
      <c r="CP59" s="480">
        <f t="shared" si="112"/>
        <v>141884.33050594275</v>
      </c>
      <c r="CQ59" s="480">
        <f t="shared" si="113"/>
        <v>86963.513167045734</v>
      </c>
      <c r="CR59" s="480">
        <f t="shared" si="114"/>
        <v>70719.186583913193</v>
      </c>
      <c r="CS59" s="482">
        <f t="shared" si="115"/>
        <v>421793.96025690174</v>
      </c>
    </row>
    <row r="60" spans="1:97" ht="15.75" customHeight="1">
      <c r="A60" s="1062" t="s">
        <v>372</v>
      </c>
      <c r="B60" s="1063">
        <v>38</v>
      </c>
      <c r="C60" s="661">
        <f>SUM('Schedule 3B_Income_Eastern:Schedule 3D_Income_The Cape'!C60)</f>
        <v>104785.44616682202</v>
      </c>
      <c r="D60" s="661">
        <f>SUM('Schedule 3B_Income_Eastern:Schedule 3D_Income_The Cape'!D60)</f>
        <v>477374.16586017614</v>
      </c>
      <c r="E60" s="661">
        <f>SUM('Schedule 3B_Income_Eastern:Schedule 3D_Income_The Cape'!E60)</f>
        <v>114949.80182986934</v>
      </c>
      <c r="F60" s="661">
        <f>SUM('Schedule 3B_Income_Eastern:Schedule 3D_Income_The Cape'!F60)</f>
        <v>493355.08143999625</v>
      </c>
      <c r="G60" s="661">
        <f>SUM('Schedule 3B_Income_Eastern:Schedule 3D_Income_The Cape'!G60)</f>
        <v>112630.86140817871</v>
      </c>
      <c r="H60" s="661">
        <f>SUM('Schedule 3B_Income_Eastern:Schedule 3D_Income_The Cape'!H60)</f>
        <v>516370.53428351379</v>
      </c>
      <c r="I60" s="661">
        <f>SUM('Schedule 3B_Income_Eastern:Schedule 3D_Income_The Cape'!I60)</f>
        <v>113914.48040370586</v>
      </c>
      <c r="J60" s="661">
        <f>SUM('Schedule 3B_Income_Eastern:Schedule 3D_Income_The Cape'!J60)</f>
        <v>460730.25270325306</v>
      </c>
      <c r="K60" s="662">
        <f>SUM(C60:J60)</f>
        <v>2394110.6240955153</v>
      </c>
      <c r="L60" s="663">
        <f>SUM('Schedule 3B_Income_Eastern:Schedule 3D_Income_The Cape'!L60)</f>
        <v>0</v>
      </c>
      <c r="M60" s="661">
        <f>SUM('Schedule 3B_Income_Eastern:Schedule 3D_Income_The Cape'!M60)</f>
        <v>0</v>
      </c>
      <c r="N60" s="661">
        <f>SUM('Schedule 3B_Income_Eastern:Schedule 3D_Income_The Cape'!N60)</f>
        <v>0</v>
      </c>
      <c r="O60" s="661">
        <f>SUM('Schedule 3B_Income_Eastern:Schedule 3D_Income_The Cape'!O60)</f>
        <v>0</v>
      </c>
      <c r="P60" s="661">
        <f>SUM('Schedule 3B_Income_Eastern:Schedule 3D_Income_The Cape'!P60)</f>
        <v>0</v>
      </c>
      <c r="Q60" s="661">
        <f>SUM('Schedule 3B_Income_Eastern:Schedule 3D_Income_The Cape'!Q60)</f>
        <v>0</v>
      </c>
      <c r="R60" s="661">
        <f>SUM('Schedule 3B_Income_Eastern:Schedule 3D_Income_The Cape'!R60)</f>
        <v>0</v>
      </c>
      <c r="S60" s="661">
        <f>SUM('Schedule 3B_Income_Eastern:Schedule 3D_Income_The Cape'!S60)</f>
        <v>0</v>
      </c>
      <c r="T60" s="664">
        <f>SUM(L60:S60)</f>
        <v>0</v>
      </c>
      <c r="U60" s="665">
        <f>SUM(T60,K60)</f>
        <v>2394110.6240955153</v>
      </c>
      <c r="V60" s="1063">
        <v>38</v>
      </c>
      <c r="W60" s="661">
        <f>SUM('Schedule 3B_Income_Eastern:Schedule 3D_Income_The Cape'!W60)</f>
        <v>5020.9692954935545</v>
      </c>
      <c r="X60" s="661">
        <f>SUM('Schedule 3B_Income_Eastern:Schedule 3D_Income_The Cape'!X60)</f>
        <v>87685.043493764271</v>
      </c>
      <c r="Y60" s="661">
        <f>SUM('Schedule 3B_Income_Eastern:Schedule 3D_Income_The Cape'!Y60)</f>
        <v>5534.1664671769222</v>
      </c>
      <c r="Z60" s="661">
        <f>SUM('Schedule 3B_Income_Eastern:Schedule 3D_Income_The Cape'!Z60)</f>
        <v>99918.404636489984</v>
      </c>
      <c r="AA60" s="661">
        <f>SUM('Schedule 3B_Income_Eastern:Schedule 3D_Income_The Cape'!AA60)</f>
        <v>6739.5626839664528</v>
      </c>
      <c r="AB60" s="661">
        <f>SUM('Schedule 3B_Income_Eastern:Schedule 3D_Income_The Cape'!AB60)</f>
        <v>115624.74054435699</v>
      </c>
      <c r="AC60" s="661">
        <f>SUM('Schedule 3B_Income_Eastern:Schedule 3D_Income_The Cape'!AC60)</f>
        <v>6023.3917922319461</v>
      </c>
      <c r="AD60" s="661">
        <f>SUM('Schedule 3B_Income_Eastern:Schedule 3D_Income_The Cape'!AD60)</f>
        <v>109086.92169077529</v>
      </c>
      <c r="AE60" s="662">
        <f>SUM(W60:AD60)</f>
        <v>435633.20060425543</v>
      </c>
      <c r="AF60" s="663">
        <f>SUM('Schedule 3B_Income_Eastern:Schedule 3D_Income_The Cape'!AF60)</f>
        <v>0</v>
      </c>
      <c r="AG60" s="661">
        <f>SUM('Schedule 3B_Income_Eastern:Schedule 3D_Income_The Cape'!AG60)</f>
        <v>0</v>
      </c>
      <c r="AH60" s="661">
        <f>SUM('Schedule 3B_Income_Eastern:Schedule 3D_Income_The Cape'!AH60)</f>
        <v>0</v>
      </c>
      <c r="AI60" s="661">
        <f>SUM('Schedule 3B_Income_Eastern:Schedule 3D_Income_The Cape'!AI60)</f>
        <v>0</v>
      </c>
      <c r="AJ60" s="661">
        <f>SUM('Schedule 3B_Income_Eastern:Schedule 3D_Income_The Cape'!AJ60)</f>
        <v>0</v>
      </c>
      <c r="AK60" s="661">
        <f>SUM('Schedule 3B_Income_Eastern:Schedule 3D_Income_The Cape'!AK60)</f>
        <v>0</v>
      </c>
      <c r="AL60" s="661">
        <f>SUM('Schedule 3B_Income_Eastern:Schedule 3D_Income_The Cape'!AL60)</f>
        <v>0</v>
      </c>
      <c r="AM60" s="661">
        <f>SUM('Schedule 3B_Income_Eastern:Schedule 3D_Income_The Cape'!AM60)</f>
        <v>0</v>
      </c>
      <c r="AN60" s="664">
        <f>SUM(AF60:AM60)</f>
        <v>0</v>
      </c>
      <c r="AO60" s="665">
        <f>SUM(AN60,AE60)</f>
        <v>435633.20060425543</v>
      </c>
      <c r="AP60" s="1063">
        <v>38</v>
      </c>
      <c r="AQ60" s="661">
        <f>SUM('Schedule 3B_Income_Eastern:Schedule 3D_Income_The Cape'!AQ60)</f>
        <v>263104.17876916419</v>
      </c>
      <c r="AR60" s="661">
        <f>SUM('Schedule 3B_Income_Eastern:Schedule 3D_Income_The Cape'!AR60)</f>
        <v>1364433.9741923669</v>
      </c>
      <c r="AS60" s="661">
        <f>SUM('Schedule 3B_Income_Eastern:Schedule 3D_Income_The Cape'!AS60)</f>
        <v>272982.47260606277</v>
      </c>
      <c r="AT60" s="661">
        <f>SUM('Schedule 3B_Income_Eastern:Schedule 3D_Income_The Cape'!AT60)</f>
        <v>1408543.9271265336</v>
      </c>
      <c r="AU60" s="661">
        <f>SUM('Schedule 3B_Income_Eastern:Schedule 3D_Income_The Cape'!AU60)</f>
        <v>313607.60664578254</v>
      </c>
      <c r="AV60" s="661">
        <f>SUM('Schedule 3B_Income_Eastern:Schedule 3D_Income_The Cape'!AV60)</f>
        <v>1545610.5307416022</v>
      </c>
      <c r="AW60" s="661">
        <f>SUM('Schedule 3B_Income_Eastern:Schedule 3D_Income_The Cape'!AW60)</f>
        <v>338166.14797106973</v>
      </c>
      <c r="AX60" s="661">
        <f>SUM('Schedule 3B_Income_Eastern:Schedule 3D_Income_The Cape'!AX60)</f>
        <v>1561103.0939141675</v>
      </c>
      <c r="AY60" s="662">
        <f>SUM(AQ60:AX60)</f>
        <v>7067551.93196675</v>
      </c>
      <c r="AZ60" s="663">
        <f>SUM('Schedule 3B_Income_Eastern:Schedule 3D_Income_The Cape'!AZ60)</f>
        <v>0</v>
      </c>
      <c r="BA60" s="661">
        <f>SUM('Schedule 3B_Income_Eastern:Schedule 3D_Income_The Cape'!BA60)</f>
        <v>0</v>
      </c>
      <c r="BB60" s="661">
        <f>SUM('Schedule 3B_Income_Eastern:Schedule 3D_Income_The Cape'!BB60)</f>
        <v>0</v>
      </c>
      <c r="BC60" s="661">
        <f>SUM('Schedule 3B_Income_Eastern:Schedule 3D_Income_The Cape'!BC60)</f>
        <v>0</v>
      </c>
      <c r="BD60" s="661">
        <f>SUM('Schedule 3B_Income_Eastern:Schedule 3D_Income_The Cape'!BD60)</f>
        <v>0</v>
      </c>
      <c r="BE60" s="661">
        <f>SUM('Schedule 3B_Income_Eastern:Schedule 3D_Income_The Cape'!BE60)</f>
        <v>0</v>
      </c>
      <c r="BF60" s="661">
        <f>SUM('Schedule 3B_Income_Eastern:Schedule 3D_Income_The Cape'!BF60)</f>
        <v>0</v>
      </c>
      <c r="BG60" s="661">
        <f>SUM('Schedule 3B_Income_Eastern:Schedule 3D_Income_The Cape'!BG60)</f>
        <v>0</v>
      </c>
      <c r="BH60" s="664">
        <f>SUM(AZ60:BG60)</f>
        <v>0</v>
      </c>
      <c r="BI60" s="665">
        <f>SUM(BH60,AY60)</f>
        <v>7067551.93196675</v>
      </c>
      <c r="BJ60" s="1063">
        <v>38</v>
      </c>
      <c r="BK60" s="661">
        <f>SUM('Schedule 3B_Income_Eastern:Schedule 3D_Income_The Cape'!BK60)</f>
        <v>3425.4413893447877</v>
      </c>
      <c r="BL60" s="661">
        <f>SUM('Schedule 3B_Income_Eastern:Schedule 3D_Income_The Cape'!BL60)</f>
        <v>57027.280832867807</v>
      </c>
      <c r="BM60" s="661">
        <f>SUM('Schedule 3B_Income_Eastern:Schedule 3D_Income_The Cape'!BM60)</f>
        <v>3713.0331891149535</v>
      </c>
      <c r="BN60" s="661">
        <f>SUM('Schedule 3B_Income_Eastern:Schedule 3D_Income_The Cape'!BN60)</f>
        <v>60364.212704756123</v>
      </c>
      <c r="BO60" s="661">
        <f>SUM('Schedule 3B_Income_Eastern:Schedule 3D_Income_The Cape'!BO60)</f>
        <v>3737.9280062596399</v>
      </c>
      <c r="BP60" s="661">
        <f>SUM('Schedule 3B_Income_Eastern:Schedule 3D_Income_The Cape'!BP60)</f>
        <v>65926.435686339697</v>
      </c>
      <c r="BQ60" s="661">
        <f>SUM('Schedule 3B_Income_Eastern:Schedule 3D_Income_The Cape'!BQ60)</f>
        <v>3243.3648112018172</v>
      </c>
      <c r="BR60" s="661">
        <f>SUM('Schedule 3B_Income_Eastern:Schedule 3D_Income_The Cape'!BR60)</f>
        <v>56014.646713594739</v>
      </c>
      <c r="BS60" s="662">
        <f>SUM(BK60:BR60)</f>
        <v>253452.34333347954</v>
      </c>
      <c r="BT60" s="663">
        <f>SUM('Schedule 3B_Income_Eastern:Schedule 3D_Income_The Cape'!BT60)</f>
        <v>0</v>
      </c>
      <c r="BU60" s="661">
        <f>SUM('Schedule 3B_Income_Eastern:Schedule 3D_Income_The Cape'!BU60)</f>
        <v>0</v>
      </c>
      <c r="BV60" s="661">
        <f>SUM('Schedule 3B_Income_Eastern:Schedule 3D_Income_The Cape'!BV60)</f>
        <v>0</v>
      </c>
      <c r="BW60" s="661">
        <f>SUM('Schedule 3B_Income_Eastern:Schedule 3D_Income_The Cape'!BW60)</f>
        <v>0</v>
      </c>
      <c r="BX60" s="661">
        <f>SUM('Schedule 3B_Income_Eastern:Schedule 3D_Income_The Cape'!BX60)</f>
        <v>0</v>
      </c>
      <c r="BY60" s="661">
        <f>SUM('Schedule 3B_Income_Eastern:Schedule 3D_Income_The Cape'!BY60)</f>
        <v>0</v>
      </c>
      <c r="BZ60" s="661">
        <f>SUM('Schedule 3B_Income_Eastern:Schedule 3D_Income_The Cape'!BZ60)</f>
        <v>0</v>
      </c>
      <c r="CA60" s="661">
        <f>SUM('Schedule 3B_Income_Eastern:Schedule 3D_Income_The Cape'!CA60)</f>
        <v>0</v>
      </c>
      <c r="CB60" s="664">
        <f>SUM(BT60:CA60)</f>
        <v>0</v>
      </c>
      <c r="CC60" s="665">
        <f>SUM(CB60,BS60)</f>
        <v>253452.34333347954</v>
      </c>
      <c r="CD60" s="1063">
        <v>38</v>
      </c>
      <c r="CE60" s="480">
        <f t="shared" si="101"/>
        <v>2362856.4999999995</v>
      </c>
      <c r="CF60" s="480">
        <f t="shared" si="102"/>
        <v>2459361.1</v>
      </c>
      <c r="CG60" s="480">
        <f t="shared" si="103"/>
        <v>2680248.2000000002</v>
      </c>
      <c r="CH60" s="480">
        <f t="shared" si="104"/>
        <v>2648282.3000000003</v>
      </c>
      <c r="CI60" s="482">
        <f t="shared" si="105"/>
        <v>10150748.1</v>
      </c>
      <c r="CJ60" s="480">
        <f t="shared" si="106"/>
        <v>0</v>
      </c>
      <c r="CK60" s="480">
        <f t="shared" si="107"/>
        <v>0</v>
      </c>
      <c r="CL60" s="480">
        <f t="shared" si="108"/>
        <v>0</v>
      </c>
      <c r="CM60" s="480">
        <f t="shared" si="109"/>
        <v>0</v>
      </c>
      <c r="CN60" s="482">
        <f t="shared" si="110"/>
        <v>0</v>
      </c>
      <c r="CO60" s="480">
        <f t="shared" si="111"/>
        <v>2362856.4999999995</v>
      </c>
      <c r="CP60" s="480">
        <f t="shared" si="112"/>
        <v>2459361.1</v>
      </c>
      <c r="CQ60" s="480">
        <f t="shared" si="113"/>
        <v>2680248.2000000002</v>
      </c>
      <c r="CR60" s="480">
        <f t="shared" si="114"/>
        <v>2648282.3000000003</v>
      </c>
      <c r="CS60" s="482">
        <f t="shared" si="115"/>
        <v>10150748.100000001</v>
      </c>
    </row>
    <row r="61" spans="1:97" ht="15.75" customHeight="1">
      <c r="A61" s="1062" t="s">
        <v>226</v>
      </c>
      <c r="B61" s="1063">
        <v>39</v>
      </c>
      <c r="C61" s="661">
        <f>SUM('Schedule 3B_Income_Eastern:Schedule 3D_Income_The Cape'!C61)</f>
        <v>36914.19</v>
      </c>
      <c r="D61" s="661">
        <f>SUM('Schedule 3B_Income_Eastern:Schedule 3D_Income_The Cape'!D61)</f>
        <v>143193.62</v>
      </c>
      <c r="E61" s="661">
        <f>SUM('Schedule 3B_Income_Eastern:Schedule 3D_Income_The Cape'!E61)</f>
        <v>43076.9</v>
      </c>
      <c r="F61" s="661">
        <f>SUM('Schedule 3B_Income_Eastern:Schedule 3D_Income_The Cape'!F61)</f>
        <v>157773.81999999998</v>
      </c>
      <c r="G61" s="661">
        <f>SUM('Schedule 3B_Income_Eastern:Schedule 3D_Income_The Cape'!G61)</f>
        <v>52697.820000000007</v>
      </c>
      <c r="H61" s="661">
        <f>SUM('Schedule 3B_Income_Eastern:Schedule 3D_Income_The Cape'!H61)</f>
        <v>216621.55</v>
      </c>
      <c r="I61" s="661">
        <f>SUM('Schedule 3B_Income_Eastern:Schedule 3D_Income_The Cape'!I61)</f>
        <v>80893.3</v>
      </c>
      <c r="J61" s="661">
        <f>SUM('Schedule 3B_Income_Eastern:Schedule 3D_Income_The Cape'!J61)</f>
        <v>295140.62</v>
      </c>
      <c r="K61" s="662">
        <f t="shared" si="89"/>
        <v>1026311.82</v>
      </c>
      <c r="L61" s="663">
        <f>SUM('Schedule 3B_Income_Eastern:Schedule 3D_Income_The Cape'!L61)</f>
        <v>0</v>
      </c>
      <c r="M61" s="661">
        <f>SUM('Schedule 3B_Income_Eastern:Schedule 3D_Income_The Cape'!M61)</f>
        <v>362222.83000000007</v>
      </c>
      <c r="N61" s="661">
        <f>SUM('Schedule 3B_Income_Eastern:Schedule 3D_Income_The Cape'!N61)</f>
        <v>0</v>
      </c>
      <c r="O61" s="661">
        <f>SUM('Schedule 3B_Income_Eastern:Schedule 3D_Income_The Cape'!O61)</f>
        <v>399849.71</v>
      </c>
      <c r="P61" s="661">
        <f>SUM('Schedule 3B_Income_Eastern:Schedule 3D_Income_The Cape'!P61)</f>
        <v>0</v>
      </c>
      <c r="Q61" s="661">
        <f>SUM('Schedule 3B_Income_Eastern:Schedule 3D_Income_The Cape'!Q61)</f>
        <v>427180.5</v>
      </c>
      <c r="R61" s="661">
        <f>SUM('Schedule 3B_Income_Eastern:Schedule 3D_Income_The Cape'!R61)</f>
        <v>0</v>
      </c>
      <c r="S61" s="661">
        <f>SUM('Schedule 3B_Income_Eastern:Schedule 3D_Income_The Cape'!S61)</f>
        <v>512458.62999999995</v>
      </c>
      <c r="T61" s="664">
        <f t="shared" si="90"/>
        <v>1701711.67</v>
      </c>
      <c r="U61" s="665">
        <f t="shared" si="91"/>
        <v>2728023.4899999998</v>
      </c>
      <c r="V61" s="1063">
        <v>39</v>
      </c>
      <c r="W61" s="661">
        <f>SUM('Schedule 3B_Income_Eastern:Schedule 3D_Income_The Cape'!W61)</f>
        <v>2058.9899999999998</v>
      </c>
      <c r="X61" s="661">
        <f>SUM('Schedule 3B_Income_Eastern:Schedule 3D_Income_The Cape'!X61)</f>
        <v>31893.590000000004</v>
      </c>
      <c r="Y61" s="661">
        <f>SUM('Schedule 3B_Income_Eastern:Schedule 3D_Income_The Cape'!Y61)</f>
        <v>2386.0499999999997</v>
      </c>
      <c r="Z61" s="661">
        <f>SUM('Schedule 3B_Income_Eastern:Schedule 3D_Income_The Cape'!Z61)</f>
        <v>37097.49</v>
      </c>
      <c r="AA61" s="661">
        <f>SUM('Schedule 3B_Income_Eastern:Schedule 3D_Income_The Cape'!AA61)</f>
        <v>3459.85</v>
      </c>
      <c r="AB61" s="661">
        <f>SUM('Schedule 3B_Income_Eastern:Schedule 3D_Income_The Cape'!AB61)</f>
        <v>51926.2</v>
      </c>
      <c r="AC61" s="661">
        <f>SUM('Schedule 3B_Income_Eastern:Schedule 3D_Income_The Cape'!AC61)</f>
        <v>4504.17</v>
      </c>
      <c r="AD61" s="661">
        <f>SUM('Schedule 3B_Income_Eastern:Schedule 3D_Income_The Cape'!AD61)</f>
        <v>74140.899999999994</v>
      </c>
      <c r="AE61" s="662">
        <f t="shared" si="92"/>
        <v>207467.24</v>
      </c>
      <c r="AF61" s="663">
        <f>SUM('Schedule 3B_Income_Eastern:Schedule 3D_Income_The Cape'!AF61)</f>
        <v>0</v>
      </c>
      <c r="AG61" s="661">
        <f>SUM('Schedule 3B_Income_Eastern:Schedule 3D_Income_The Cape'!AG61)</f>
        <v>65309.630000000005</v>
      </c>
      <c r="AH61" s="661">
        <f>SUM('Schedule 3B_Income_Eastern:Schedule 3D_Income_The Cape'!AH61)</f>
        <v>0</v>
      </c>
      <c r="AI61" s="661">
        <f>SUM('Schedule 3B_Income_Eastern:Schedule 3D_Income_The Cape'!AI61)</f>
        <v>79762.86</v>
      </c>
      <c r="AJ61" s="661">
        <f>SUM('Schedule 3B_Income_Eastern:Schedule 3D_Income_The Cape'!AJ61)</f>
        <v>0</v>
      </c>
      <c r="AK61" s="661">
        <f>SUM('Schedule 3B_Income_Eastern:Schedule 3D_Income_The Cape'!AK61)</f>
        <v>94887.94</v>
      </c>
      <c r="AL61" s="661">
        <f>SUM('Schedule 3B_Income_Eastern:Schedule 3D_Income_The Cape'!AL61)</f>
        <v>0</v>
      </c>
      <c r="AM61" s="661">
        <f>SUM('Schedule 3B_Income_Eastern:Schedule 3D_Income_The Cape'!AM61)</f>
        <v>120353.51999999999</v>
      </c>
      <c r="AN61" s="664">
        <f t="shared" si="93"/>
        <v>360313.94999999995</v>
      </c>
      <c r="AO61" s="665">
        <f t="shared" si="94"/>
        <v>567781.18999999994</v>
      </c>
      <c r="AP61" s="1063">
        <v>39</v>
      </c>
      <c r="AQ61" s="661">
        <f>SUM('Schedule 3B_Income_Eastern:Schedule 3D_Income_The Cape'!AQ61)</f>
        <v>98286.360000000015</v>
      </c>
      <c r="AR61" s="661">
        <f>SUM('Schedule 3B_Income_Eastern:Schedule 3D_Income_The Cape'!AR61)</f>
        <v>400979.61999999994</v>
      </c>
      <c r="AS61" s="661">
        <f>SUM('Schedule 3B_Income_Eastern:Schedule 3D_Income_The Cape'!AS61)</f>
        <v>105643.47000000002</v>
      </c>
      <c r="AT61" s="661">
        <f>SUM('Schedule 3B_Income_Eastern:Schedule 3D_Income_The Cape'!AT61)</f>
        <v>443175.45999999996</v>
      </c>
      <c r="AU61" s="661">
        <f>SUM('Schedule 3B_Income_Eastern:Schedule 3D_Income_The Cape'!AU61)</f>
        <v>152288.48000000004</v>
      </c>
      <c r="AV61" s="661">
        <f>SUM('Schedule 3B_Income_Eastern:Schedule 3D_Income_The Cape'!AV61)</f>
        <v>631929.19999999995</v>
      </c>
      <c r="AW61" s="661">
        <f>SUM('Schedule 3B_Income_Eastern:Schedule 3D_Income_The Cape'!AW61)</f>
        <v>244597.83999999997</v>
      </c>
      <c r="AX61" s="661">
        <f>SUM('Schedule 3B_Income_Eastern:Schedule 3D_Income_The Cape'!AX61)</f>
        <v>998254.3</v>
      </c>
      <c r="AY61" s="662">
        <f t="shared" si="95"/>
        <v>3075154.7299999995</v>
      </c>
      <c r="AZ61" s="663">
        <f>SUM('Schedule 3B_Income_Eastern:Schedule 3D_Income_The Cape'!AZ61)</f>
        <v>0</v>
      </c>
      <c r="BA61" s="661">
        <f>SUM('Schedule 3B_Income_Eastern:Schedule 3D_Income_The Cape'!BA61)</f>
        <v>1040120.2</v>
      </c>
      <c r="BB61" s="661">
        <f>SUM('Schedule 3B_Income_Eastern:Schedule 3D_Income_The Cape'!BB61)</f>
        <v>0</v>
      </c>
      <c r="BC61" s="661">
        <f>SUM('Schedule 3B_Income_Eastern:Schedule 3D_Income_The Cape'!BC61)</f>
        <v>1146162.31</v>
      </c>
      <c r="BD61" s="661">
        <f>SUM('Schedule 3B_Income_Eastern:Schedule 3D_Income_The Cape'!BD61)</f>
        <v>0</v>
      </c>
      <c r="BE61" s="661">
        <f>SUM('Schedule 3B_Income_Eastern:Schedule 3D_Income_The Cape'!BE61)</f>
        <v>1285662.3700000001</v>
      </c>
      <c r="BF61" s="661">
        <f>SUM('Schedule 3B_Income_Eastern:Schedule 3D_Income_The Cape'!BF61)</f>
        <v>0</v>
      </c>
      <c r="BG61" s="661">
        <f>SUM('Schedule 3B_Income_Eastern:Schedule 3D_Income_The Cape'!BG61)</f>
        <v>1739710.62</v>
      </c>
      <c r="BH61" s="664">
        <f t="shared" si="96"/>
        <v>5211655.5</v>
      </c>
      <c r="BI61" s="665">
        <f t="shared" si="97"/>
        <v>8286810.2299999995</v>
      </c>
      <c r="BJ61" s="1063">
        <v>39</v>
      </c>
      <c r="BK61" s="661">
        <f>SUM('Schedule 3B_Income_Eastern:Schedule 3D_Income_The Cape'!BK61)</f>
        <v>1491.91</v>
      </c>
      <c r="BL61" s="661">
        <f>SUM('Schedule 3B_Income_Eastern:Schedule 3D_Income_The Cape'!BL61)</f>
        <v>7242.9800000000014</v>
      </c>
      <c r="BM61" s="661">
        <f>SUM('Schedule 3B_Income_Eastern:Schedule 3D_Income_The Cape'!BM61)</f>
        <v>1676.28</v>
      </c>
      <c r="BN61" s="661">
        <f>SUM('Schedule 3B_Income_Eastern:Schedule 3D_Income_The Cape'!BN61)</f>
        <v>10952.349999999999</v>
      </c>
      <c r="BO61" s="661">
        <f>SUM('Schedule 3B_Income_Eastern:Schedule 3D_Income_The Cape'!BO61)</f>
        <v>2012.62</v>
      </c>
      <c r="BP61" s="661">
        <f>SUM('Schedule 3B_Income_Eastern:Schedule 3D_Income_The Cape'!BP61)</f>
        <v>20257.260000000002</v>
      </c>
      <c r="BQ61" s="661">
        <f>SUM('Schedule 3B_Income_Eastern:Schedule 3D_Income_The Cape'!BQ61)</f>
        <v>2513.4699999999998</v>
      </c>
      <c r="BR61" s="661">
        <f>SUM('Schedule 3B_Income_Eastern:Schedule 3D_Income_The Cape'!BR61)</f>
        <v>33493.46</v>
      </c>
      <c r="BS61" s="662">
        <f t="shared" si="98"/>
        <v>79640.33</v>
      </c>
      <c r="BT61" s="663">
        <f>SUM('Schedule 3B_Income_Eastern:Schedule 3D_Income_The Cape'!BT61)</f>
        <v>0</v>
      </c>
      <c r="BU61" s="661">
        <f>SUM('Schedule 3B_Income_Eastern:Schedule 3D_Income_The Cape'!BU61)</f>
        <v>45992.189999999995</v>
      </c>
      <c r="BV61" s="661">
        <f>SUM('Schedule 3B_Income_Eastern:Schedule 3D_Income_The Cape'!BV61)</f>
        <v>0</v>
      </c>
      <c r="BW61" s="661">
        <f>SUM('Schedule 3B_Income_Eastern:Schedule 3D_Income_The Cape'!BW61)</f>
        <v>51307.200000000004</v>
      </c>
      <c r="BX61" s="661">
        <f>SUM('Schedule 3B_Income_Eastern:Schedule 3D_Income_The Cape'!BX61)</f>
        <v>0</v>
      </c>
      <c r="BY61" s="661">
        <f>SUM('Schedule 3B_Income_Eastern:Schedule 3D_Income_The Cape'!BY61)</f>
        <v>56682.87</v>
      </c>
      <c r="BZ61" s="661">
        <f>SUM('Schedule 3B_Income_Eastern:Schedule 3D_Income_The Cape'!BZ61)</f>
        <v>0</v>
      </c>
      <c r="CA61" s="661">
        <f>SUM('Schedule 3B_Income_Eastern:Schedule 3D_Income_The Cape'!CA61)</f>
        <v>63401.37</v>
      </c>
      <c r="CB61" s="664">
        <f t="shared" si="99"/>
        <v>217383.63</v>
      </c>
      <c r="CC61" s="665">
        <f t="shared" si="100"/>
        <v>297023.96000000002</v>
      </c>
      <c r="CD61" s="1063">
        <v>39</v>
      </c>
      <c r="CE61" s="480">
        <f t="shared" si="101"/>
        <v>722061.25999999989</v>
      </c>
      <c r="CF61" s="480">
        <f t="shared" si="102"/>
        <v>801781.82</v>
      </c>
      <c r="CG61" s="480">
        <f t="shared" si="103"/>
        <v>1131192.9800000002</v>
      </c>
      <c r="CH61" s="480">
        <f t="shared" si="104"/>
        <v>1733538.0599999998</v>
      </c>
      <c r="CI61" s="482">
        <f t="shared" si="105"/>
        <v>4388574.1199999992</v>
      </c>
      <c r="CJ61" s="480">
        <f t="shared" si="106"/>
        <v>1513644.85</v>
      </c>
      <c r="CK61" s="480">
        <f t="shared" si="107"/>
        <v>1677082.08</v>
      </c>
      <c r="CL61" s="480">
        <f t="shared" si="108"/>
        <v>1864413.6800000002</v>
      </c>
      <c r="CM61" s="480">
        <f t="shared" si="109"/>
        <v>2435924.14</v>
      </c>
      <c r="CN61" s="482">
        <f t="shared" si="110"/>
        <v>7491064.75</v>
      </c>
      <c r="CO61" s="480">
        <f t="shared" si="111"/>
        <v>2235706.1100000003</v>
      </c>
      <c r="CP61" s="480">
        <f t="shared" si="112"/>
        <v>2478863.9</v>
      </c>
      <c r="CQ61" s="480">
        <f t="shared" si="113"/>
        <v>2995606.66</v>
      </c>
      <c r="CR61" s="480">
        <f t="shared" si="114"/>
        <v>4169462.2000000007</v>
      </c>
      <c r="CS61" s="482">
        <f t="shared" si="115"/>
        <v>11879638.869999999</v>
      </c>
    </row>
    <row r="62" spans="1:97" ht="15.75" customHeight="1">
      <c r="A62" s="1062" t="s">
        <v>227</v>
      </c>
      <c r="B62" s="1063">
        <v>40</v>
      </c>
      <c r="C62" s="661">
        <f>SUM('Schedule 3B_Income_Eastern:Schedule 3D_Income_The Cape'!C62)</f>
        <v>0</v>
      </c>
      <c r="D62" s="661">
        <f>SUM('Schedule 3B_Income_Eastern:Schedule 3D_Income_The Cape'!D62)</f>
        <v>0</v>
      </c>
      <c r="E62" s="661">
        <f>SUM('Schedule 3B_Income_Eastern:Schedule 3D_Income_The Cape'!E62)</f>
        <v>0</v>
      </c>
      <c r="F62" s="661">
        <f>SUM('Schedule 3B_Income_Eastern:Schedule 3D_Income_The Cape'!F62)</f>
        <v>0</v>
      </c>
      <c r="G62" s="661">
        <f>SUM('Schedule 3B_Income_Eastern:Schedule 3D_Income_The Cape'!G62)</f>
        <v>0</v>
      </c>
      <c r="H62" s="661">
        <f>SUM('Schedule 3B_Income_Eastern:Schedule 3D_Income_The Cape'!H62)</f>
        <v>0</v>
      </c>
      <c r="I62" s="661">
        <f>SUM('Schedule 3B_Income_Eastern:Schedule 3D_Income_The Cape'!I62)</f>
        <v>0</v>
      </c>
      <c r="J62" s="661">
        <f>SUM('Schedule 3B_Income_Eastern:Schedule 3D_Income_The Cape'!J62)</f>
        <v>0</v>
      </c>
      <c r="K62" s="662">
        <f t="shared" si="89"/>
        <v>0</v>
      </c>
      <c r="L62" s="663">
        <f>SUM('Schedule 3B_Income_Eastern:Schedule 3D_Income_The Cape'!L62)</f>
        <v>0</v>
      </c>
      <c r="M62" s="661">
        <f>SUM('Schedule 3B_Income_Eastern:Schedule 3D_Income_The Cape'!M62)</f>
        <v>0</v>
      </c>
      <c r="N62" s="661">
        <f>SUM('Schedule 3B_Income_Eastern:Schedule 3D_Income_The Cape'!N62)</f>
        <v>0</v>
      </c>
      <c r="O62" s="661">
        <f>SUM('Schedule 3B_Income_Eastern:Schedule 3D_Income_The Cape'!O62)</f>
        <v>0</v>
      </c>
      <c r="P62" s="661">
        <f>SUM('Schedule 3B_Income_Eastern:Schedule 3D_Income_The Cape'!P62)</f>
        <v>0</v>
      </c>
      <c r="Q62" s="661">
        <f>SUM('Schedule 3B_Income_Eastern:Schedule 3D_Income_The Cape'!Q62)</f>
        <v>0</v>
      </c>
      <c r="R62" s="661">
        <f>SUM('Schedule 3B_Income_Eastern:Schedule 3D_Income_The Cape'!R62)</f>
        <v>0</v>
      </c>
      <c r="S62" s="661">
        <f>SUM('Schedule 3B_Income_Eastern:Schedule 3D_Income_The Cape'!S62)</f>
        <v>0</v>
      </c>
      <c r="T62" s="664">
        <f t="shared" si="90"/>
        <v>0</v>
      </c>
      <c r="U62" s="665">
        <f t="shared" si="91"/>
        <v>0</v>
      </c>
      <c r="V62" s="1063">
        <v>40</v>
      </c>
      <c r="W62" s="661">
        <f>SUM('Schedule 3B_Income_Eastern:Schedule 3D_Income_The Cape'!W62)</f>
        <v>0</v>
      </c>
      <c r="X62" s="661">
        <f>SUM('Schedule 3B_Income_Eastern:Schedule 3D_Income_The Cape'!X62)</f>
        <v>0</v>
      </c>
      <c r="Y62" s="661">
        <f>SUM('Schedule 3B_Income_Eastern:Schedule 3D_Income_The Cape'!Y62)</f>
        <v>0</v>
      </c>
      <c r="Z62" s="661">
        <f>SUM('Schedule 3B_Income_Eastern:Schedule 3D_Income_The Cape'!Z62)</f>
        <v>0</v>
      </c>
      <c r="AA62" s="661">
        <f>SUM('Schedule 3B_Income_Eastern:Schedule 3D_Income_The Cape'!AA62)</f>
        <v>0</v>
      </c>
      <c r="AB62" s="661">
        <f>SUM('Schedule 3B_Income_Eastern:Schedule 3D_Income_The Cape'!AB62)</f>
        <v>0</v>
      </c>
      <c r="AC62" s="661">
        <f>SUM('Schedule 3B_Income_Eastern:Schedule 3D_Income_The Cape'!AC62)</f>
        <v>0</v>
      </c>
      <c r="AD62" s="661">
        <f>SUM('Schedule 3B_Income_Eastern:Schedule 3D_Income_The Cape'!AD62)</f>
        <v>0</v>
      </c>
      <c r="AE62" s="662">
        <f t="shared" si="92"/>
        <v>0</v>
      </c>
      <c r="AF62" s="663">
        <f>SUM('Schedule 3B_Income_Eastern:Schedule 3D_Income_The Cape'!AF62)</f>
        <v>0</v>
      </c>
      <c r="AG62" s="661">
        <f>SUM('Schedule 3B_Income_Eastern:Schedule 3D_Income_The Cape'!AG62)</f>
        <v>0</v>
      </c>
      <c r="AH62" s="661">
        <f>SUM('Schedule 3B_Income_Eastern:Schedule 3D_Income_The Cape'!AH62)</f>
        <v>0</v>
      </c>
      <c r="AI62" s="661">
        <f>SUM('Schedule 3B_Income_Eastern:Schedule 3D_Income_The Cape'!AI62)</f>
        <v>0</v>
      </c>
      <c r="AJ62" s="661">
        <f>SUM('Schedule 3B_Income_Eastern:Schedule 3D_Income_The Cape'!AJ62)</f>
        <v>0</v>
      </c>
      <c r="AK62" s="661">
        <f>SUM('Schedule 3B_Income_Eastern:Schedule 3D_Income_The Cape'!AK62)</f>
        <v>0</v>
      </c>
      <c r="AL62" s="661">
        <f>SUM('Schedule 3B_Income_Eastern:Schedule 3D_Income_The Cape'!AL62)</f>
        <v>0</v>
      </c>
      <c r="AM62" s="661">
        <f>SUM('Schedule 3B_Income_Eastern:Schedule 3D_Income_The Cape'!AM62)</f>
        <v>0</v>
      </c>
      <c r="AN62" s="664">
        <f t="shared" si="93"/>
        <v>0</v>
      </c>
      <c r="AO62" s="665">
        <f t="shared" si="94"/>
        <v>0</v>
      </c>
      <c r="AP62" s="1063">
        <v>40</v>
      </c>
      <c r="AQ62" s="661">
        <f>SUM('Schedule 3B_Income_Eastern:Schedule 3D_Income_The Cape'!AQ62)</f>
        <v>0</v>
      </c>
      <c r="AR62" s="661">
        <f>SUM('Schedule 3B_Income_Eastern:Schedule 3D_Income_The Cape'!AR62)</f>
        <v>0</v>
      </c>
      <c r="AS62" s="661">
        <f>SUM('Schedule 3B_Income_Eastern:Schedule 3D_Income_The Cape'!AS62)</f>
        <v>0</v>
      </c>
      <c r="AT62" s="661">
        <f>SUM('Schedule 3B_Income_Eastern:Schedule 3D_Income_The Cape'!AT62)</f>
        <v>0</v>
      </c>
      <c r="AU62" s="661">
        <f>SUM('Schedule 3B_Income_Eastern:Schedule 3D_Income_The Cape'!AU62)</f>
        <v>0</v>
      </c>
      <c r="AV62" s="661">
        <f>SUM('Schedule 3B_Income_Eastern:Schedule 3D_Income_The Cape'!AV62)</f>
        <v>0</v>
      </c>
      <c r="AW62" s="661">
        <f>SUM('Schedule 3B_Income_Eastern:Schedule 3D_Income_The Cape'!AW62)</f>
        <v>0</v>
      </c>
      <c r="AX62" s="661">
        <f>SUM('Schedule 3B_Income_Eastern:Schedule 3D_Income_The Cape'!AX62)</f>
        <v>0</v>
      </c>
      <c r="AY62" s="662">
        <f t="shared" si="95"/>
        <v>0</v>
      </c>
      <c r="AZ62" s="663">
        <f>SUM('Schedule 3B_Income_Eastern:Schedule 3D_Income_The Cape'!AZ62)</f>
        <v>0</v>
      </c>
      <c r="BA62" s="661">
        <f>SUM('Schedule 3B_Income_Eastern:Schedule 3D_Income_The Cape'!BA62)</f>
        <v>0</v>
      </c>
      <c r="BB62" s="661">
        <f>SUM('Schedule 3B_Income_Eastern:Schedule 3D_Income_The Cape'!BB62)</f>
        <v>0</v>
      </c>
      <c r="BC62" s="661">
        <f>SUM('Schedule 3B_Income_Eastern:Schedule 3D_Income_The Cape'!BC62)</f>
        <v>0</v>
      </c>
      <c r="BD62" s="661">
        <f>SUM('Schedule 3B_Income_Eastern:Schedule 3D_Income_The Cape'!BD62)</f>
        <v>0</v>
      </c>
      <c r="BE62" s="661">
        <f>SUM('Schedule 3B_Income_Eastern:Schedule 3D_Income_The Cape'!BE62)</f>
        <v>0</v>
      </c>
      <c r="BF62" s="661">
        <f>SUM('Schedule 3B_Income_Eastern:Schedule 3D_Income_The Cape'!BF62)</f>
        <v>0</v>
      </c>
      <c r="BG62" s="661">
        <f>SUM('Schedule 3B_Income_Eastern:Schedule 3D_Income_The Cape'!BG62)</f>
        <v>0</v>
      </c>
      <c r="BH62" s="664">
        <f t="shared" si="96"/>
        <v>0</v>
      </c>
      <c r="BI62" s="665">
        <f t="shared" si="97"/>
        <v>0</v>
      </c>
      <c r="BJ62" s="1063">
        <v>40</v>
      </c>
      <c r="BK62" s="661">
        <f>SUM('Schedule 3B_Income_Eastern:Schedule 3D_Income_The Cape'!BK62)</f>
        <v>0</v>
      </c>
      <c r="BL62" s="661">
        <f>SUM('Schedule 3B_Income_Eastern:Schedule 3D_Income_The Cape'!BL62)</f>
        <v>0</v>
      </c>
      <c r="BM62" s="661">
        <f>SUM('Schedule 3B_Income_Eastern:Schedule 3D_Income_The Cape'!BM62)</f>
        <v>0</v>
      </c>
      <c r="BN62" s="661">
        <f>SUM('Schedule 3B_Income_Eastern:Schedule 3D_Income_The Cape'!BN62)</f>
        <v>0</v>
      </c>
      <c r="BO62" s="661">
        <f>SUM('Schedule 3B_Income_Eastern:Schedule 3D_Income_The Cape'!BO62)</f>
        <v>0</v>
      </c>
      <c r="BP62" s="661">
        <f>SUM('Schedule 3B_Income_Eastern:Schedule 3D_Income_The Cape'!BP62)</f>
        <v>0</v>
      </c>
      <c r="BQ62" s="661">
        <f>SUM('Schedule 3B_Income_Eastern:Schedule 3D_Income_The Cape'!BQ62)</f>
        <v>0</v>
      </c>
      <c r="BR62" s="661">
        <f>SUM('Schedule 3B_Income_Eastern:Schedule 3D_Income_The Cape'!BR62)</f>
        <v>0</v>
      </c>
      <c r="BS62" s="662">
        <f t="shared" si="98"/>
        <v>0</v>
      </c>
      <c r="BT62" s="663">
        <f>SUM('Schedule 3B_Income_Eastern:Schedule 3D_Income_The Cape'!BT62)</f>
        <v>0</v>
      </c>
      <c r="BU62" s="661">
        <f>SUM('Schedule 3B_Income_Eastern:Schedule 3D_Income_The Cape'!BU62)</f>
        <v>0</v>
      </c>
      <c r="BV62" s="661">
        <f>SUM('Schedule 3B_Income_Eastern:Schedule 3D_Income_The Cape'!BV62)</f>
        <v>0</v>
      </c>
      <c r="BW62" s="661">
        <f>SUM('Schedule 3B_Income_Eastern:Schedule 3D_Income_The Cape'!BW62)</f>
        <v>0</v>
      </c>
      <c r="BX62" s="661">
        <f>SUM('Schedule 3B_Income_Eastern:Schedule 3D_Income_The Cape'!BX62)</f>
        <v>0</v>
      </c>
      <c r="BY62" s="661">
        <f>SUM('Schedule 3B_Income_Eastern:Schedule 3D_Income_The Cape'!BY62)</f>
        <v>0</v>
      </c>
      <c r="BZ62" s="661">
        <f>SUM('Schedule 3B_Income_Eastern:Schedule 3D_Income_The Cape'!BZ62)</f>
        <v>0</v>
      </c>
      <c r="CA62" s="661">
        <f>SUM('Schedule 3B_Income_Eastern:Schedule 3D_Income_The Cape'!CA62)</f>
        <v>0</v>
      </c>
      <c r="CB62" s="664">
        <f t="shared" si="99"/>
        <v>0</v>
      </c>
      <c r="CC62" s="665">
        <f t="shared" si="100"/>
        <v>0</v>
      </c>
      <c r="CD62" s="1063">
        <v>40</v>
      </c>
      <c r="CE62" s="480">
        <f t="shared" si="101"/>
        <v>0</v>
      </c>
      <c r="CF62" s="480">
        <f t="shared" si="102"/>
        <v>0</v>
      </c>
      <c r="CG62" s="480">
        <f t="shared" si="103"/>
        <v>0</v>
      </c>
      <c r="CH62" s="480">
        <f t="shared" si="104"/>
        <v>0</v>
      </c>
      <c r="CI62" s="482">
        <f t="shared" si="105"/>
        <v>0</v>
      </c>
      <c r="CJ62" s="480">
        <f t="shared" si="106"/>
        <v>0</v>
      </c>
      <c r="CK62" s="480">
        <f t="shared" si="107"/>
        <v>0</v>
      </c>
      <c r="CL62" s="480">
        <f t="shared" si="108"/>
        <v>0</v>
      </c>
      <c r="CM62" s="480">
        <f t="shared" si="109"/>
        <v>0</v>
      </c>
      <c r="CN62" s="482">
        <f t="shared" si="110"/>
        <v>0</v>
      </c>
      <c r="CO62" s="480">
        <f t="shared" si="111"/>
        <v>0</v>
      </c>
      <c r="CP62" s="480">
        <f t="shared" si="112"/>
        <v>0</v>
      </c>
      <c r="CQ62" s="480">
        <f t="shared" si="113"/>
        <v>0</v>
      </c>
      <c r="CR62" s="480">
        <f t="shared" si="114"/>
        <v>0</v>
      </c>
      <c r="CS62" s="482">
        <f t="shared" si="115"/>
        <v>0</v>
      </c>
    </row>
    <row r="63" spans="1:97" ht="15.75" customHeight="1">
      <c r="A63" s="1062" t="s">
        <v>229</v>
      </c>
      <c r="B63" s="1063">
        <v>41</v>
      </c>
      <c r="C63" s="661">
        <f>SUM('Schedule 3B_Income_Eastern:Schedule 3D_Income_The Cape'!C63)</f>
        <v>0</v>
      </c>
      <c r="D63" s="661">
        <f>SUM('Schedule 3B_Income_Eastern:Schedule 3D_Income_The Cape'!D63)</f>
        <v>0</v>
      </c>
      <c r="E63" s="661">
        <f>SUM('Schedule 3B_Income_Eastern:Schedule 3D_Income_The Cape'!E63)</f>
        <v>0</v>
      </c>
      <c r="F63" s="661">
        <f>SUM('Schedule 3B_Income_Eastern:Schedule 3D_Income_The Cape'!F63)</f>
        <v>0</v>
      </c>
      <c r="G63" s="661">
        <f>SUM('Schedule 3B_Income_Eastern:Schedule 3D_Income_The Cape'!G63)</f>
        <v>0</v>
      </c>
      <c r="H63" s="661">
        <f>SUM('Schedule 3B_Income_Eastern:Schedule 3D_Income_The Cape'!H63)</f>
        <v>0</v>
      </c>
      <c r="I63" s="661">
        <f>SUM('Schedule 3B_Income_Eastern:Schedule 3D_Income_The Cape'!I63)</f>
        <v>0</v>
      </c>
      <c r="J63" s="661">
        <f>SUM('Schedule 3B_Income_Eastern:Schedule 3D_Income_The Cape'!J63)</f>
        <v>0</v>
      </c>
      <c r="K63" s="662">
        <f t="shared" si="89"/>
        <v>0</v>
      </c>
      <c r="L63" s="663">
        <f>SUM('Schedule 3B_Income_Eastern:Schedule 3D_Income_The Cape'!L63)</f>
        <v>0</v>
      </c>
      <c r="M63" s="661">
        <f>SUM('Schedule 3B_Income_Eastern:Schedule 3D_Income_The Cape'!M63)</f>
        <v>0</v>
      </c>
      <c r="N63" s="661">
        <f>SUM('Schedule 3B_Income_Eastern:Schedule 3D_Income_The Cape'!N63)</f>
        <v>0</v>
      </c>
      <c r="O63" s="661">
        <f>SUM('Schedule 3B_Income_Eastern:Schedule 3D_Income_The Cape'!O63)</f>
        <v>0</v>
      </c>
      <c r="P63" s="661">
        <f>SUM('Schedule 3B_Income_Eastern:Schedule 3D_Income_The Cape'!P63)</f>
        <v>0</v>
      </c>
      <c r="Q63" s="661">
        <f>SUM('Schedule 3B_Income_Eastern:Schedule 3D_Income_The Cape'!Q63)</f>
        <v>0</v>
      </c>
      <c r="R63" s="661">
        <f>SUM('Schedule 3B_Income_Eastern:Schedule 3D_Income_The Cape'!R63)</f>
        <v>0</v>
      </c>
      <c r="S63" s="661">
        <f>SUM('Schedule 3B_Income_Eastern:Schedule 3D_Income_The Cape'!S63)</f>
        <v>0</v>
      </c>
      <c r="T63" s="664">
        <f t="shared" si="90"/>
        <v>0</v>
      </c>
      <c r="U63" s="665">
        <f t="shared" si="91"/>
        <v>0</v>
      </c>
      <c r="V63" s="1063">
        <v>41</v>
      </c>
      <c r="W63" s="661">
        <f>SUM('Schedule 3B_Income_Eastern:Schedule 3D_Income_The Cape'!W63)</f>
        <v>0</v>
      </c>
      <c r="X63" s="661">
        <f>SUM('Schedule 3B_Income_Eastern:Schedule 3D_Income_The Cape'!X63)</f>
        <v>0</v>
      </c>
      <c r="Y63" s="661">
        <f>SUM('Schedule 3B_Income_Eastern:Schedule 3D_Income_The Cape'!Y63)</f>
        <v>0</v>
      </c>
      <c r="Z63" s="661">
        <f>SUM('Schedule 3B_Income_Eastern:Schedule 3D_Income_The Cape'!Z63)</f>
        <v>0</v>
      </c>
      <c r="AA63" s="661">
        <f>SUM('Schedule 3B_Income_Eastern:Schedule 3D_Income_The Cape'!AA63)</f>
        <v>0</v>
      </c>
      <c r="AB63" s="661">
        <f>SUM('Schedule 3B_Income_Eastern:Schedule 3D_Income_The Cape'!AB63)</f>
        <v>0</v>
      </c>
      <c r="AC63" s="661">
        <f>SUM('Schedule 3B_Income_Eastern:Schedule 3D_Income_The Cape'!AC63)</f>
        <v>0</v>
      </c>
      <c r="AD63" s="661">
        <f>SUM('Schedule 3B_Income_Eastern:Schedule 3D_Income_The Cape'!AD63)</f>
        <v>0</v>
      </c>
      <c r="AE63" s="662">
        <f t="shared" si="92"/>
        <v>0</v>
      </c>
      <c r="AF63" s="663">
        <f>SUM('Schedule 3B_Income_Eastern:Schedule 3D_Income_The Cape'!AF63)</f>
        <v>0</v>
      </c>
      <c r="AG63" s="661">
        <f>SUM('Schedule 3B_Income_Eastern:Schedule 3D_Income_The Cape'!AG63)</f>
        <v>0</v>
      </c>
      <c r="AH63" s="661">
        <f>SUM('Schedule 3B_Income_Eastern:Schedule 3D_Income_The Cape'!AH63)</f>
        <v>0</v>
      </c>
      <c r="AI63" s="661">
        <f>SUM('Schedule 3B_Income_Eastern:Schedule 3D_Income_The Cape'!AI63)</f>
        <v>0</v>
      </c>
      <c r="AJ63" s="661">
        <f>SUM('Schedule 3B_Income_Eastern:Schedule 3D_Income_The Cape'!AJ63)</f>
        <v>0</v>
      </c>
      <c r="AK63" s="661">
        <f>SUM('Schedule 3B_Income_Eastern:Schedule 3D_Income_The Cape'!AK63)</f>
        <v>0</v>
      </c>
      <c r="AL63" s="661">
        <f>SUM('Schedule 3B_Income_Eastern:Schedule 3D_Income_The Cape'!AL63)</f>
        <v>0</v>
      </c>
      <c r="AM63" s="661">
        <f>SUM('Schedule 3B_Income_Eastern:Schedule 3D_Income_The Cape'!AM63)</f>
        <v>0</v>
      </c>
      <c r="AN63" s="664">
        <f t="shared" si="93"/>
        <v>0</v>
      </c>
      <c r="AO63" s="665">
        <f t="shared" si="94"/>
        <v>0</v>
      </c>
      <c r="AP63" s="1063">
        <v>41</v>
      </c>
      <c r="AQ63" s="661">
        <f>SUM('Schedule 3B_Income_Eastern:Schedule 3D_Income_The Cape'!AQ63)</f>
        <v>0</v>
      </c>
      <c r="AR63" s="661">
        <f>SUM('Schedule 3B_Income_Eastern:Schedule 3D_Income_The Cape'!AR63)</f>
        <v>0</v>
      </c>
      <c r="AS63" s="661">
        <f>SUM('Schedule 3B_Income_Eastern:Schedule 3D_Income_The Cape'!AS63)</f>
        <v>0</v>
      </c>
      <c r="AT63" s="661">
        <f>SUM('Schedule 3B_Income_Eastern:Schedule 3D_Income_The Cape'!AT63)</f>
        <v>0</v>
      </c>
      <c r="AU63" s="661">
        <f>SUM('Schedule 3B_Income_Eastern:Schedule 3D_Income_The Cape'!AU63)</f>
        <v>0</v>
      </c>
      <c r="AV63" s="661">
        <f>SUM('Schedule 3B_Income_Eastern:Schedule 3D_Income_The Cape'!AV63)</f>
        <v>0</v>
      </c>
      <c r="AW63" s="661">
        <f>SUM('Schedule 3B_Income_Eastern:Schedule 3D_Income_The Cape'!AW63)</f>
        <v>0</v>
      </c>
      <c r="AX63" s="661">
        <f>SUM('Schedule 3B_Income_Eastern:Schedule 3D_Income_The Cape'!AX63)</f>
        <v>0</v>
      </c>
      <c r="AY63" s="662">
        <f t="shared" si="95"/>
        <v>0</v>
      </c>
      <c r="AZ63" s="663">
        <f>SUM('Schedule 3B_Income_Eastern:Schedule 3D_Income_The Cape'!AZ63)</f>
        <v>0</v>
      </c>
      <c r="BA63" s="661">
        <f>SUM('Schedule 3B_Income_Eastern:Schedule 3D_Income_The Cape'!BA63)</f>
        <v>0</v>
      </c>
      <c r="BB63" s="661">
        <f>SUM('Schedule 3B_Income_Eastern:Schedule 3D_Income_The Cape'!BB63)</f>
        <v>0</v>
      </c>
      <c r="BC63" s="661">
        <f>SUM('Schedule 3B_Income_Eastern:Schedule 3D_Income_The Cape'!BC63)</f>
        <v>0</v>
      </c>
      <c r="BD63" s="661">
        <f>SUM('Schedule 3B_Income_Eastern:Schedule 3D_Income_The Cape'!BD63)</f>
        <v>0</v>
      </c>
      <c r="BE63" s="661">
        <f>SUM('Schedule 3B_Income_Eastern:Schedule 3D_Income_The Cape'!BE63)</f>
        <v>0</v>
      </c>
      <c r="BF63" s="661">
        <f>SUM('Schedule 3B_Income_Eastern:Schedule 3D_Income_The Cape'!BF63)</f>
        <v>0</v>
      </c>
      <c r="BG63" s="661">
        <f>SUM('Schedule 3B_Income_Eastern:Schedule 3D_Income_The Cape'!BG63)</f>
        <v>0</v>
      </c>
      <c r="BH63" s="664">
        <f t="shared" si="96"/>
        <v>0</v>
      </c>
      <c r="BI63" s="665">
        <f t="shared" si="97"/>
        <v>0</v>
      </c>
      <c r="BJ63" s="1063">
        <v>41</v>
      </c>
      <c r="BK63" s="661">
        <f>SUM('Schedule 3B_Income_Eastern:Schedule 3D_Income_The Cape'!BK63)</f>
        <v>0</v>
      </c>
      <c r="BL63" s="661">
        <f>SUM('Schedule 3B_Income_Eastern:Schedule 3D_Income_The Cape'!BL63)</f>
        <v>0</v>
      </c>
      <c r="BM63" s="661">
        <f>SUM('Schedule 3B_Income_Eastern:Schedule 3D_Income_The Cape'!BM63)</f>
        <v>0</v>
      </c>
      <c r="BN63" s="661">
        <f>SUM('Schedule 3B_Income_Eastern:Schedule 3D_Income_The Cape'!BN63)</f>
        <v>0</v>
      </c>
      <c r="BO63" s="661">
        <f>SUM('Schedule 3B_Income_Eastern:Schedule 3D_Income_The Cape'!BO63)</f>
        <v>0</v>
      </c>
      <c r="BP63" s="661">
        <f>SUM('Schedule 3B_Income_Eastern:Schedule 3D_Income_The Cape'!BP63)</f>
        <v>0</v>
      </c>
      <c r="BQ63" s="661">
        <f>SUM('Schedule 3B_Income_Eastern:Schedule 3D_Income_The Cape'!BQ63)</f>
        <v>0</v>
      </c>
      <c r="BR63" s="661">
        <f>SUM('Schedule 3B_Income_Eastern:Schedule 3D_Income_The Cape'!BR63)</f>
        <v>0</v>
      </c>
      <c r="BS63" s="662">
        <f t="shared" si="98"/>
        <v>0</v>
      </c>
      <c r="BT63" s="663">
        <f>SUM('Schedule 3B_Income_Eastern:Schedule 3D_Income_The Cape'!BT63)</f>
        <v>0</v>
      </c>
      <c r="BU63" s="661">
        <f>SUM('Schedule 3B_Income_Eastern:Schedule 3D_Income_The Cape'!BU63)</f>
        <v>0</v>
      </c>
      <c r="BV63" s="661">
        <f>SUM('Schedule 3B_Income_Eastern:Schedule 3D_Income_The Cape'!BV63)</f>
        <v>0</v>
      </c>
      <c r="BW63" s="661">
        <f>SUM('Schedule 3B_Income_Eastern:Schedule 3D_Income_The Cape'!BW63)</f>
        <v>0</v>
      </c>
      <c r="BX63" s="661">
        <f>SUM('Schedule 3B_Income_Eastern:Schedule 3D_Income_The Cape'!BX63)</f>
        <v>0</v>
      </c>
      <c r="BY63" s="661">
        <f>SUM('Schedule 3B_Income_Eastern:Schedule 3D_Income_The Cape'!BY63)</f>
        <v>0</v>
      </c>
      <c r="BZ63" s="661">
        <f>SUM('Schedule 3B_Income_Eastern:Schedule 3D_Income_The Cape'!BZ63)</f>
        <v>0</v>
      </c>
      <c r="CA63" s="661">
        <f>SUM('Schedule 3B_Income_Eastern:Schedule 3D_Income_The Cape'!CA63)</f>
        <v>0</v>
      </c>
      <c r="CB63" s="664">
        <f t="shared" si="99"/>
        <v>0</v>
      </c>
      <c r="CC63" s="665">
        <f t="shared" si="100"/>
        <v>0</v>
      </c>
      <c r="CD63" s="1063">
        <v>41</v>
      </c>
      <c r="CE63" s="480">
        <f t="shared" si="101"/>
        <v>0</v>
      </c>
      <c r="CF63" s="480">
        <f t="shared" si="102"/>
        <v>0</v>
      </c>
      <c r="CG63" s="480">
        <f t="shared" si="103"/>
        <v>0</v>
      </c>
      <c r="CH63" s="480">
        <f t="shared" si="104"/>
        <v>0</v>
      </c>
      <c r="CI63" s="482">
        <f t="shared" si="105"/>
        <v>0</v>
      </c>
      <c r="CJ63" s="480">
        <f t="shared" si="106"/>
        <v>0</v>
      </c>
      <c r="CK63" s="480">
        <f t="shared" si="107"/>
        <v>0</v>
      </c>
      <c r="CL63" s="480">
        <f t="shared" si="108"/>
        <v>0</v>
      </c>
      <c r="CM63" s="480">
        <f t="shared" si="109"/>
        <v>0</v>
      </c>
      <c r="CN63" s="482">
        <f t="shared" si="110"/>
        <v>0</v>
      </c>
      <c r="CO63" s="480">
        <f t="shared" si="111"/>
        <v>0</v>
      </c>
      <c r="CP63" s="480">
        <f t="shared" si="112"/>
        <v>0</v>
      </c>
      <c r="CQ63" s="480">
        <f t="shared" si="113"/>
        <v>0</v>
      </c>
      <c r="CR63" s="480">
        <f t="shared" si="114"/>
        <v>0</v>
      </c>
      <c r="CS63" s="482">
        <f t="shared" si="115"/>
        <v>0</v>
      </c>
    </row>
    <row r="64" spans="1:97" ht="15.75" customHeight="1">
      <c r="A64" s="1062" t="s">
        <v>231</v>
      </c>
      <c r="B64" s="1063">
        <v>42</v>
      </c>
      <c r="C64" s="661">
        <f>SUM('Schedule 3B_Income_Eastern:Schedule 3D_Income_The Cape'!C64)</f>
        <v>0</v>
      </c>
      <c r="D64" s="661">
        <f>SUM('Schedule 3B_Income_Eastern:Schedule 3D_Income_The Cape'!D64)</f>
        <v>0</v>
      </c>
      <c r="E64" s="661">
        <f>SUM('Schedule 3B_Income_Eastern:Schedule 3D_Income_The Cape'!E64)</f>
        <v>0</v>
      </c>
      <c r="F64" s="661">
        <f>SUM('Schedule 3B_Income_Eastern:Schedule 3D_Income_The Cape'!F64)</f>
        <v>0</v>
      </c>
      <c r="G64" s="661">
        <f>SUM('Schedule 3B_Income_Eastern:Schedule 3D_Income_The Cape'!G64)</f>
        <v>0</v>
      </c>
      <c r="H64" s="661">
        <f>SUM('Schedule 3B_Income_Eastern:Schedule 3D_Income_The Cape'!H64)</f>
        <v>0</v>
      </c>
      <c r="I64" s="661">
        <f>SUM('Schedule 3B_Income_Eastern:Schedule 3D_Income_The Cape'!I64)</f>
        <v>0</v>
      </c>
      <c r="J64" s="661">
        <f>SUM('Schedule 3B_Income_Eastern:Schedule 3D_Income_The Cape'!J64)</f>
        <v>0</v>
      </c>
      <c r="K64" s="662">
        <f t="shared" ref="K64" si="149">SUM(C64:J64)</f>
        <v>0</v>
      </c>
      <c r="L64" s="663">
        <f>SUM('Schedule 3B_Income_Eastern:Schedule 3D_Income_The Cape'!L64)</f>
        <v>0</v>
      </c>
      <c r="M64" s="661">
        <f>SUM('Schedule 3B_Income_Eastern:Schedule 3D_Income_The Cape'!M64)</f>
        <v>0</v>
      </c>
      <c r="N64" s="661">
        <f>SUM('Schedule 3B_Income_Eastern:Schedule 3D_Income_The Cape'!N64)</f>
        <v>0</v>
      </c>
      <c r="O64" s="661">
        <f>SUM('Schedule 3B_Income_Eastern:Schedule 3D_Income_The Cape'!O64)</f>
        <v>0</v>
      </c>
      <c r="P64" s="661">
        <f>SUM('Schedule 3B_Income_Eastern:Schedule 3D_Income_The Cape'!P64)</f>
        <v>0</v>
      </c>
      <c r="Q64" s="661">
        <f>SUM('Schedule 3B_Income_Eastern:Schedule 3D_Income_The Cape'!Q64)</f>
        <v>0</v>
      </c>
      <c r="R64" s="661">
        <f>SUM('Schedule 3B_Income_Eastern:Schedule 3D_Income_The Cape'!R64)</f>
        <v>0</v>
      </c>
      <c r="S64" s="661">
        <f>SUM('Schedule 3B_Income_Eastern:Schedule 3D_Income_The Cape'!S64)</f>
        <v>0</v>
      </c>
      <c r="T64" s="664">
        <f t="shared" ref="T64" si="150">SUM(L64:S64)</f>
        <v>0</v>
      </c>
      <c r="U64" s="665">
        <f t="shared" ref="U64" si="151">SUM(T64,K64)</f>
        <v>0</v>
      </c>
      <c r="V64" s="1063">
        <v>42</v>
      </c>
      <c r="W64" s="661">
        <f>SUM('Schedule 3B_Income_Eastern:Schedule 3D_Income_The Cape'!W64)</f>
        <v>0</v>
      </c>
      <c r="X64" s="661">
        <f>SUM('Schedule 3B_Income_Eastern:Schedule 3D_Income_The Cape'!X64)</f>
        <v>0</v>
      </c>
      <c r="Y64" s="661">
        <f>SUM('Schedule 3B_Income_Eastern:Schedule 3D_Income_The Cape'!Y64)</f>
        <v>0</v>
      </c>
      <c r="Z64" s="661">
        <f>SUM('Schedule 3B_Income_Eastern:Schedule 3D_Income_The Cape'!Z64)</f>
        <v>0</v>
      </c>
      <c r="AA64" s="661">
        <f>SUM('Schedule 3B_Income_Eastern:Schedule 3D_Income_The Cape'!AA64)</f>
        <v>0</v>
      </c>
      <c r="AB64" s="661">
        <f>SUM('Schedule 3B_Income_Eastern:Schedule 3D_Income_The Cape'!AB64)</f>
        <v>0</v>
      </c>
      <c r="AC64" s="661">
        <f>SUM('Schedule 3B_Income_Eastern:Schedule 3D_Income_The Cape'!AC64)</f>
        <v>0</v>
      </c>
      <c r="AD64" s="661">
        <f>SUM('Schedule 3B_Income_Eastern:Schedule 3D_Income_The Cape'!AD64)</f>
        <v>0</v>
      </c>
      <c r="AE64" s="662">
        <f t="shared" ref="AE64" si="152">SUM(W64:AD64)</f>
        <v>0</v>
      </c>
      <c r="AF64" s="663">
        <f>SUM('Schedule 3B_Income_Eastern:Schedule 3D_Income_The Cape'!AF64)</f>
        <v>0</v>
      </c>
      <c r="AG64" s="661">
        <f>SUM('Schedule 3B_Income_Eastern:Schedule 3D_Income_The Cape'!AG64)</f>
        <v>0</v>
      </c>
      <c r="AH64" s="661">
        <f>SUM('Schedule 3B_Income_Eastern:Schedule 3D_Income_The Cape'!AH64)</f>
        <v>0</v>
      </c>
      <c r="AI64" s="661">
        <f>SUM('Schedule 3B_Income_Eastern:Schedule 3D_Income_The Cape'!AI64)</f>
        <v>0</v>
      </c>
      <c r="AJ64" s="661">
        <f>SUM('Schedule 3B_Income_Eastern:Schedule 3D_Income_The Cape'!AJ64)</f>
        <v>0</v>
      </c>
      <c r="AK64" s="661">
        <f>SUM('Schedule 3B_Income_Eastern:Schedule 3D_Income_The Cape'!AK64)</f>
        <v>0</v>
      </c>
      <c r="AL64" s="661">
        <f>SUM('Schedule 3B_Income_Eastern:Schedule 3D_Income_The Cape'!AL64)</f>
        <v>0</v>
      </c>
      <c r="AM64" s="661">
        <f>SUM('Schedule 3B_Income_Eastern:Schedule 3D_Income_The Cape'!AM64)</f>
        <v>0</v>
      </c>
      <c r="AN64" s="664">
        <f t="shared" ref="AN64" si="153">SUM(AF64:AM64)</f>
        <v>0</v>
      </c>
      <c r="AO64" s="665">
        <f t="shared" ref="AO64" si="154">SUM(AN64,AE64)</f>
        <v>0</v>
      </c>
      <c r="AP64" s="1063">
        <v>42</v>
      </c>
      <c r="AQ64" s="661">
        <f>SUM('Schedule 3B_Income_Eastern:Schedule 3D_Income_The Cape'!AQ64)</f>
        <v>0</v>
      </c>
      <c r="AR64" s="661">
        <f>SUM('Schedule 3B_Income_Eastern:Schedule 3D_Income_The Cape'!AR64)</f>
        <v>0</v>
      </c>
      <c r="AS64" s="661">
        <f>SUM('Schedule 3B_Income_Eastern:Schedule 3D_Income_The Cape'!AS64)</f>
        <v>0</v>
      </c>
      <c r="AT64" s="661">
        <f>SUM('Schedule 3B_Income_Eastern:Schedule 3D_Income_The Cape'!AT64)</f>
        <v>0</v>
      </c>
      <c r="AU64" s="661">
        <f>SUM('Schedule 3B_Income_Eastern:Schedule 3D_Income_The Cape'!AU64)</f>
        <v>0</v>
      </c>
      <c r="AV64" s="661">
        <f>SUM('Schedule 3B_Income_Eastern:Schedule 3D_Income_The Cape'!AV64)</f>
        <v>0</v>
      </c>
      <c r="AW64" s="661">
        <f>SUM('Schedule 3B_Income_Eastern:Schedule 3D_Income_The Cape'!AW64)</f>
        <v>0</v>
      </c>
      <c r="AX64" s="661">
        <f>SUM('Schedule 3B_Income_Eastern:Schedule 3D_Income_The Cape'!AX64)</f>
        <v>0</v>
      </c>
      <c r="AY64" s="662">
        <f t="shared" ref="AY64" si="155">SUM(AQ64:AX64)</f>
        <v>0</v>
      </c>
      <c r="AZ64" s="663">
        <f>SUM('Schedule 3B_Income_Eastern:Schedule 3D_Income_The Cape'!AZ64)</f>
        <v>0</v>
      </c>
      <c r="BA64" s="661">
        <f>SUM('Schedule 3B_Income_Eastern:Schedule 3D_Income_The Cape'!BA64)</f>
        <v>0</v>
      </c>
      <c r="BB64" s="661">
        <f>SUM('Schedule 3B_Income_Eastern:Schedule 3D_Income_The Cape'!BB64)</f>
        <v>0</v>
      </c>
      <c r="BC64" s="661">
        <f>SUM('Schedule 3B_Income_Eastern:Schedule 3D_Income_The Cape'!BC64)</f>
        <v>0</v>
      </c>
      <c r="BD64" s="661">
        <f>SUM('Schedule 3B_Income_Eastern:Schedule 3D_Income_The Cape'!BD64)</f>
        <v>0</v>
      </c>
      <c r="BE64" s="661">
        <f>SUM('Schedule 3B_Income_Eastern:Schedule 3D_Income_The Cape'!BE64)</f>
        <v>0</v>
      </c>
      <c r="BF64" s="661">
        <f>SUM('Schedule 3B_Income_Eastern:Schedule 3D_Income_The Cape'!BF64)</f>
        <v>0</v>
      </c>
      <c r="BG64" s="661">
        <f>SUM('Schedule 3B_Income_Eastern:Schedule 3D_Income_The Cape'!BG64)</f>
        <v>0</v>
      </c>
      <c r="BH64" s="664">
        <f t="shared" ref="BH64" si="156">SUM(AZ64:BG64)</f>
        <v>0</v>
      </c>
      <c r="BI64" s="665">
        <f t="shared" ref="BI64" si="157">SUM(BH64,AY64)</f>
        <v>0</v>
      </c>
      <c r="BJ64" s="1063">
        <v>42</v>
      </c>
      <c r="BK64" s="661">
        <f>SUM('Schedule 3B_Income_Eastern:Schedule 3D_Income_The Cape'!BK64)</f>
        <v>0</v>
      </c>
      <c r="BL64" s="661">
        <f>SUM('Schedule 3B_Income_Eastern:Schedule 3D_Income_The Cape'!BL64)</f>
        <v>0</v>
      </c>
      <c r="BM64" s="661">
        <f>SUM('Schedule 3B_Income_Eastern:Schedule 3D_Income_The Cape'!BM64)</f>
        <v>0</v>
      </c>
      <c r="BN64" s="661">
        <f>SUM('Schedule 3B_Income_Eastern:Schedule 3D_Income_The Cape'!BN64)</f>
        <v>0</v>
      </c>
      <c r="BO64" s="661">
        <f>SUM('Schedule 3B_Income_Eastern:Schedule 3D_Income_The Cape'!BO64)</f>
        <v>0</v>
      </c>
      <c r="BP64" s="661">
        <f>SUM('Schedule 3B_Income_Eastern:Schedule 3D_Income_The Cape'!BP64)</f>
        <v>0</v>
      </c>
      <c r="BQ64" s="661">
        <f>SUM('Schedule 3B_Income_Eastern:Schedule 3D_Income_The Cape'!BQ64)</f>
        <v>0</v>
      </c>
      <c r="BR64" s="661">
        <f>SUM('Schedule 3B_Income_Eastern:Schedule 3D_Income_The Cape'!BR64)</f>
        <v>0</v>
      </c>
      <c r="BS64" s="662">
        <f t="shared" ref="BS64" si="158">SUM(BK64:BR64)</f>
        <v>0</v>
      </c>
      <c r="BT64" s="663">
        <f>SUM('Schedule 3B_Income_Eastern:Schedule 3D_Income_The Cape'!BT64)</f>
        <v>0</v>
      </c>
      <c r="BU64" s="661">
        <f>SUM('Schedule 3B_Income_Eastern:Schedule 3D_Income_The Cape'!BU64)</f>
        <v>0</v>
      </c>
      <c r="BV64" s="661">
        <f>SUM('Schedule 3B_Income_Eastern:Schedule 3D_Income_The Cape'!BV64)</f>
        <v>0</v>
      </c>
      <c r="BW64" s="661">
        <f>SUM('Schedule 3B_Income_Eastern:Schedule 3D_Income_The Cape'!BW64)</f>
        <v>0</v>
      </c>
      <c r="BX64" s="661">
        <f>SUM('Schedule 3B_Income_Eastern:Schedule 3D_Income_The Cape'!BX64)</f>
        <v>0</v>
      </c>
      <c r="BY64" s="661">
        <f>SUM('Schedule 3B_Income_Eastern:Schedule 3D_Income_The Cape'!BY64)</f>
        <v>0</v>
      </c>
      <c r="BZ64" s="661">
        <f>SUM('Schedule 3B_Income_Eastern:Schedule 3D_Income_The Cape'!BZ64)</f>
        <v>0</v>
      </c>
      <c r="CA64" s="661">
        <f>SUM('Schedule 3B_Income_Eastern:Schedule 3D_Income_The Cape'!CA64)</f>
        <v>0</v>
      </c>
      <c r="CB64" s="664">
        <f t="shared" ref="CB64" si="159">SUM(BT64:CA64)</f>
        <v>0</v>
      </c>
      <c r="CC64" s="665">
        <f t="shared" ref="CC64" si="160">SUM(CB64,BS64)</f>
        <v>0</v>
      </c>
      <c r="CD64" s="1063">
        <v>42</v>
      </c>
      <c r="CE64" s="480">
        <f t="shared" si="101"/>
        <v>0</v>
      </c>
      <c r="CF64" s="480">
        <f t="shared" si="102"/>
        <v>0</v>
      </c>
      <c r="CG64" s="480">
        <f t="shared" si="103"/>
        <v>0</v>
      </c>
      <c r="CH64" s="480">
        <f t="shared" si="104"/>
        <v>0</v>
      </c>
      <c r="CI64" s="482">
        <f t="shared" si="105"/>
        <v>0</v>
      </c>
      <c r="CJ64" s="480">
        <f t="shared" si="106"/>
        <v>0</v>
      </c>
      <c r="CK64" s="480">
        <f t="shared" si="107"/>
        <v>0</v>
      </c>
      <c r="CL64" s="480">
        <f t="shared" si="108"/>
        <v>0</v>
      </c>
      <c r="CM64" s="480">
        <f t="shared" si="109"/>
        <v>0</v>
      </c>
      <c r="CN64" s="482">
        <f t="shared" si="110"/>
        <v>0</v>
      </c>
      <c r="CO64" s="480">
        <f t="shared" si="111"/>
        <v>0</v>
      </c>
      <c r="CP64" s="480">
        <f t="shared" si="112"/>
        <v>0</v>
      </c>
      <c r="CQ64" s="480">
        <f t="shared" si="113"/>
        <v>0</v>
      </c>
      <c r="CR64" s="480">
        <f t="shared" si="114"/>
        <v>0</v>
      </c>
      <c r="CS64" s="482">
        <f t="shared" si="115"/>
        <v>0</v>
      </c>
    </row>
    <row r="65" spans="1:97" s="440" customFormat="1" ht="15.75" customHeight="1">
      <c r="A65" s="1064"/>
      <c r="B65" s="1063"/>
      <c r="C65" s="435" t="s">
        <v>1314</v>
      </c>
      <c r="D65" s="435" t="s">
        <v>1314</v>
      </c>
      <c r="E65" s="435" t="s">
        <v>1314</v>
      </c>
      <c r="F65" s="435" t="s">
        <v>1314</v>
      </c>
      <c r="G65" s="435" t="s">
        <v>1314</v>
      </c>
      <c r="H65" s="435" t="s">
        <v>1314</v>
      </c>
      <c r="I65" s="435" t="s">
        <v>1314</v>
      </c>
      <c r="J65" s="435" t="s">
        <v>1314</v>
      </c>
      <c r="K65" s="436"/>
      <c r="L65" s="437" t="s">
        <v>1314</v>
      </c>
      <c r="M65" s="435" t="s">
        <v>1314</v>
      </c>
      <c r="N65" s="435" t="s">
        <v>1314</v>
      </c>
      <c r="O65" s="435" t="s">
        <v>1314</v>
      </c>
      <c r="P65" s="435" t="s">
        <v>1314</v>
      </c>
      <c r="Q65" s="435" t="s">
        <v>1314</v>
      </c>
      <c r="R65" s="435" t="s">
        <v>1314</v>
      </c>
      <c r="S65" s="435" t="s">
        <v>1314</v>
      </c>
      <c r="T65" s="438"/>
      <c r="U65" s="437" t="s">
        <v>1314</v>
      </c>
      <c r="V65" s="1063"/>
      <c r="W65" s="435" t="s">
        <v>1314</v>
      </c>
      <c r="X65" s="435" t="s">
        <v>1314</v>
      </c>
      <c r="Y65" s="435" t="s">
        <v>1314</v>
      </c>
      <c r="Z65" s="435" t="s">
        <v>1314</v>
      </c>
      <c r="AA65" s="435" t="s">
        <v>1314</v>
      </c>
      <c r="AB65" s="435" t="s">
        <v>1314</v>
      </c>
      <c r="AC65" s="435" t="s">
        <v>1314</v>
      </c>
      <c r="AD65" s="435" t="s">
        <v>1314</v>
      </c>
      <c r="AE65" s="436"/>
      <c r="AF65" s="437" t="s">
        <v>1314</v>
      </c>
      <c r="AG65" s="435" t="s">
        <v>1314</v>
      </c>
      <c r="AH65" s="435" t="s">
        <v>1314</v>
      </c>
      <c r="AI65" s="435" t="s">
        <v>1314</v>
      </c>
      <c r="AJ65" s="435" t="s">
        <v>1314</v>
      </c>
      <c r="AK65" s="435" t="s">
        <v>1314</v>
      </c>
      <c r="AL65" s="435" t="s">
        <v>1314</v>
      </c>
      <c r="AM65" s="435" t="s">
        <v>1314</v>
      </c>
      <c r="AN65" s="438"/>
      <c r="AO65" s="437" t="s">
        <v>1314</v>
      </c>
      <c r="AP65" s="1063"/>
      <c r="AQ65" s="435" t="s">
        <v>1314</v>
      </c>
      <c r="AR65" s="435" t="s">
        <v>1314</v>
      </c>
      <c r="AS65" s="435" t="s">
        <v>1314</v>
      </c>
      <c r="AT65" s="435" t="s">
        <v>1314</v>
      </c>
      <c r="AU65" s="435" t="s">
        <v>1314</v>
      </c>
      <c r="AV65" s="435" t="s">
        <v>1314</v>
      </c>
      <c r="AW65" s="435" t="s">
        <v>1314</v>
      </c>
      <c r="AX65" s="435" t="s">
        <v>1314</v>
      </c>
      <c r="AY65" s="436"/>
      <c r="AZ65" s="437" t="s">
        <v>1314</v>
      </c>
      <c r="BA65" s="435" t="s">
        <v>1314</v>
      </c>
      <c r="BB65" s="435" t="s">
        <v>1314</v>
      </c>
      <c r="BC65" s="435" t="s">
        <v>1314</v>
      </c>
      <c r="BD65" s="435" t="s">
        <v>1314</v>
      </c>
      <c r="BE65" s="435" t="s">
        <v>1314</v>
      </c>
      <c r="BF65" s="435" t="s">
        <v>1314</v>
      </c>
      <c r="BG65" s="435" t="s">
        <v>1314</v>
      </c>
      <c r="BH65" s="438"/>
      <c r="BI65" s="437" t="s">
        <v>1314</v>
      </c>
      <c r="BJ65" s="1063"/>
      <c r="BK65" s="435" t="s">
        <v>1314</v>
      </c>
      <c r="BL65" s="435" t="s">
        <v>1314</v>
      </c>
      <c r="BM65" s="435" t="s">
        <v>1314</v>
      </c>
      <c r="BN65" s="435" t="s">
        <v>1314</v>
      </c>
      <c r="BO65" s="435" t="s">
        <v>1314</v>
      </c>
      <c r="BP65" s="435" t="s">
        <v>1314</v>
      </c>
      <c r="BQ65" s="435" t="s">
        <v>1314</v>
      </c>
      <c r="BR65" s="435" t="s">
        <v>1314</v>
      </c>
      <c r="BS65" s="436"/>
      <c r="BT65" s="437" t="s">
        <v>1314</v>
      </c>
      <c r="BU65" s="435" t="s">
        <v>1314</v>
      </c>
      <c r="BV65" s="435" t="s">
        <v>1314</v>
      </c>
      <c r="BW65" s="435" t="s">
        <v>1314</v>
      </c>
      <c r="BX65" s="435" t="s">
        <v>1314</v>
      </c>
      <c r="BY65" s="435" t="s">
        <v>1314</v>
      </c>
      <c r="BZ65" s="435" t="s">
        <v>1314</v>
      </c>
      <c r="CA65" s="435" t="s">
        <v>1314</v>
      </c>
      <c r="CB65" s="438"/>
      <c r="CC65" s="437" t="s">
        <v>1314</v>
      </c>
      <c r="CD65" s="1063"/>
      <c r="CE65" s="491"/>
      <c r="CF65" s="491"/>
      <c r="CG65" s="491"/>
      <c r="CH65" s="491"/>
      <c r="CI65" s="206"/>
      <c r="CJ65" s="491"/>
      <c r="CK65" s="491"/>
      <c r="CL65" s="491"/>
      <c r="CM65" s="491"/>
      <c r="CN65" s="206"/>
      <c r="CO65" s="491"/>
      <c r="CP65" s="491"/>
      <c r="CQ65" s="491"/>
      <c r="CR65" s="491"/>
      <c r="CS65" s="206"/>
    </row>
    <row r="66" spans="1:97" s="378" customFormat="1" ht="15.75" customHeight="1">
      <c r="A66" s="718" t="s">
        <v>233</v>
      </c>
      <c r="B66" s="1063">
        <v>43</v>
      </c>
      <c r="C66" s="372">
        <f>SUM(C35:C64)-C44-C46</f>
        <v>1484409.2649618881</v>
      </c>
      <c r="D66" s="372">
        <f t="shared" ref="D66:U66" si="161">SUM(D35:D64)-D44-D46</f>
        <v>3266503.5358601757</v>
      </c>
      <c r="E66" s="372">
        <f t="shared" si="161"/>
        <v>1750234.1772396027</v>
      </c>
      <c r="F66" s="372">
        <f t="shared" si="161"/>
        <v>3562473.2873277189</v>
      </c>
      <c r="G66" s="372">
        <f t="shared" si="161"/>
        <v>1905323.2751901536</v>
      </c>
      <c r="H66" s="372">
        <f t="shared" si="161"/>
        <v>3567152.4918805161</v>
      </c>
      <c r="I66" s="372">
        <f t="shared" si="161"/>
        <v>1977977.9462188564</v>
      </c>
      <c r="J66" s="372">
        <f t="shared" si="161"/>
        <v>3486976.9919611514</v>
      </c>
      <c r="K66" s="372">
        <f t="shared" si="161"/>
        <v>21001050.970640067</v>
      </c>
      <c r="L66" s="372">
        <f t="shared" si="161"/>
        <v>0</v>
      </c>
      <c r="M66" s="372">
        <f t="shared" si="161"/>
        <v>4501350.4382892428</v>
      </c>
      <c r="N66" s="372">
        <f t="shared" si="161"/>
        <v>0</v>
      </c>
      <c r="O66" s="372">
        <f t="shared" si="161"/>
        <v>5409948.9624110945</v>
      </c>
      <c r="P66" s="372">
        <f t="shared" si="161"/>
        <v>0</v>
      </c>
      <c r="Q66" s="372">
        <f t="shared" si="161"/>
        <v>4572621.8099065404</v>
      </c>
      <c r="R66" s="372">
        <f t="shared" si="161"/>
        <v>0</v>
      </c>
      <c r="S66" s="372">
        <f t="shared" si="161"/>
        <v>5072859.6777214631</v>
      </c>
      <c r="T66" s="372">
        <f t="shared" si="161"/>
        <v>19556780.888328344</v>
      </c>
      <c r="U66" s="372">
        <f t="shared" si="161"/>
        <v>40557831.858968399</v>
      </c>
      <c r="V66" s="1063">
        <v>43</v>
      </c>
      <c r="W66" s="372">
        <f>SUM(W35:W64)-W44-W46</f>
        <v>191944.86005384295</v>
      </c>
      <c r="X66" s="372">
        <f t="shared" ref="X66:AO66" si="162">SUM(X35:X64)-X44-X46</f>
        <v>764359.14349376422</v>
      </c>
      <c r="Y66" s="372">
        <f t="shared" si="162"/>
        <v>385398.39184856223</v>
      </c>
      <c r="Z66" s="372">
        <f t="shared" si="162"/>
        <v>898188.81264929101</v>
      </c>
      <c r="AA66" s="372">
        <f t="shared" si="162"/>
        <v>221415.06945864498</v>
      </c>
      <c r="AB66" s="372">
        <f t="shared" si="162"/>
        <v>911211.33971451758</v>
      </c>
      <c r="AC66" s="372">
        <f t="shared" si="162"/>
        <v>244959.08262810617</v>
      </c>
      <c r="AD66" s="372">
        <f t="shared" si="162"/>
        <v>854934.09380928625</v>
      </c>
      <c r="AE66" s="372">
        <f t="shared" si="162"/>
        <v>4472410.7936560158</v>
      </c>
      <c r="AF66" s="372">
        <f t="shared" si="162"/>
        <v>0</v>
      </c>
      <c r="AG66" s="372">
        <f t="shared" si="162"/>
        <v>1512546.6930053069</v>
      </c>
      <c r="AH66" s="372">
        <f t="shared" si="162"/>
        <v>0</v>
      </c>
      <c r="AI66" s="372">
        <f t="shared" si="162"/>
        <v>1544227.4041823915</v>
      </c>
      <c r="AJ66" s="372">
        <f t="shared" si="162"/>
        <v>0</v>
      </c>
      <c r="AK66" s="372">
        <f t="shared" si="162"/>
        <v>1902084.2194677717</v>
      </c>
      <c r="AL66" s="372">
        <f t="shared" si="162"/>
        <v>0</v>
      </c>
      <c r="AM66" s="372">
        <f t="shared" si="162"/>
        <v>1934895.895919465</v>
      </c>
      <c r="AN66" s="372">
        <f t="shared" si="162"/>
        <v>6893754.2125749337</v>
      </c>
      <c r="AO66" s="372">
        <f t="shared" si="162"/>
        <v>11366165.006230952</v>
      </c>
      <c r="AP66" s="1063">
        <v>43</v>
      </c>
      <c r="AQ66" s="372">
        <f>SUM(AQ35:AQ64)-AQ44-AQ46</f>
        <v>14236099.511809414</v>
      </c>
      <c r="AR66" s="372">
        <f t="shared" ref="AR66:BI66" si="163">SUM(AR35:AR64)-AR44-AR46</f>
        <v>40400110.284191169</v>
      </c>
      <c r="AS66" s="372">
        <f t="shared" si="163"/>
        <v>15807717.622923112</v>
      </c>
      <c r="AT66" s="372">
        <f t="shared" si="163"/>
        <v>42421469.595220551</v>
      </c>
      <c r="AU66" s="372">
        <f t="shared" si="163"/>
        <v>18664382.735917814</v>
      </c>
      <c r="AV66" s="372">
        <f t="shared" si="163"/>
        <v>46739282.851740792</v>
      </c>
      <c r="AW66" s="372">
        <f t="shared" si="163"/>
        <v>20564303.114469677</v>
      </c>
      <c r="AX66" s="372">
        <f t="shared" si="163"/>
        <v>48559132.291063793</v>
      </c>
      <c r="AY66" s="372">
        <f t="shared" si="163"/>
        <v>247392498.00733632</v>
      </c>
      <c r="AZ66" s="372">
        <f t="shared" si="163"/>
        <v>0</v>
      </c>
      <c r="BA66" s="372">
        <f t="shared" si="163"/>
        <v>36408841.550251022</v>
      </c>
      <c r="BB66" s="372">
        <f t="shared" si="163"/>
        <v>0</v>
      </c>
      <c r="BC66" s="372">
        <f t="shared" si="163"/>
        <v>37578151.345452309</v>
      </c>
      <c r="BD66" s="372">
        <f t="shared" si="163"/>
        <v>0</v>
      </c>
      <c r="BE66" s="372">
        <f t="shared" si="163"/>
        <v>38919361.354837865</v>
      </c>
      <c r="BF66" s="372">
        <f t="shared" si="163"/>
        <v>0</v>
      </c>
      <c r="BG66" s="372">
        <f t="shared" si="163"/>
        <v>42101125.022444114</v>
      </c>
      <c r="BH66" s="372">
        <f t="shared" si="163"/>
        <v>155007479.27298534</v>
      </c>
      <c r="BI66" s="372">
        <f t="shared" si="163"/>
        <v>402399977.28032166</v>
      </c>
      <c r="BJ66" s="1063">
        <v>43</v>
      </c>
      <c r="BK66" s="372">
        <f>SUM(BK35:BK64)-BK44-BK46</f>
        <v>678710.9639955567</v>
      </c>
      <c r="BL66" s="372">
        <f t="shared" ref="BL66:CC66" si="164">SUM(BL35:BL64)-BL44-BL46</f>
        <v>5754548.6608328708</v>
      </c>
      <c r="BM66" s="372">
        <f t="shared" si="164"/>
        <v>727117.40665740252</v>
      </c>
      <c r="BN66" s="372">
        <f t="shared" si="164"/>
        <v>5921214.4064135207</v>
      </c>
      <c r="BO66" s="372">
        <f t="shared" si="164"/>
        <v>713460.45604959771</v>
      </c>
      <c r="BP66" s="372">
        <f t="shared" si="164"/>
        <v>6120729.234542706</v>
      </c>
      <c r="BQ66" s="372">
        <f t="shared" si="164"/>
        <v>676114.93932071596</v>
      </c>
      <c r="BR66" s="372">
        <f t="shared" si="164"/>
        <v>5828169.0430342108</v>
      </c>
      <c r="BS66" s="372">
        <f t="shared" si="164"/>
        <v>26420065.110846579</v>
      </c>
      <c r="BT66" s="372">
        <f t="shared" si="164"/>
        <v>0</v>
      </c>
      <c r="BU66" s="372">
        <f t="shared" si="164"/>
        <v>2021207.2342547053</v>
      </c>
      <c r="BV66" s="372">
        <f t="shared" si="164"/>
        <v>0</v>
      </c>
      <c r="BW66" s="372">
        <f t="shared" si="164"/>
        <v>2453935.794472422</v>
      </c>
      <c r="BX66" s="372">
        <f t="shared" si="164"/>
        <v>0</v>
      </c>
      <c r="BY66" s="372">
        <f t="shared" si="164"/>
        <v>2215239.6054084338</v>
      </c>
      <c r="BZ66" s="372">
        <f t="shared" si="164"/>
        <v>0</v>
      </c>
      <c r="CA66" s="372">
        <f t="shared" si="164"/>
        <v>1949505.4138716322</v>
      </c>
      <c r="CB66" s="372">
        <f t="shared" si="164"/>
        <v>8639888.0480071902</v>
      </c>
      <c r="CC66" s="372">
        <f t="shared" si="164"/>
        <v>35059953.158853777</v>
      </c>
      <c r="CD66" s="1063">
        <v>43</v>
      </c>
      <c r="CE66" s="246">
        <f t="shared" ref="CE66:CH66" si="165">SUM(CE35:CE64)-CE44-CE46</f>
        <v>66776686.225198686</v>
      </c>
      <c r="CF66" s="246">
        <f t="shared" si="165"/>
        <v>71473813.700279742</v>
      </c>
      <c r="CG66" s="246">
        <f t="shared" si="165"/>
        <v>78842957.454494745</v>
      </c>
      <c r="CH66" s="246">
        <f t="shared" si="165"/>
        <v>82192567.502505779</v>
      </c>
      <c r="CI66" s="242">
        <f>SUM(BS66,AY66,AE66,K66)</f>
        <v>299286024.88247895</v>
      </c>
      <c r="CJ66" s="246">
        <f t="shared" ref="CJ66:CM66" si="166">SUM(CJ35:CJ64)-CJ44-CJ46</f>
        <v>44443945.915800273</v>
      </c>
      <c r="CK66" s="246">
        <f t="shared" si="166"/>
        <v>46986263.50651823</v>
      </c>
      <c r="CL66" s="246">
        <f t="shared" si="166"/>
        <v>47609306.989620619</v>
      </c>
      <c r="CM66" s="246">
        <f t="shared" si="166"/>
        <v>51058386.00995668</v>
      </c>
      <c r="CN66" s="242">
        <f t="shared" si="110"/>
        <v>190097902.4218958</v>
      </c>
      <c r="CO66" s="246">
        <f t="shared" ref="CO66:CR66" si="167">SUM(CO35:CO64)-CO44-CO46</f>
        <v>111220632.14099897</v>
      </c>
      <c r="CP66" s="246">
        <f t="shared" si="167"/>
        <v>118460077.20679796</v>
      </c>
      <c r="CQ66" s="246">
        <f t="shared" si="167"/>
        <v>126452264.44411537</v>
      </c>
      <c r="CR66" s="246">
        <f t="shared" si="167"/>
        <v>133250953.51246245</v>
      </c>
      <c r="CS66" s="242">
        <f>SUM(CC66,BI66,AO66,U66)</f>
        <v>489383927.30437475</v>
      </c>
    </row>
    <row r="67" spans="1:97" s="440" customFormat="1" ht="15.75" customHeight="1">
      <c r="A67" s="1065"/>
      <c r="B67" s="1063"/>
      <c r="C67" s="431"/>
      <c r="D67" s="431"/>
      <c r="E67" s="431"/>
      <c r="F67" s="431"/>
      <c r="G67" s="431"/>
      <c r="H67" s="431"/>
      <c r="I67" s="431"/>
      <c r="J67" s="431"/>
      <c r="K67" s="432"/>
      <c r="L67" s="433"/>
      <c r="M67" s="431"/>
      <c r="N67" s="431"/>
      <c r="O67" s="431"/>
      <c r="P67" s="431"/>
      <c r="Q67" s="431"/>
      <c r="R67" s="431"/>
      <c r="S67" s="431"/>
      <c r="T67" s="431"/>
      <c r="U67" s="434"/>
      <c r="V67" s="1063"/>
      <c r="W67" s="431"/>
      <c r="X67" s="431"/>
      <c r="Y67" s="431"/>
      <c r="Z67" s="431"/>
      <c r="AA67" s="431"/>
      <c r="AB67" s="431"/>
      <c r="AC67" s="431"/>
      <c r="AD67" s="431"/>
      <c r="AE67" s="432"/>
      <c r="AF67" s="433"/>
      <c r="AG67" s="431"/>
      <c r="AH67" s="431"/>
      <c r="AI67" s="431"/>
      <c r="AJ67" s="431"/>
      <c r="AK67" s="431"/>
      <c r="AL67" s="431"/>
      <c r="AM67" s="431"/>
      <c r="AN67" s="431"/>
      <c r="AO67" s="434"/>
      <c r="AP67" s="1063"/>
      <c r="AQ67" s="431"/>
      <c r="AR67" s="431"/>
      <c r="AS67" s="431"/>
      <c r="AT67" s="431"/>
      <c r="AU67" s="431"/>
      <c r="AV67" s="431"/>
      <c r="AW67" s="431"/>
      <c r="AX67" s="431"/>
      <c r="AY67" s="432"/>
      <c r="AZ67" s="433"/>
      <c r="BA67" s="431"/>
      <c r="BB67" s="431"/>
      <c r="BC67" s="431"/>
      <c r="BD67" s="431"/>
      <c r="BE67" s="431"/>
      <c r="BF67" s="431"/>
      <c r="BG67" s="431"/>
      <c r="BH67" s="431"/>
      <c r="BI67" s="434"/>
      <c r="BJ67" s="1063"/>
      <c r="BK67" s="431"/>
      <c r="BL67" s="431"/>
      <c r="BM67" s="431"/>
      <c r="BN67" s="431"/>
      <c r="BO67" s="431"/>
      <c r="BP67" s="431"/>
      <c r="BQ67" s="431"/>
      <c r="BR67" s="431"/>
      <c r="BS67" s="432"/>
      <c r="BT67" s="433"/>
      <c r="BU67" s="431"/>
      <c r="BV67" s="431"/>
      <c r="BW67" s="431"/>
      <c r="BX67" s="431"/>
      <c r="BY67" s="431"/>
      <c r="BZ67" s="431"/>
      <c r="CA67" s="431"/>
      <c r="CB67" s="431"/>
      <c r="CC67" s="434"/>
      <c r="CD67" s="1063"/>
      <c r="CE67" s="485"/>
      <c r="CF67" s="485"/>
      <c r="CG67" s="485"/>
      <c r="CH67" s="485"/>
      <c r="CI67" s="488"/>
      <c r="CJ67" s="485"/>
      <c r="CK67" s="485"/>
      <c r="CL67" s="485"/>
      <c r="CM67" s="485"/>
      <c r="CN67" s="488"/>
      <c r="CO67" s="485"/>
      <c r="CP67" s="485"/>
      <c r="CQ67" s="485"/>
      <c r="CR67" s="485"/>
      <c r="CS67" s="488"/>
    </row>
    <row r="68" spans="1:97" ht="15.75" customHeight="1">
      <c r="A68" s="718" t="s">
        <v>235</v>
      </c>
      <c r="B68" s="1063"/>
      <c r="C68" s="435" t="s">
        <v>1314</v>
      </c>
      <c r="D68" s="435" t="s">
        <v>1314</v>
      </c>
      <c r="E68" s="435" t="s">
        <v>1314</v>
      </c>
      <c r="F68" s="435" t="s">
        <v>1314</v>
      </c>
      <c r="G68" s="435" t="s">
        <v>1314</v>
      </c>
      <c r="H68" s="435" t="s">
        <v>1314</v>
      </c>
      <c r="I68" s="435" t="s">
        <v>1314</v>
      </c>
      <c r="J68" s="435" t="s">
        <v>1314</v>
      </c>
      <c r="K68" s="436"/>
      <c r="L68" s="437" t="s">
        <v>1314</v>
      </c>
      <c r="M68" s="435" t="s">
        <v>1314</v>
      </c>
      <c r="N68" s="435" t="s">
        <v>1314</v>
      </c>
      <c r="O68" s="435" t="s">
        <v>1314</v>
      </c>
      <c r="P68" s="435" t="s">
        <v>1314</v>
      </c>
      <c r="Q68" s="435" t="s">
        <v>1314</v>
      </c>
      <c r="R68" s="435" t="s">
        <v>1314</v>
      </c>
      <c r="S68" s="435" t="s">
        <v>1314</v>
      </c>
      <c r="T68" s="438"/>
      <c r="U68" s="437" t="s">
        <v>1314</v>
      </c>
      <c r="V68" s="1063"/>
      <c r="W68" s="435" t="s">
        <v>1314</v>
      </c>
      <c r="X68" s="435" t="s">
        <v>1314</v>
      </c>
      <c r="Y68" s="435" t="s">
        <v>1314</v>
      </c>
      <c r="Z68" s="435" t="s">
        <v>1314</v>
      </c>
      <c r="AA68" s="435" t="s">
        <v>1314</v>
      </c>
      <c r="AB68" s="435" t="s">
        <v>1314</v>
      </c>
      <c r="AC68" s="435" t="s">
        <v>1314</v>
      </c>
      <c r="AD68" s="435" t="s">
        <v>1314</v>
      </c>
      <c r="AE68" s="436"/>
      <c r="AF68" s="437" t="s">
        <v>1314</v>
      </c>
      <c r="AG68" s="435" t="s">
        <v>1314</v>
      </c>
      <c r="AH68" s="435" t="s">
        <v>1314</v>
      </c>
      <c r="AI68" s="435" t="s">
        <v>1314</v>
      </c>
      <c r="AJ68" s="435" t="s">
        <v>1314</v>
      </c>
      <c r="AK68" s="435" t="s">
        <v>1314</v>
      </c>
      <c r="AL68" s="435" t="s">
        <v>1314</v>
      </c>
      <c r="AM68" s="435" t="s">
        <v>1314</v>
      </c>
      <c r="AN68" s="438"/>
      <c r="AO68" s="437" t="s">
        <v>1314</v>
      </c>
      <c r="AP68" s="1063"/>
      <c r="AQ68" s="435" t="s">
        <v>1314</v>
      </c>
      <c r="AR68" s="435" t="s">
        <v>1314</v>
      </c>
      <c r="AS68" s="435" t="s">
        <v>1314</v>
      </c>
      <c r="AT68" s="435" t="s">
        <v>1314</v>
      </c>
      <c r="AU68" s="435" t="s">
        <v>1314</v>
      </c>
      <c r="AV68" s="435" t="s">
        <v>1314</v>
      </c>
      <c r="AW68" s="435" t="s">
        <v>1314</v>
      </c>
      <c r="AX68" s="435" t="s">
        <v>1314</v>
      </c>
      <c r="AY68" s="436"/>
      <c r="AZ68" s="437" t="s">
        <v>1314</v>
      </c>
      <c r="BA68" s="435" t="s">
        <v>1314</v>
      </c>
      <c r="BB68" s="435" t="s">
        <v>1314</v>
      </c>
      <c r="BC68" s="435" t="s">
        <v>1314</v>
      </c>
      <c r="BD68" s="435" t="s">
        <v>1314</v>
      </c>
      <c r="BE68" s="435" t="s">
        <v>1314</v>
      </c>
      <c r="BF68" s="435" t="s">
        <v>1314</v>
      </c>
      <c r="BG68" s="435" t="s">
        <v>1314</v>
      </c>
      <c r="BH68" s="438"/>
      <c r="BI68" s="437" t="s">
        <v>1314</v>
      </c>
      <c r="BJ68" s="1063"/>
      <c r="BK68" s="435" t="s">
        <v>1314</v>
      </c>
      <c r="BL68" s="435" t="s">
        <v>1314</v>
      </c>
      <c r="BM68" s="435" t="s">
        <v>1314</v>
      </c>
      <c r="BN68" s="435" t="s">
        <v>1314</v>
      </c>
      <c r="BO68" s="435" t="s">
        <v>1314</v>
      </c>
      <c r="BP68" s="435" t="s">
        <v>1314</v>
      </c>
      <c r="BQ68" s="435" t="s">
        <v>1314</v>
      </c>
      <c r="BR68" s="435" t="s">
        <v>1314</v>
      </c>
      <c r="BS68" s="436"/>
      <c r="BT68" s="437" t="s">
        <v>1314</v>
      </c>
      <c r="BU68" s="435" t="s">
        <v>1314</v>
      </c>
      <c r="BV68" s="435" t="s">
        <v>1314</v>
      </c>
      <c r="BW68" s="435" t="s">
        <v>1314</v>
      </c>
      <c r="BX68" s="435" t="s">
        <v>1314</v>
      </c>
      <c r="BY68" s="435" t="s">
        <v>1314</v>
      </c>
      <c r="BZ68" s="435" t="s">
        <v>1314</v>
      </c>
      <c r="CA68" s="435" t="s">
        <v>1314</v>
      </c>
      <c r="CB68" s="438"/>
      <c r="CC68" s="437" t="s">
        <v>1314</v>
      </c>
      <c r="CD68" s="1063"/>
      <c r="CE68" s="485"/>
      <c r="CF68" s="485"/>
      <c r="CG68" s="485"/>
      <c r="CH68" s="485"/>
      <c r="CI68" s="488"/>
      <c r="CJ68" s="485"/>
      <c r="CK68" s="485"/>
      <c r="CL68" s="485"/>
      <c r="CM68" s="485"/>
      <c r="CN68" s="488"/>
      <c r="CO68" s="485"/>
      <c r="CP68" s="485"/>
      <c r="CQ68" s="485"/>
      <c r="CR68" s="485"/>
      <c r="CS68" s="488"/>
    </row>
    <row r="69" spans="1:97" ht="15.75" customHeight="1">
      <c r="A69" s="1062" t="s">
        <v>236</v>
      </c>
      <c r="B69" s="1063">
        <v>44</v>
      </c>
      <c r="C69" s="661">
        <f>SUM('Schedule 3B_Income_Eastern:Schedule 3D_Income_The Cape'!C69)</f>
        <v>6744.803023375317</v>
      </c>
      <c r="D69" s="661">
        <f>SUM('Schedule 3B_Income_Eastern:Schedule 3D_Income_The Cape'!D69)</f>
        <v>11703.923315446826</v>
      </c>
      <c r="E69" s="661">
        <f>SUM('Schedule 3B_Income_Eastern:Schedule 3D_Income_The Cape'!E69)</f>
        <v>5737.2611560849282</v>
      </c>
      <c r="F69" s="661">
        <f>SUM('Schedule 3B_Income_Eastern:Schedule 3D_Income_The Cape'!F69)</f>
        <v>10033.444544000551</v>
      </c>
      <c r="G69" s="661">
        <f>SUM('Schedule 3B_Income_Eastern:Schedule 3D_Income_The Cape'!G69)</f>
        <v>5139.1266943423407</v>
      </c>
      <c r="H69" s="661">
        <f>SUM('Schedule 3B_Income_Eastern:Schedule 3D_Income_The Cape'!H69)</f>
        <v>9836.3184130501104</v>
      </c>
      <c r="I69" s="661">
        <f>SUM('Schedule 3B_Income_Eastern:Schedule 3D_Income_The Cape'!I69)</f>
        <v>6203.4799948257487</v>
      </c>
      <c r="J69" s="661">
        <f>SUM('Schedule 3B_Income_Eastern:Schedule 3D_Income_The Cape'!J69)</f>
        <v>11392.645624583638</v>
      </c>
      <c r="K69" s="662">
        <f>SUM(C69:J69)</f>
        <v>66791.002765709462</v>
      </c>
      <c r="L69" s="663">
        <f>SUM('Schedule 3B_Income_Eastern:Schedule 3D_Income_The Cape'!L69)</f>
        <v>0</v>
      </c>
      <c r="M69" s="661">
        <f>SUM('Schedule 3B_Income_Eastern:Schedule 3D_Income_The Cape'!M69)</f>
        <v>29240.779037005297</v>
      </c>
      <c r="N69" s="661">
        <f>SUM('Schedule 3B_Income_Eastern:Schedule 3D_Income_The Cape'!N69)</f>
        <v>0</v>
      </c>
      <c r="O69" s="661">
        <f>SUM('Schedule 3B_Income_Eastern:Schedule 3D_Income_The Cape'!O69)</f>
        <v>22848.93473985697</v>
      </c>
      <c r="P69" s="661">
        <f>SUM('Schedule 3B_Income_Eastern:Schedule 3D_Income_The Cape'!P69)</f>
        <v>0</v>
      </c>
      <c r="Q69" s="661">
        <f>SUM('Schedule 3B_Income_Eastern:Schedule 3D_Income_The Cape'!Q69)</f>
        <v>23660.89879302062</v>
      </c>
      <c r="R69" s="661">
        <f>SUM('Schedule 3B_Income_Eastern:Schedule 3D_Income_The Cape'!R69)</f>
        <v>0</v>
      </c>
      <c r="S69" s="661">
        <f>SUM('Schedule 3B_Income_Eastern:Schedule 3D_Income_The Cape'!S69)</f>
        <v>24965.575142339356</v>
      </c>
      <c r="T69" s="664">
        <f>SUM(L69:S69)</f>
        <v>100716.18771222224</v>
      </c>
      <c r="U69" s="665">
        <f>SUM(T69,K69)</f>
        <v>167507.1904779317</v>
      </c>
      <c r="V69" s="1063">
        <v>44</v>
      </c>
      <c r="W69" s="661">
        <f>SUM('Schedule 3B_Income_Eastern:Schedule 3D_Income_The Cape'!W69)</f>
        <v>807.0565854220946</v>
      </c>
      <c r="X69" s="661">
        <f>SUM('Schedule 3B_Income_Eastern:Schedule 3D_Income_The Cape'!X69)</f>
        <v>4953.3884084383189</v>
      </c>
      <c r="Y69" s="661">
        <f>SUM('Schedule 3B_Income_Eastern:Schedule 3D_Income_The Cape'!Y69)</f>
        <v>674.77456999532421</v>
      </c>
      <c r="Z69" s="661">
        <f>SUM('Schedule 3B_Income_Eastern:Schedule 3D_Income_The Cape'!Z69)</f>
        <v>4359.2417095074252</v>
      </c>
      <c r="AA69" s="661">
        <f>SUM('Schedule 3B_Income_Eastern:Schedule 3D_Income_The Cape'!AA69)</f>
        <v>736.93369257392874</v>
      </c>
      <c r="AB69" s="661">
        <f>SUM('Schedule 3B_Income_Eastern:Schedule 3D_Income_The Cape'!AB69)</f>
        <v>4404.7247942600388</v>
      </c>
      <c r="AC69" s="661">
        <f>SUM('Schedule 3B_Income_Eastern:Schedule 3D_Income_The Cape'!AC69)</f>
        <v>924.02576144330078</v>
      </c>
      <c r="AD69" s="661">
        <f>SUM('Schedule 3B_Income_Eastern:Schedule 3D_Income_The Cape'!AD69)</f>
        <v>5003.8538748288001</v>
      </c>
      <c r="AE69" s="662">
        <f>SUM(W69:AD69)</f>
        <v>21863.999396469229</v>
      </c>
      <c r="AF69" s="663">
        <f>SUM('Schedule 3B_Income_Eastern:Schedule 3D_Income_The Cape'!AF69)</f>
        <v>0</v>
      </c>
      <c r="AG69" s="661">
        <f>SUM('Schedule 3B_Income_Eastern:Schedule 3D_Income_The Cape'!AG69)</f>
        <v>8874.6375003606427</v>
      </c>
      <c r="AH69" s="661">
        <f>SUM('Schedule 3B_Income_Eastern:Schedule 3D_Income_The Cape'!AH69)</f>
        <v>0</v>
      </c>
      <c r="AI69" s="661">
        <f>SUM('Schedule 3B_Income_Eastern:Schedule 3D_Income_The Cape'!AI69)</f>
        <v>6769.8231739847415</v>
      </c>
      <c r="AJ69" s="661">
        <f>SUM('Schedule 3B_Income_Eastern:Schedule 3D_Income_The Cape'!AJ69)</f>
        <v>0</v>
      </c>
      <c r="AK69" s="661">
        <f>SUM('Schedule 3B_Income_Eastern:Schedule 3D_Income_The Cape'!AK69)</f>
        <v>7220.2522024360405</v>
      </c>
      <c r="AL69" s="661">
        <f>SUM('Schedule 3B_Income_Eastern:Schedule 3D_Income_The Cape'!AL69)</f>
        <v>0</v>
      </c>
      <c r="AM69" s="661">
        <f>SUM('Schedule 3B_Income_Eastern:Schedule 3D_Income_The Cape'!AM69)</f>
        <v>8038.1005268780136</v>
      </c>
      <c r="AN69" s="664">
        <f>SUM(AF69:AM69)</f>
        <v>30902.813403659438</v>
      </c>
      <c r="AO69" s="665">
        <f>SUM(AN69,AE69)</f>
        <v>52766.812800128668</v>
      </c>
      <c r="AP69" s="1063">
        <v>44</v>
      </c>
      <c r="AQ69" s="661">
        <f>SUM('Schedule 3B_Income_Eastern:Schedule 3D_Income_The Cape'!AQ69)</f>
        <v>80337.557199058007</v>
      </c>
      <c r="AR69" s="661">
        <f>SUM('Schedule 3B_Income_Eastern:Schedule 3D_Income_The Cape'!AR69)</f>
        <v>224562.20590871043</v>
      </c>
      <c r="AS69" s="661">
        <f>SUM('Schedule 3B_Income_Eastern:Schedule 3D_Income_The Cape'!AS69)</f>
        <v>70525.116105948531</v>
      </c>
      <c r="AT69" s="661">
        <f>SUM('Schedule 3B_Income_Eastern:Schedule 3D_Income_The Cape'!AT69)</f>
        <v>191606.67288314746</v>
      </c>
      <c r="AU69" s="661">
        <f>SUM('Schedule 3B_Income_Eastern:Schedule 3D_Income_The Cape'!AU69)</f>
        <v>79465.850590206872</v>
      </c>
      <c r="AV69" s="661">
        <f>SUM('Schedule 3B_Income_Eastern:Schedule 3D_Income_The Cape'!AV69)</f>
        <v>203519.93195005669</v>
      </c>
      <c r="AW69" s="661">
        <f>SUM('Schedule 3B_Income_Eastern:Schedule 3D_Income_The Cape'!AW69)</f>
        <v>101917.46791146186</v>
      </c>
      <c r="AX69" s="661">
        <f>SUM('Schedule 3B_Income_Eastern:Schedule 3D_Income_The Cape'!AX69)</f>
        <v>240751.67763586191</v>
      </c>
      <c r="AY69" s="662">
        <f>SUM(AQ69:AX69)</f>
        <v>1192686.4801844517</v>
      </c>
      <c r="AZ69" s="663">
        <f>SUM('Schedule 3B_Income_Eastern:Schedule 3D_Income_The Cape'!AZ69)</f>
        <v>0</v>
      </c>
      <c r="BA69" s="661">
        <f>SUM('Schedule 3B_Income_Eastern:Schedule 3D_Income_The Cape'!BA69)</f>
        <v>202061.39745231631</v>
      </c>
      <c r="BB69" s="661">
        <f>SUM('Schedule 3B_Income_Eastern:Schedule 3D_Income_The Cape'!BB69)</f>
        <v>0</v>
      </c>
      <c r="BC69" s="661">
        <f>SUM('Schedule 3B_Income_Eastern:Schedule 3D_Income_The Cape'!BC69)</f>
        <v>138981.68216623756</v>
      </c>
      <c r="BD69" s="661">
        <f>SUM('Schedule 3B_Income_Eastern:Schedule 3D_Income_The Cape'!BD69)</f>
        <v>0</v>
      </c>
      <c r="BE69" s="661">
        <f>SUM('Schedule 3B_Income_Eastern:Schedule 3D_Income_The Cape'!BE69)</f>
        <v>149073.70546971</v>
      </c>
      <c r="BF69" s="661">
        <f>SUM('Schedule 3B_Income_Eastern:Schedule 3D_Income_The Cape'!BF69)</f>
        <v>0</v>
      </c>
      <c r="BG69" s="661">
        <f>SUM('Schedule 3B_Income_Eastern:Schedule 3D_Income_The Cape'!BG69)</f>
        <v>173957.20911321024</v>
      </c>
      <c r="BH69" s="664">
        <f>SUM(AZ69:BG69)</f>
        <v>664073.99420147412</v>
      </c>
      <c r="BI69" s="665">
        <f>SUM(BH69,AY69)</f>
        <v>1856760.4743859258</v>
      </c>
      <c r="BJ69" s="1063">
        <v>44</v>
      </c>
      <c r="BK69" s="661">
        <f>SUM('Schedule 3B_Income_Eastern:Schedule 3D_Income_The Cape'!BK69)</f>
        <v>2283.1288411477713</v>
      </c>
      <c r="BL69" s="661">
        <f>SUM('Schedule 3B_Income_Eastern:Schedule 3D_Income_The Cape'!BL69)</f>
        <v>27336.867618532277</v>
      </c>
      <c r="BM69" s="661">
        <f>SUM('Schedule 3B_Income_Eastern:Schedule 3D_Income_The Cape'!BM69)</f>
        <v>2118.457558818181</v>
      </c>
      <c r="BN69" s="661">
        <f>SUM('Schedule 3B_Income_Eastern:Schedule 3D_Income_The Cape'!BN69)</f>
        <v>22709.257255485045</v>
      </c>
      <c r="BO69" s="661">
        <f>SUM('Schedule 3B_Income_Eastern:Schedule 3D_Income_The Cape'!BO69)</f>
        <v>2251.9823023027989</v>
      </c>
      <c r="BP69" s="661">
        <f>SUM('Schedule 3B_Income_Eastern:Schedule 3D_Income_The Cape'!BP69)</f>
        <v>23262.780702698863</v>
      </c>
      <c r="BQ69" s="661">
        <f>SUM('Schedule 3B_Income_Eastern:Schedule 3D_Income_The Cape'!BQ69)</f>
        <v>2409.4084491594422</v>
      </c>
      <c r="BR69" s="661">
        <f>SUM('Schedule 3B_Income_Eastern:Schedule 3D_Income_The Cape'!BR69)</f>
        <v>24287.054334982255</v>
      </c>
      <c r="BS69" s="662">
        <f>SUM(BK69:BR69)</f>
        <v>106658.93706312664</v>
      </c>
      <c r="BT69" s="663">
        <f>SUM('Schedule 3B_Income_Eastern:Schedule 3D_Income_The Cape'!BT69)</f>
        <v>0</v>
      </c>
      <c r="BU69" s="661">
        <f>SUM('Schedule 3B_Income_Eastern:Schedule 3D_Income_The Cape'!BU69)</f>
        <v>9474.279730186814</v>
      </c>
      <c r="BV69" s="661">
        <f>SUM('Schedule 3B_Income_Eastern:Schedule 3D_Income_The Cape'!BV69)</f>
        <v>0</v>
      </c>
      <c r="BW69" s="661">
        <f>SUM('Schedule 3B_Income_Eastern:Schedule 3D_Income_The Cape'!BW69)</f>
        <v>7218.0400376256312</v>
      </c>
      <c r="BX69" s="661">
        <f>SUM('Schedule 3B_Income_Eastern:Schedule 3D_Income_The Cape'!BX69)</f>
        <v>0</v>
      </c>
      <c r="BY69" s="661">
        <f>SUM('Schedule 3B_Income_Eastern:Schedule 3D_Income_The Cape'!BY69)</f>
        <v>7416.3316753416075</v>
      </c>
      <c r="BZ69" s="661">
        <f>SUM('Schedule 3B_Income_Eastern:Schedule 3D_Income_The Cape'!BZ69)</f>
        <v>0</v>
      </c>
      <c r="CA69" s="661">
        <f>SUM('Schedule 3B_Income_Eastern:Schedule 3D_Income_The Cape'!CA69)</f>
        <v>7547.8345854254112</v>
      </c>
      <c r="CB69" s="664">
        <f>SUM(BT69:CA69)</f>
        <v>31656.486028579464</v>
      </c>
      <c r="CC69" s="665">
        <f>SUM(CB69,BS69)</f>
        <v>138315.42309170609</v>
      </c>
      <c r="CD69" s="1063">
        <v>44</v>
      </c>
      <c r="CE69" s="480">
        <f t="shared" ref="CE69:CE71" si="168">+C69+D69+W69+X69+AQ69+AR69+BK69+BL69</f>
        <v>358728.930900131</v>
      </c>
      <c r="CF69" s="480">
        <f t="shared" ref="CF69:CF71" si="169">+E69+F69+Y69+Z69+AS69+AT69+BM69+BN69</f>
        <v>307764.22578298743</v>
      </c>
      <c r="CG69" s="480">
        <f t="shared" ref="CG69:CG71" si="170">+G69+H69+AA69+AB69+AU69+AV69+BO69+BP69</f>
        <v>328617.64913949161</v>
      </c>
      <c r="CH69" s="480">
        <f t="shared" ref="CH69:CH71" si="171">+I69+J69+AC69+AD69+AW69+AX69+BQ69+BR69</f>
        <v>392889.61358714697</v>
      </c>
      <c r="CI69" s="482">
        <f t="shared" ref="CI69:CI71" si="172">SUM(K69,AE69,AY69,BS69)</f>
        <v>1388000.419409757</v>
      </c>
      <c r="CJ69" s="480">
        <f t="shared" ref="CJ69:CJ71" si="173">L69+M69+AF69+AG69+AZ69+BA69+BT69+BU69</f>
        <v>249651.09371986907</v>
      </c>
      <c r="CK69" s="480">
        <f t="shared" ref="CK69:CK71" si="174">N69+O69+AH69+AI69+BB69+BC69+BV69+BW69</f>
        <v>175818.48011770492</v>
      </c>
      <c r="CL69" s="480">
        <f t="shared" ref="CL69:CL71" si="175">P69+Q69+AJ69+AK69+BD69+BE69+BX69+BY69</f>
        <v>187371.18814050828</v>
      </c>
      <c r="CM69" s="480">
        <f t="shared" ref="CM69:CM71" si="176">+R69+S69+AL69+AM69+BF69+BG69+BZ69+CA69</f>
        <v>214508.71936785302</v>
      </c>
      <c r="CN69" s="482">
        <f t="shared" ref="CN69:CN73" si="177">SUM(T69,AN69,BH69,CB69)</f>
        <v>827349.48134593514</v>
      </c>
      <c r="CO69" s="480">
        <f t="shared" ref="CO69:CO71" si="178">+C69+D69+L69+M69+W69+X69+AF69+AG69+AQ69+AR69+AZ69+BA69+BK69+BL69+BT69+BU69</f>
        <v>608380.02462000016</v>
      </c>
      <c r="CP69" s="480">
        <f t="shared" ref="CP69:CP71" si="179">+E69+F69+N69+O69+Y69+Z69+AH69+AI69+AS69+AT69+BB69+BC69+BM69+BN69+BV69+BW69</f>
        <v>483582.70590069238</v>
      </c>
      <c r="CQ69" s="480">
        <f t="shared" ref="CQ69:CQ71" si="180">+G69+H69+P69+Q69+AA69+AB69+AJ69+AK69+AU69+AV69+BD69+BE69+BO69+BP69+BX69+BY69</f>
        <v>515988.83727999986</v>
      </c>
      <c r="CR69" s="480">
        <f t="shared" ref="CR69:CR71" si="181">+I69+J69+R69+S69+AC69+AD69+AL69+AM69+AW69+AX69+BF69+BG69+BQ69+BR69+BZ69+CA69</f>
        <v>607398.33295500011</v>
      </c>
      <c r="CS69" s="482">
        <f t="shared" ref="CS69:CS71" si="182">SUM(CC69,BI69,AO69,U69)</f>
        <v>2215349.9007556923</v>
      </c>
    </row>
    <row r="70" spans="1:97" ht="15.75" customHeight="1">
      <c r="A70" s="1062" t="s">
        <v>238</v>
      </c>
      <c r="B70" s="1063">
        <v>45</v>
      </c>
      <c r="C70" s="661">
        <f t="shared" ref="C70" si="183">IF(ABS(C62)&lt;C83, -C62, C83)</f>
        <v>0</v>
      </c>
      <c r="D70" s="661">
        <f t="shared" ref="D70:J70" si="184">IF(ABS(D62)&lt;D83, -D62, D83)</f>
        <v>0</v>
      </c>
      <c r="E70" s="661">
        <f t="shared" si="184"/>
        <v>0</v>
      </c>
      <c r="F70" s="661">
        <f t="shared" si="184"/>
        <v>0</v>
      </c>
      <c r="G70" s="661">
        <f t="shared" si="184"/>
        <v>0</v>
      </c>
      <c r="H70" s="661">
        <f t="shared" si="184"/>
        <v>0</v>
      </c>
      <c r="I70" s="661">
        <f t="shared" si="184"/>
        <v>0</v>
      </c>
      <c r="J70" s="661">
        <f t="shared" si="184"/>
        <v>0</v>
      </c>
      <c r="K70" s="662">
        <f t="shared" ref="K70" si="185">SUM(C70:J70)</f>
        <v>0</v>
      </c>
      <c r="L70" s="663">
        <f t="shared" ref="L70:S70" si="186">IF(ABS(L62)&lt;L83, -L62, L83)</f>
        <v>0</v>
      </c>
      <c r="M70" s="661">
        <f t="shared" si="186"/>
        <v>0</v>
      </c>
      <c r="N70" s="661">
        <f t="shared" si="186"/>
        <v>0</v>
      </c>
      <c r="O70" s="661">
        <f t="shared" si="186"/>
        <v>0</v>
      </c>
      <c r="P70" s="661">
        <f t="shared" si="186"/>
        <v>0</v>
      </c>
      <c r="Q70" s="661">
        <f t="shared" si="186"/>
        <v>0</v>
      </c>
      <c r="R70" s="661">
        <f t="shared" si="186"/>
        <v>0</v>
      </c>
      <c r="S70" s="661">
        <f t="shared" si="186"/>
        <v>0</v>
      </c>
      <c r="T70" s="664">
        <f t="shared" ref="T70" si="187">SUM(L70:S70)</f>
        <v>0</v>
      </c>
      <c r="U70" s="665">
        <f t="shared" ref="U70" si="188">SUM(T70,K70)</f>
        <v>0</v>
      </c>
      <c r="V70" s="1063">
        <v>45</v>
      </c>
      <c r="W70" s="661">
        <f t="shared" ref="W70:AD70" si="189">IF(ABS(W62)&lt;W83, -W62, W83)</f>
        <v>0</v>
      </c>
      <c r="X70" s="661">
        <f t="shared" si="189"/>
        <v>0</v>
      </c>
      <c r="Y70" s="661">
        <f t="shared" si="189"/>
        <v>0</v>
      </c>
      <c r="Z70" s="661">
        <f t="shared" si="189"/>
        <v>0</v>
      </c>
      <c r="AA70" s="661">
        <f t="shared" si="189"/>
        <v>0</v>
      </c>
      <c r="AB70" s="661">
        <f t="shared" si="189"/>
        <v>0</v>
      </c>
      <c r="AC70" s="661">
        <f t="shared" si="189"/>
        <v>0</v>
      </c>
      <c r="AD70" s="661">
        <f t="shared" si="189"/>
        <v>0</v>
      </c>
      <c r="AE70" s="662">
        <f t="shared" ref="AE70" si="190">SUM(W70:AD70)</f>
        <v>0</v>
      </c>
      <c r="AF70" s="663">
        <f t="shared" ref="AF70:AM70" si="191">IF(ABS(AF62)&lt;AF83, -AF62, AF83)</f>
        <v>0</v>
      </c>
      <c r="AG70" s="661">
        <f t="shared" si="191"/>
        <v>0</v>
      </c>
      <c r="AH70" s="661">
        <f t="shared" si="191"/>
        <v>0</v>
      </c>
      <c r="AI70" s="661">
        <f t="shared" si="191"/>
        <v>0</v>
      </c>
      <c r="AJ70" s="661">
        <f t="shared" si="191"/>
        <v>0</v>
      </c>
      <c r="AK70" s="661">
        <f t="shared" si="191"/>
        <v>0</v>
      </c>
      <c r="AL70" s="661">
        <f t="shared" si="191"/>
        <v>0</v>
      </c>
      <c r="AM70" s="661">
        <f t="shared" si="191"/>
        <v>0</v>
      </c>
      <c r="AN70" s="664">
        <f t="shared" ref="AN70" si="192">SUM(AF70:AM70)</f>
        <v>0</v>
      </c>
      <c r="AO70" s="665">
        <f t="shared" ref="AO70" si="193">SUM(AN70,AE70)</f>
        <v>0</v>
      </c>
      <c r="AP70" s="1063">
        <v>45</v>
      </c>
      <c r="AQ70" s="661">
        <f t="shared" ref="AQ70:AX70" si="194">IF(ABS(AQ62)&lt;AQ83, -AQ62, AQ83)</f>
        <v>0</v>
      </c>
      <c r="AR70" s="661">
        <f t="shared" si="194"/>
        <v>0</v>
      </c>
      <c r="AS70" s="661">
        <f t="shared" si="194"/>
        <v>0</v>
      </c>
      <c r="AT70" s="661">
        <f t="shared" si="194"/>
        <v>0</v>
      </c>
      <c r="AU70" s="661">
        <f t="shared" si="194"/>
        <v>0</v>
      </c>
      <c r="AV70" s="661">
        <f t="shared" si="194"/>
        <v>0</v>
      </c>
      <c r="AW70" s="661">
        <f t="shared" si="194"/>
        <v>0</v>
      </c>
      <c r="AX70" s="661">
        <f t="shared" si="194"/>
        <v>0</v>
      </c>
      <c r="AY70" s="662">
        <f t="shared" ref="AY70" si="195">SUM(AQ70:AX70)</f>
        <v>0</v>
      </c>
      <c r="AZ70" s="663">
        <f t="shared" ref="AZ70:BG70" si="196">IF(ABS(AZ62)&lt;AZ83, -AZ62, AZ83)</f>
        <v>0</v>
      </c>
      <c r="BA70" s="661">
        <f t="shared" si="196"/>
        <v>0</v>
      </c>
      <c r="BB70" s="661">
        <f t="shared" si="196"/>
        <v>0</v>
      </c>
      <c r="BC70" s="661">
        <f t="shared" si="196"/>
        <v>0</v>
      </c>
      <c r="BD70" s="661">
        <f t="shared" si="196"/>
        <v>0</v>
      </c>
      <c r="BE70" s="661">
        <f t="shared" si="196"/>
        <v>0</v>
      </c>
      <c r="BF70" s="661">
        <f t="shared" si="196"/>
        <v>0</v>
      </c>
      <c r="BG70" s="661">
        <f t="shared" si="196"/>
        <v>0</v>
      </c>
      <c r="BH70" s="664">
        <f t="shared" ref="BH70" si="197">SUM(AZ70:BG70)</f>
        <v>0</v>
      </c>
      <c r="BI70" s="665">
        <f t="shared" ref="BI70" si="198">SUM(BH70,AY70)</f>
        <v>0</v>
      </c>
      <c r="BJ70" s="1063">
        <v>45</v>
      </c>
      <c r="BK70" s="661">
        <f t="shared" ref="BK70:BR70" si="199">IF(ABS(BK62)&lt;BK83, -BK62, BK83)</f>
        <v>0</v>
      </c>
      <c r="BL70" s="661">
        <f t="shared" si="199"/>
        <v>0</v>
      </c>
      <c r="BM70" s="661">
        <f t="shared" si="199"/>
        <v>0</v>
      </c>
      <c r="BN70" s="661">
        <f t="shared" si="199"/>
        <v>0</v>
      </c>
      <c r="BO70" s="661">
        <f t="shared" si="199"/>
        <v>0</v>
      </c>
      <c r="BP70" s="661">
        <f t="shared" si="199"/>
        <v>0</v>
      </c>
      <c r="BQ70" s="661">
        <f t="shared" si="199"/>
        <v>0</v>
      </c>
      <c r="BR70" s="661">
        <f t="shared" si="199"/>
        <v>0</v>
      </c>
      <c r="BS70" s="662">
        <f t="shared" ref="BS70" si="200">SUM(BK70:BR70)</f>
        <v>0</v>
      </c>
      <c r="BT70" s="663">
        <f t="shared" ref="BT70:CA70" si="201">IF(ABS(BT62)&lt;BT83, -BT62, BT83)</f>
        <v>0</v>
      </c>
      <c r="BU70" s="661">
        <f t="shared" si="201"/>
        <v>0</v>
      </c>
      <c r="BV70" s="661">
        <f t="shared" si="201"/>
        <v>0</v>
      </c>
      <c r="BW70" s="661">
        <f t="shared" si="201"/>
        <v>0</v>
      </c>
      <c r="BX70" s="661">
        <f t="shared" si="201"/>
        <v>0</v>
      </c>
      <c r="BY70" s="661">
        <f t="shared" si="201"/>
        <v>0</v>
      </c>
      <c r="BZ70" s="661">
        <f t="shared" si="201"/>
        <v>0</v>
      </c>
      <c r="CA70" s="661">
        <f t="shared" si="201"/>
        <v>0</v>
      </c>
      <c r="CB70" s="664">
        <f t="shared" ref="CB70" si="202">SUM(BT70:CA70)</f>
        <v>0</v>
      </c>
      <c r="CC70" s="665">
        <f t="shared" ref="CC70" si="203">SUM(CB70,BS70)</f>
        <v>0</v>
      </c>
      <c r="CD70" s="1063">
        <v>45</v>
      </c>
      <c r="CE70" s="480">
        <f t="shared" si="168"/>
        <v>0</v>
      </c>
      <c r="CF70" s="480">
        <f t="shared" si="169"/>
        <v>0</v>
      </c>
      <c r="CG70" s="480">
        <f t="shared" si="170"/>
        <v>0</v>
      </c>
      <c r="CH70" s="480">
        <f t="shared" si="171"/>
        <v>0</v>
      </c>
      <c r="CI70" s="482">
        <f t="shared" si="172"/>
        <v>0</v>
      </c>
      <c r="CJ70" s="480">
        <f t="shared" si="173"/>
        <v>0</v>
      </c>
      <c r="CK70" s="480">
        <f t="shared" si="174"/>
        <v>0</v>
      </c>
      <c r="CL70" s="480">
        <f t="shared" si="175"/>
        <v>0</v>
      </c>
      <c r="CM70" s="480">
        <f t="shared" si="176"/>
        <v>0</v>
      </c>
      <c r="CN70" s="482">
        <f t="shared" si="177"/>
        <v>0</v>
      </c>
      <c r="CO70" s="480">
        <f t="shared" si="178"/>
        <v>0</v>
      </c>
      <c r="CP70" s="480">
        <f t="shared" si="179"/>
        <v>0</v>
      </c>
      <c r="CQ70" s="480">
        <f t="shared" si="180"/>
        <v>0</v>
      </c>
      <c r="CR70" s="480">
        <f t="shared" si="181"/>
        <v>0</v>
      </c>
      <c r="CS70" s="482">
        <f t="shared" si="182"/>
        <v>0</v>
      </c>
    </row>
    <row r="71" spans="1:97" ht="15.75" customHeight="1">
      <c r="A71" s="97" t="s">
        <v>1340</v>
      </c>
      <c r="B71" s="335">
        <v>46</v>
      </c>
      <c r="C71" s="661">
        <f>SUM('Schedule 3B_Income_Eastern:Schedule 3D_Income_The Cape'!C71)</f>
        <v>44788.333116050577</v>
      </c>
      <c r="D71" s="661">
        <f>SUM('Schedule 3B_Income_Eastern:Schedule 3D_Income_The Cape'!D71)</f>
        <v>77718.980732311655</v>
      </c>
      <c r="E71" s="661">
        <f>SUM('Schedule 3B_Income_Eastern:Schedule 3D_Income_The Cape'!E71)</f>
        <v>53160.957087103649</v>
      </c>
      <c r="F71" s="661">
        <f>SUM('Schedule 3B_Income_Eastern:Schedule 3D_Income_The Cape'!F71)</f>
        <v>92969.014365632931</v>
      </c>
      <c r="G71" s="661">
        <f>SUM('Schedule 3B_Income_Eastern:Schedule 3D_Income_The Cape'!G71)</f>
        <v>48319.598437562287</v>
      </c>
      <c r="H71" s="661">
        <f>SUM('Schedule 3B_Income_Eastern:Schedule 3D_Income_The Cape'!H71)</f>
        <v>92483.992726979108</v>
      </c>
      <c r="I71" s="661">
        <f>SUM('Schedule 3B_Income_Eastern:Schedule 3D_Income_The Cape'!I71)</f>
        <v>51448.532641156678</v>
      </c>
      <c r="J71" s="661">
        <f>SUM('Schedule 3B_Income_Eastern:Schedule 3D_Income_The Cape'!J71)</f>
        <v>94484.853787617685</v>
      </c>
      <c r="K71" s="662">
        <f>SUM(C71:J71)</f>
        <v>555374.2628944146</v>
      </c>
      <c r="L71" s="663">
        <f>SUM('Schedule 3B_Income_Eastern:Schedule 3D_Income_The Cape'!L71)</f>
        <v>0</v>
      </c>
      <c r="M71" s="661">
        <f>SUM('Schedule 3B_Income_Eastern:Schedule 3D_Income_The Cape'!M71)</f>
        <v>196869.09592051408</v>
      </c>
      <c r="N71" s="661">
        <f>SUM('Schedule 3B_Income_Eastern:Schedule 3D_Income_The Cape'!N71)</f>
        <v>0</v>
      </c>
      <c r="O71" s="661">
        <f>SUM('Schedule 3B_Income_Eastern:Schedule 3D_Income_The Cape'!O71)</f>
        <v>210942.58212399535</v>
      </c>
      <c r="P71" s="661">
        <f>SUM('Schedule 3B_Income_Eastern:Schedule 3D_Income_The Cape'!P71)</f>
        <v>0</v>
      </c>
      <c r="Q71" s="661">
        <f>SUM('Schedule 3B_Income_Eastern:Schedule 3D_Income_The Cape'!Q71)</f>
        <v>221666.02803792024</v>
      </c>
      <c r="R71" s="661">
        <f>SUM('Schedule 3B_Income_Eastern:Schedule 3D_Income_The Cape'!R71)</f>
        <v>0</v>
      </c>
      <c r="S71" s="661">
        <f>SUM('Schedule 3B_Income_Eastern:Schedule 3D_Income_The Cape'!S71)</f>
        <v>205648.86023420503</v>
      </c>
      <c r="T71" s="664">
        <f>SUM(L71:S71)</f>
        <v>835126.56631663477</v>
      </c>
      <c r="U71" s="665">
        <f>SUM(T71,K71)</f>
        <v>1390500.8292110492</v>
      </c>
      <c r="V71" s="335">
        <v>46</v>
      </c>
      <c r="W71" s="661">
        <f>SUM('Schedule 3B_Income_Eastern:Schedule 3D_Income_The Cape'!W71)</f>
        <v>5359.1956749684468</v>
      </c>
      <c r="X71" s="661">
        <f>SUM('Schedule 3B_Income_Eastern:Schedule 3D_Income_The Cape'!X71)</f>
        <v>32892.585494556981</v>
      </c>
      <c r="Y71" s="661">
        <f>SUM('Schedule 3B_Income_Eastern:Schedule 3D_Income_The Cape'!Y71)</f>
        <v>6252.4017964468694</v>
      </c>
      <c r="Z71" s="661">
        <f>SUM('Schedule 3B_Income_Eastern:Schedule 3D_Income_The Cape'!Z71)</f>
        <v>40392.350138297603</v>
      </c>
      <c r="AA71" s="661">
        <f>SUM('Schedule 3B_Income_Eastern:Schedule 3D_Income_The Cape'!AA71)</f>
        <v>6928.8698680037196</v>
      </c>
      <c r="AB71" s="661">
        <f>SUM('Schedule 3B_Income_Eastern:Schedule 3D_Income_The Cape'!AB71)</f>
        <v>41414.53323595399</v>
      </c>
      <c r="AC71" s="661">
        <f>SUM('Schedule 3B_Income_Eastern:Schedule 3D_Income_The Cape'!AC71)</f>
        <v>7663.4033781905782</v>
      </c>
      <c r="AD71" s="661">
        <f>SUM('Schedule 3B_Income_Eastern:Schedule 3D_Income_The Cape'!AD71)</f>
        <v>41499.438964167915</v>
      </c>
      <c r="AE71" s="662">
        <f>SUM(W71:AD71)</f>
        <v>182402.77855058614</v>
      </c>
      <c r="AF71" s="663">
        <f>SUM('Schedule 3B_Income_Eastern:Schedule 3D_Income_The Cape'!AF71)</f>
        <v>0</v>
      </c>
      <c r="AG71" s="661">
        <f>SUM('Schedule 3B_Income_Eastern:Schedule 3D_Income_The Cape'!AG71)</f>
        <v>59750.181727621464</v>
      </c>
      <c r="AH71" s="661">
        <f>SUM('Schedule 3B_Income_Eastern:Schedule 3D_Income_The Cape'!AH71)</f>
        <v>0</v>
      </c>
      <c r="AI71" s="661">
        <f>SUM('Schedule 3B_Income_Eastern:Schedule 3D_Income_The Cape'!AI71)</f>
        <v>62499.368005641321</v>
      </c>
      <c r="AJ71" s="661">
        <f>SUM('Schedule 3B_Income_Eastern:Schedule 3D_Income_The Cape'!AJ71)</f>
        <v>0</v>
      </c>
      <c r="AK71" s="661">
        <f>SUM('Schedule 3B_Income_Eastern:Schedule 3D_Income_The Cape'!AK71)</f>
        <v>67642.59638429906</v>
      </c>
      <c r="AL71" s="661">
        <f>SUM('Schedule 3B_Income_Eastern:Schedule 3D_Income_The Cape'!AL71)</f>
        <v>0</v>
      </c>
      <c r="AM71" s="661">
        <f>SUM('Schedule 3B_Income_Eastern:Schedule 3D_Income_The Cape'!AM71)</f>
        <v>66212.222325174604</v>
      </c>
      <c r="AN71" s="664">
        <f>SUM(AF71:AM71)</f>
        <v>256104.36844273645</v>
      </c>
      <c r="AO71" s="665">
        <f>SUM(AN71,AE71)</f>
        <v>438507.14699332259</v>
      </c>
      <c r="AP71" s="335">
        <v>46</v>
      </c>
      <c r="AQ71" s="661">
        <f>SUM('Schedule 3B_Income_Eastern:Schedule 3D_Income_The Cape'!AQ71)</f>
        <v>533475.21952694911</v>
      </c>
      <c r="AR71" s="661">
        <f>SUM('Schedule 3B_Income_Eastern:Schedule 3D_Income_The Cape'!AR71)</f>
        <v>1491187.6371567086</v>
      </c>
      <c r="AS71" s="661">
        <f>SUM('Schedule 3B_Income_Eastern:Schedule 3D_Income_The Cape'!AS71)</f>
        <v>653479.52078056557</v>
      </c>
      <c r="AT71" s="661">
        <f>SUM('Schedule 3B_Income_Eastern:Schedule 3D_Income_The Cape'!AT71)</f>
        <v>1775410.5726807402</v>
      </c>
      <c r="AU71" s="661">
        <f>SUM('Schedule 3B_Income_Eastern:Schedule 3D_Income_The Cape'!AU71)</f>
        <v>747161.57401709969</v>
      </c>
      <c r="AV71" s="661">
        <f>SUM('Schedule 3B_Income_Eastern:Schedule 3D_Income_The Cape'!AV71)</f>
        <v>1913554.9619146353</v>
      </c>
      <c r="AW71" s="661">
        <f>SUM('Schedule 3B_Income_Eastern:Schedule 3D_Income_The Cape'!AW71)</f>
        <v>845252.04867597378</v>
      </c>
      <c r="AX71" s="661">
        <f>SUM('Schedule 3B_Income_Eastern:Schedule 3D_Income_The Cape'!AX71)</f>
        <v>1996672.9248088426</v>
      </c>
      <c r="AY71" s="662">
        <f>SUM(AQ71:AX71)</f>
        <v>9956194.4595615156</v>
      </c>
      <c r="AZ71" s="663">
        <f>SUM('Schedule 3B_Income_Eastern:Schedule 3D_Income_The Cape'!AZ71)</f>
        <v>0</v>
      </c>
      <c r="BA71" s="661">
        <f>SUM('Schedule 3B_Income_Eastern:Schedule 3D_Income_The Cape'!BA71)</f>
        <v>1360416.7175754979</v>
      </c>
      <c r="BB71" s="661">
        <f>SUM('Schedule 3B_Income_Eastern:Schedule 3D_Income_The Cape'!BB71)</f>
        <v>0</v>
      </c>
      <c r="BC71" s="661">
        <f>SUM('Schedule 3B_Income_Eastern:Schedule 3D_Income_The Cape'!BC71)</f>
        <v>1283086.2899241713</v>
      </c>
      <c r="BD71" s="661">
        <f>SUM('Schedule 3B_Income_Eastern:Schedule 3D_Income_The Cape'!BD71)</f>
        <v>0</v>
      </c>
      <c r="BE71" s="661">
        <f>SUM('Schedule 3B_Income_Eastern:Schedule 3D_Income_The Cape'!BE71)</f>
        <v>1396590.0647067865</v>
      </c>
      <c r="BF71" s="661">
        <f>SUM('Schedule 3B_Income_Eastern:Schedule 3D_Income_The Cape'!BF71)</f>
        <v>0</v>
      </c>
      <c r="BG71" s="661">
        <f>SUM('Schedule 3B_Income_Eastern:Schedule 3D_Income_The Cape'!BG71)</f>
        <v>1432937.2177364863</v>
      </c>
      <c r="BH71" s="664">
        <f>SUM(AZ71:BG71)</f>
        <v>5473030.2899429426</v>
      </c>
      <c r="BI71" s="665">
        <f>SUM(BH71,AY71)</f>
        <v>15429224.749504458</v>
      </c>
      <c r="BJ71" s="335">
        <v>46</v>
      </c>
      <c r="BK71" s="661">
        <f>SUM('Schedule 3B_Income_Eastern:Schedule 3D_Income_The Cape'!BK71)</f>
        <v>15160.937203028345</v>
      </c>
      <c r="BL71" s="661">
        <f>SUM('Schedule 3B_Income_Eastern:Schedule 3D_Income_The Cape'!BL71)</f>
        <v>181528.31580179851</v>
      </c>
      <c r="BM71" s="661">
        <f>SUM('Schedule 3B_Income_Eastern:Schedule 3D_Income_The Cape'!BM71)</f>
        <v>19629.441350380206</v>
      </c>
      <c r="BN71" s="661">
        <f>SUM('Schedule 3B_Income_Eastern:Schedule 3D_Income_The Cape'!BN71)</f>
        <v>210421.97968597524</v>
      </c>
      <c r="BO71" s="661">
        <f>SUM('Schedule 3B_Income_Eastern:Schedule 3D_Income_The Cape'!BO71)</f>
        <v>21173.80773187834</v>
      </c>
      <c r="BP71" s="661">
        <f>SUM('Schedule 3B_Income_Eastern:Schedule 3D_Income_The Cape'!BP71)</f>
        <v>218723.5865060392</v>
      </c>
      <c r="BQ71" s="661">
        <f>SUM('Schedule 3B_Income_Eastern:Schedule 3D_Income_The Cape'!BQ71)</f>
        <v>19982.41782771159</v>
      </c>
      <c r="BR71" s="661">
        <f>SUM('Schedule 3B_Income_Eastern:Schedule 3D_Income_The Cape'!BR71)</f>
        <v>201424.5727806169</v>
      </c>
      <c r="BS71" s="662">
        <f>SUM(BK71:BR71)</f>
        <v>888045.05888742837</v>
      </c>
      <c r="BT71" s="663">
        <f>SUM('Schedule 3B_Income_Eastern:Schedule 3D_Income_The Cape'!BT71)</f>
        <v>0</v>
      </c>
      <c r="BU71" s="661">
        <f>SUM('Schedule 3B_Income_Eastern:Schedule 3D_Income_The Cape'!BU71)</f>
        <v>63787.386875686832</v>
      </c>
      <c r="BV71" s="661">
        <f>SUM('Schedule 3B_Income_Eastern:Schedule 3D_Income_The Cape'!BV71)</f>
        <v>0</v>
      </c>
      <c r="BW71" s="661">
        <f>SUM('Schedule 3B_Income_Eastern:Schedule 3D_Income_The Cape'!BW71)</f>
        <v>66637.329956357615</v>
      </c>
      <c r="BX71" s="661">
        <f>SUM('Schedule 3B_Income_Eastern:Schedule 3D_Income_The Cape'!BX71)</f>
        <v>0</v>
      </c>
      <c r="BY71" s="661">
        <f>SUM('Schedule 3B_Income_Eastern:Schedule 3D_Income_The Cape'!BY71)</f>
        <v>69479.55779134277</v>
      </c>
      <c r="BZ71" s="661">
        <f>SUM('Schedule 3B_Income_Eastern:Schedule 3D_Income_The Cape'!BZ71)</f>
        <v>0</v>
      </c>
      <c r="CA71" s="661">
        <f>SUM('Schedule 3B_Income_Eastern:Schedule 3D_Income_The Cape'!CA71)</f>
        <v>62173.756097317077</v>
      </c>
      <c r="CB71" s="664">
        <f>SUM(BT71:CA71)</f>
        <v>262078.03072070429</v>
      </c>
      <c r="CC71" s="665">
        <f>SUM(CB71,BS71)</f>
        <v>1150123.0896081326</v>
      </c>
      <c r="CD71" s="335">
        <v>46</v>
      </c>
      <c r="CE71" s="480">
        <f t="shared" si="168"/>
        <v>2382111.2047063718</v>
      </c>
      <c r="CF71" s="480">
        <f t="shared" si="169"/>
        <v>2851716.2378851422</v>
      </c>
      <c r="CG71" s="480">
        <f t="shared" si="170"/>
        <v>3089760.924438152</v>
      </c>
      <c r="CH71" s="480">
        <f t="shared" si="171"/>
        <v>3258428.1928642779</v>
      </c>
      <c r="CI71" s="482">
        <f t="shared" si="172"/>
        <v>11582016.559893943</v>
      </c>
      <c r="CJ71" s="480">
        <f t="shared" si="173"/>
        <v>1680823.3820993204</v>
      </c>
      <c r="CK71" s="480">
        <f t="shared" si="174"/>
        <v>1623165.5700101655</v>
      </c>
      <c r="CL71" s="480">
        <f t="shared" si="175"/>
        <v>1755378.2469203486</v>
      </c>
      <c r="CM71" s="480">
        <f t="shared" si="176"/>
        <v>1766972.0563931831</v>
      </c>
      <c r="CN71" s="482">
        <f t="shared" si="177"/>
        <v>6826339.2554230178</v>
      </c>
      <c r="CO71" s="480">
        <f t="shared" si="178"/>
        <v>4062934.5868056924</v>
      </c>
      <c r="CP71" s="480">
        <f t="shared" si="179"/>
        <v>4474881.8078953074</v>
      </c>
      <c r="CQ71" s="480">
        <f t="shared" si="180"/>
        <v>4845139.1713584997</v>
      </c>
      <c r="CR71" s="480">
        <f t="shared" si="181"/>
        <v>5025400.2492574602</v>
      </c>
      <c r="CS71" s="482">
        <f t="shared" si="182"/>
        <v>18408355.815316964</v>
      </c>
    </row>
    <row r="72" spans="1:97" s="378" customFormat="1" ht="15.75" customHeight="1">
      <c r="A72" s="362"/>
      <c r="B72" s="335"/>
      <c r="C72" s="435" t="s">
        <v>1314</v>
      </c>
      <c r="D72" s="435" t="s">
        <v>1314</v>
      </c>
      <c r="E72" s="435" t="s">
        <v>1314</v>
      </c>
      <c r="F72" s="435" t="s">
        <v>1314</v>
      </c>
      <c r="G72" s="435" t="s">
        <v>1314</v>
      </c>
      <c r="H72" s="435" t="s">
        <v>1314</v>
      </c>
      <c r="I72" s="435" t="s">
        <v>1314</v>
      </c>
      <c r="J72" s="435" t="s">
        <v>1314</v>
      </c>
      <c r="K72" s="436"/>
      <c r="L72" s="437" t="s">
        <v>1314</v>
      </c>
      <c r="M72" s="435" t="s">
        <v>1314</v>
      </c>
      <c r="N72" s="435" t="s">
        <v>1314</v>
      </c>
      <c r="O72" s="435" t="s">
        <v>1314</v>
      </c>
      <c r="P72" s="435" t="s">
        <v>1314</v>
      </c>
      <c r="Q72" s="435" t="s">
        <v>1314</v>
      </c>
      <c r="R72" s="435" t="s">
        <v>1314</v>
      </c>
      <c r="S72" s="435" t="s">
        <v>1314</v>
      </c>
      <c r="T72" s="438"/>
      <c r="U72" s="437" t="s">
        <v>1314</v>
      </c>
      <c r="V72" s="335"/>
      <c r="W72" s="435" t="s">
        <v>1314</v>
      </c>
      <c r="X72" s="435" t="s">
        <v>1314</v>
      </c>
      <c r="Y72" s="435" t="s">
        <v>1314</v>
      </c>
      <c r="Z72" s="435" t="s">
        <v>1314</v>
      </c>
      <c r="AA72" s="435" t="s">
        <v>1314</v>
      </c>
      <c r="AB72" s="435" t="s">
        <v>1314</v>
      </c>
      <c r="AC72" s="435" t="s">
        <v>1314</v>
      </c>
      <c r="AD72" s="435" t="s">
        <v>1314</v>
      </c>
      <c r="AE72" s="436"/>
      <c r="AF72" s="437" t="s">
        <v>1314</v>
      </c>
      <c r="AG72" s="435" t="s">
        <v>1314</v>
      </c>
      <c r="AH72" s="435" t="s">
        <v>1314</v>
      </c>
      <c r="AI72" s="435" t="s">
        <v>1314</v>
      </c>
      <c r="AJ72" s="435" t="s">
        <v>1314</v>
      </c>
      <c r="AK72" s="435" t="s">
        <v>1314</v>
      </c>
      <c r="AL72" s="435" t="s">
        <v>1314</v>
      </c>
      <c r="AM72" s="435" t="s">
        <v>1314</v>
      </c>
      <c r="AN72" s="438"/>
      <c r="AO72" s="437" t="s">
        <v>1314</v>
      </c>
      <c r="AP72" s="335"/>
      <c r="AQ72" s="435" t="s">
        <v>1314</v>
      </c>
      <c r="AR72" s="435" t="s">
        <v>1314</v>
      </c>
      <c r="AS72" s="435" t="s">
        <v>1314</v>
      </c>
      <c r="AT72" s="435" t="s">
        <v>1314</v>
      </c>
      <c r="AU72" s="435" t="s">
        <v>1314</v>
      </c>
      <c r="AV72" s="435" t="s">
        <v>1314</v>
      </c>
      <c r="AW72" s="435" t="s">
        <v>1314</v>
      </c>
      <c r="AX72" s="435" t="s">
        <v>1314</v>
      </c>
      <c r="AY72" s="436"/>
      <c r="AZ72" s="437" t="s">
        <v>1314</v>
      </c>
      <c r="BA72" s="435" t="s">
        <v>1314</v>
      </c>
      <c r="BB72" s="435" t="s">
        <v>1314</v>
      </c>
      <c r="BC72" s="435" t="s">
        <v>1314</v>
      </c>
      <c r="BD72" s="435" t="s">
        <v>1314</v>
      </c>
      <c r="BE72" s="435" t="s">
        <v>1314</v>
      </c>
      <c r="BF72" s="435" t="s">
        <v>1314</v>
      </c>
      <c r="BG72" s="435" t="s">
        <v>1314</v>
      </c>
      <c r="BH72" s="438"/>
      <c r="BI72" s="437" t="s">
        <v>1314</v>
      </c>
      <c r="BJ72" s="335"/>
      <c r="BK72" s="435" t="s">
        <v>1314</v>
      </c>
      <c r="BL72" s="435" t="s">
        <v>1314</v>
      </c>
      <c r="BM72" s="435" t="s">
        <v>1314</v>
      </c>
      <c r="BN72" s="435" t="s">
        <v>1314</v>
      </c>
      <c r="BO72" s="435" t="s">
        <v>1314</v>
      </c>
      <c r="BP72" s="435" t="s">
        <v>1314</v>
      </c>
      <c r="BQ72" s="435" t="s">
        <v>1314</v>
      </c>
      <c r="BR72" s="435" t="s">
        <v>1314</v>
      </c>
      <c r="BS72" s="436"/>
      <c r="BT72" s="437" t="s">
        <v>1314</v>
      </c>
      <c r="BU72" s="435" t="s">
        <v>1314</v>
      </c>
      <c r="BV72" s="435" t="s">
        <v>1314</v>
      </c>
      <c r="BW72" s="435" t="s">
        <v>1314</v>
      </c>
      <c r="BX72" s="435" t="s">
        <v>1314</v>
      </c>
      <c r="BY72" s="435" t="s">
        <v>1314</v>
      </c>
      <c r="BZ72" s="435" t="s">
        <v>1314</v>
      </c>
      <c r="CA72" s="435" t="s">
        <v>1314</v>
      </c>
      <c r="CB72" s="438"/>
      <c r="CC72" s="437" t="s">
        <v>1314</v>
      </c>
      <c r="CD72" s="335"/>
      <c r="CE72" s="491"/>
      <c r="CF72" s="491"/>
      <c r="CG72" s="491"/>
      <c r="CH72" s="491"/>
      <c r="CI72" s="206"/>
      <c r="CJ72" s="491"/>
      <c r="CK72" s="491"/>
      <c r="CL72" s="491"/>
      <c r="CM72" s="491"/>
      <c r="CN72" s="206"/>
      <c r="CO72" s="491"/>
      <c r="CP72" s="491"/>
      <c r="CQ72" s="491"/>
      <c r="CR72" s="491"/>
      <c r="CS72" s="206"/>
    </row>
    <row r="73" spans="1:97" s="378" customFormat="1">
      <c r="A73" s="333" t="s">
        <v>241</v>
      </c>
      <c r="B73" s="335">
        <v>47</v>
      </c>
      <c r="C73" s="372">
        <f t="shared" ref="C73:U73" si="204">SUM(C69:C71)</f>
        <v>51533.136139425893</v>
      </c>
      <c r="D73" s="372">
        <f t="shared" si="204"/>
        <v>89422.904047758479</v>
      </c>
      <c r="E73" s="372">
        <f t="shared" si="204"/>
        <v>58898.218243188574</v>
      </c>
      <c r="F73" s="372">
        <f t="shared" si="204"/>
        <v>103002.45890963348</v>
      </c>
      <c r="G73" s="372">
        <f t="shared" si="204"/>
        <v>53458.725131904626</v>
      </c>
      <c r="H73" s="372">
        <f t="shared" si="204"/>
        <v>102320.31114002923</v>
      </c>
      <c r="I73" s="372">
        <f t="shared" si="204"/>
        <v>57652.012635982428</v>
      </c>
      <c r="J73" s="372">
        <f t="shared" si="204"/>
        <v>105877.49941220132</v>
      </c>
      <c r="K73" s="373">
        <f t="shared" si="204"/>
        <v>622165.26566012402</v>
      </c>
      <c r="L73" s="374">
        <f t="shared" si="204"/>
        <v>0</v>
      </c>
      <c r="M73" s="372">
        <f t="shared" si="204"/>
        <v>226109.87495751938</v>
      </c>
      <c r="N73" s="372">
        <f t="shared" si="204"/>
        <v>0</v>
      </c>
      <c r="O73" s="372">
        <f t="shared" si="204"/>
        <v>233791.51686385233</v>
      </c>
      <c r="P73" s="372">
        <f t="shared" si="204"/>
        <v>0</v>
      </c>
      <c r="Q73" s="372">
        <f t="shared" si="204"/>
        <v>245326.92683094088</v>
      </c>
      <c r="R73" s="372">
        <f t="shared" si="204"/>
        <v>0</v>
      </c>
      <c r="S73" s="372">
        <f t="shared" si="204"/>
        <v>230614.4353765444</v>
      </c>
      <c r="T73" s="375">
        <f t="shared" si="204"/>
        <v>935842.75402885699</v>
      </c>
      <c r="U73" s="374">
        <f t="shared" si="204"/>
        <v>1558008.0196889809</v>
      </c>
      <c r="V73" s="335">
        <v>47</v>
      </c>
      <c r="W73" s="372">
        <f t="shared" ref="W73:AO73" si="205">SUM(W69:W71)</f>
        <v>6166.2522603905418</v>
      </c>
      <c r="X73" s="372">
        <f t="shared" si="205"/>
        <v>37845.973902995298</v>
      </c>
      <c r="Y73" s="372">
        <f t="shared" si="205"/>
        <v>6927.1763664421933</v>
      </c>
      <c r="Z73" s="372">
        <f t="shared" si="205"/>
        <v>44751.59184780503</v>
      </c>
      <c r="AA73" s="372">
        <f t="shared" si="205"/>
        <v>7665.8035605776486</v>
      </c>
      <c r="AB73" s="372">
        <f t="shared" si="205"/>
        <v>45819.258030214027</v>
      </c>
      <c r="AC73" s="372">
        <f t="shared" si="205"/>
        <v>8587.4291396338795</v>
      </c>
      <c r="AD73" s="372">
        <f t="shared" si="205"/>
        <v>46503.292838996713</v>
      </c>
      <c r="AE73" s="373">
        <f t="shared" si="205"/>
        <v>204266.77794705538</v>
      </c>
      <c r="AF73" s="374">
        <f t="shared" si="205"/>
        <v>0</v>
      </c>
      <c r="AG73" s="372">
        <f t="shared" si="205"/>
        <v>68624.819227982109</v>
      </c>
      <c r="AH73" s="372">
        <f t="shared" si="205"/>
        <v>0</v>
      </c>
      <c r="AI73" s="372">
        <f t="shared" si="205"/>
        <v>69269.191179626068</v>
      </c>
      <c r="AJ73" s="372">
        <f t="shared" si="205"/>
        <v>0</v>
      </c>
      <c r="AK73" s="372">
        <f t="shared" si="205"/>
        <v>74862.848586735097</v>
      </c>
      <c r="AL73" s="372">
        <f t="shared" si="205"/>
        <v>0</v>
      </c>
      <c r="AM73" s="372">
        <f t="shared" si="205"/>
        <v>74250.322852052617</v>
      </c>
      <c r="AN73" s="375">
        <f t="shared" si="205"/>
        <v>287007.18184639589</v>
      </c>
      <c r="AO73" s="374">
        <f t="shared" si="205"/>
        <v>491273.95979345124</v>
      </c>
      <c r="AP73" s="335">
        <v>47</v>
      </c>
      <c r="AQ73" s="372">
        <f t="shared" ref="AQ73:BI73" si="206">SUM(AQ69:AQ71)</f>
        <v>613812.77672600711</v>
      </c>
      <c r="AR73" s="372">
        <f t="shared" si="206"/>
        <v>1715749.843065419</v>
      </c>
      <c r="AS73" s="372">
        <f t="shared" si="206"/>
        <v>724004.63688651414</v>
      </c>
      <c r="AT73" s="372">
        <f t="shared" si="206"/>
        <v>1967017.2455638875</v>
      </c>
      <c r="AU73" s="372">
        <f t="shared" si="206"/>
        <v>826627.4246073066</v>
      </c>
      <c r="AV73" s="372">
        <f t="shared" si="206"/>
        <v>2117074.8938646922</v>
      </c>
      <c r="AW73" s="372">
        <f t="shared" si="206"/>
        <v>947169.51658743562</v>
      </c>
      <c r="AX73" s="372">
        <f t="shared" si="206"/>
        <v>2237424.6024447046</v>
      </c>
      <c r="AY73" s="373">
        <f t="shared" si="206"/>
        <v>11148880.939745966</v>
      </c>
      <c r="AZ73" s="374">
        <f t="shared" si="206"/>
        <v>0</v>
      </c>
      <c r="BA73" s="372">
        <f t="shared" si="206"/>
        <v>1562478.1150278142</v>
      </c>
      <c r="BB73" s="372">
        <f t="shared" si="206"/>
        <v>0</v>
      </c>
      <c r="BC73" s="372">
        <f t="shared" si="206"/>
        <v>1422067.9720904089</v>
      </c>
      <c r="BD73" s="372">
        <f t="shared" si="206"/>
        <v>0</v>
      </c>
      <c r="BE73" s="372">
        <f t="shared" si="206"/>
        <v>1545663.7701764966</v>
      </c>
      <c r="BF73" s="372">
        <f t="shared" si="206"/>
        <v>0</v>
      </c>
      <c r="BG73" s="372">
        <f t="shared" si="206"/>
        <v>1606894.4268496966</v>
      </c>
      <c r="BH73" s="375">
        <f t="shared" si="206"/>
        <v>6137104.2841444165</v>
      </c>
      <c r="BI73" s="374">
        <f t="shared" si="206"/>
        <v>17285985.223890383</v>
      </c>
      <c r="BJ73" s="335">
        <v>47</v>
      </c>
      <c r="BK73" s="372">
        <f t="shared" ref="BK73:CC73" si="207">SUM(BK69:BK71)</f>
        <v>17444.066044176117</v>
      </c>
      <c r="BL73" s="372">
        <f t="shared" si="207"/>
        <v>208865.18342033078</v>
      </c>
      <c r="BM73" s="372">
        <f t="shared" si="207"/>
        <v>21747.898909198386</v>
      </c>
      <c r="BN73" s="372">
        <f t="shared" si="207"/>
        <v>233131.23694146029</v>
      </c>
      <c r="BO73" s="372">
        <f t="shared" si="207"/>
        <v>23425.79003418114</v>
      </c>
      <c r="BP73" s="372">
        <f t="shared" si="207"/>
        <v>241986.36720873805</v>
      </c>
      <c r="BQ73" s="372">
        <f t="shared" si="207"/>
        <v>22391.826276871034</v>
      </c>
      <c r="BR73" s="372">
        <f t="shared" si="207"/>
        <v>225711.62711559917</v>
      </c>
      <c r="BS73" s="373">
        <f t="shared" si="207"/>
        <v>994703.99595055496</v>
      </c>
      <c r="BT73" s="374">
        <f t="shared" si="207"/>
        <v>0</v>
      </c>
      <c r="BU73" s="372">
        <f t="shared" si="207"/>
        <v>73261.666605873645</v>
      </c>
      <c r="BV73" s="372">
        <f t="shared" si="207"/>
        <v>0</v>
      </c>
      <c r="BW73" s="372">
        <f t="shared" si="207"/>
        <v>73855.369993983244</v>
      </c>
      <c r="BX73" s="372">
        <f t="shared" si="207"/>
        <v>0</v>
      </c>
      <c r="BY73" s="372">
        <f t="shared" si="207"/>
        <v>76895.88946668437</v>
      </c>
      <c r="BZ73" s="372">
        <f t="shared" si="207"/>
        <v>0</v>
      </c>
      <c r="CA73" s="372">
        <f t="shared" si="207"/>
        <v>69721.590682742491</v>
      </c>
      <c r="CB73" s="375">
        <f t="shared" si="207"/>
        <v>293734.51674928376</v>
      </c>
      <c r="CC73" s="374">
        <f t="shared" si="207"/>
        <v>1288438.5126998387</v>
      </c>
      <c r="CD73" s="335">
        <v>47</v>
      </c>
      <c r="CE73" s="246">
        <f>SUM(CE69:CE71)</f>
        <v>2740840.1356065026</v>
      </c>
      <c r="CF73" s="246">
        <f>SUM(CF69:CF71)</f>
        <v>3159480.4636681294</v>
      </c>
      <c r="CG73" s="246">
        <f>SUM(CG69:CG71)</f>
        <v>3418378.5735776434</v>
      </c>
      <c r="CH73" s="246">
        <f>SUM(CH69:CH71)</f>
        <v>3651317.806451425</v>
      </c>
      <c r="CI73" s="242">
        <f>SUM(BS73,AY73,AE73,K73)</f>
        <v>12970016.979303701</v>
      </c>
      <c r="CJ73" s="246">
        <f>SUM(CJ69:CJ71)</f>
        <v>1930474.4758191896</v>
      </c>
      <c r="CK73" s="246">
        <f>SUM(CK69:CK71)</f>
        <v>1798984.0501278704</v>
      </c>
      <c r="CL73" s="246">
        <f>SUM(CL69:CL71)</f>
        <v>1942749.4350608569</v>
      </c>
      <c r="CM73" s="246">
        <f>SUM(CM69:CM71)</f>
        <v>1981480.7757610362</v>
      </c>
      <c r="CN73" s="242">
        <f t="shared" si="177"/>
        <v>7653688.7367689535</v>
      </c>
      <c r="CO73" s="246">
        <f>SUM(CO69:CO71)</f>
        <v>4671314.6114256922</v>
      </c>
      <c r="CP73" s="246">
        <f>SUM(CP69:CP71)</f>
        <v>4958464.5137959998</v>
      </c>
      <c r="CQ73" s="246">
        <f>SUM(CQ69:CQ71)</f>
        <v>5361128.0086384993</v>
      </c>
      <c r="CR73" s="246">
        <f>SUM(CR69:CR71)</f>
        <v>5632798.5822124602</v>
      </c>
      <c r="CS73" s="242">
        <f>SUM(CC73,BI73,AO73,U73)</f>
        <v>20623705.716072656</v>
      </c>
    </row>
    <row r="74" spans="1:97" s="440" customFormat="1" ht="15.75" customHeight="1">
      <c r="A74" s="439"/>
      <c r="B74" s="335"/>
      <c r="C74" s="431"/>
      <c r="D74" s="431"/>
      <c r="E74" s="431"/>
      <c r="F74" s="431"/>
      <c r="G74" s="431"/>
      <c r="H74" s="431"/>
      <c r="I74" s="431"/>
      <c r="J74" s="431"/>
      <c r="K74" s="432"/>
      <c r="L74" s="433"/>
      <c r="M74" s="431"/>
      <c r="N74" s="431"/>
      <c r="O74" s="431"/>
      <c r="P74" s="431"/>
      <c r="Q74" s="431"/>
      <c r="R74" s="431"/>
      <c r="S74" s="431"/>
      <c r="T74" s="431"/>
      <c r="U74" s="434"/>
      <c r="V74" s="335"/>
      <c r="W74" s="431"/>
      <c r="X74" s="431"/>
      <c r="Y74" s="431"/>
      <c r="Z74" s="431"/>
      <c r="AA74" s="431"/>
      <c r="AB74" s="431"/>
      <c r="AC74" s="431"/>
      <c r="AD74" s="431"/>
      <c r="AE74" s="432"/>
      <c r="AF74" s="433"/>
      <c r="AG74" s="431"/>
      <c r="AH74" s="431"/>
      <c r="AI74" s="431"/>
      <c r="AJ74" s="431"/>
      <c r="AK74" s="431"/>
      <c r="AL74" s="431"/>
      <c r="AM74" s="431"/>
      <c r="AN74" s="431"/>
      <c r="AO74" s="434"/>
      <c r="AP74" s="335"/>
      <c r="AQ74" s="431"/>
      <c r="AR74" s="431"/>
      <c r="AS74" s="431"/>
      <c r="AT74" s="431"/>
      <c r="AU74" s="431"/>
      <c r="AV74" s="431"/>
      <c r="AW74" s="431"/>
      <c r="AX74" s="431"/>
      <c r="AY74" s="432"/>
      <c r="AZ74" s="433"/>
      <c r="BA74" s="431"/>
      <c r="BB74" s="431"/>
      <c r="BC74" s="431"/>
      <c r="BD74" s="431"/>
      <c r="BE74" s="431"/>
      <c r="BF74" s="431"/>
      <c r="BG74" s="431"/>
      <c r="BH74" s="431"/>
      <c r="BI74" s="434"/>
      <c r="BJ74" s="335"/>
      <c r="BK74" s="431"/>
      <c r="BL74" s="431"/>
      <c r="BM74" s="431"/>
      <c r="BN74" s="431"/>
      <c r="BO74" s="431"/>
      <c r="BP74" s="431"/>
      <c r="BQ74" s="431"/>
      <c r="BR74" s="431"/>
      <c r="BS74" s="432"/>
      <c r="BT74" s="433"/>
      <c r="BU74" s="431"/>
      <c r="BV74" s="431"/>
      <c r="BW74" s="431"/>
      <c r="BX74" s="431"/>
      <c r="BY74" s="431"/>
      <c r="BZ74" s="431"/>
      <c r="CA74" s="431"/>
      <c r="CB74" s="431"/>
      <c r="CC74" s="434"/>
      <c r="CD74" s="335"/>
      <c r="CE74" s="485"/>
      <c r="CF74" s="485"/>
      <c r="CG74" s="485"/>
      <c r="CH74" s="485"/>
      <c r="CI74" s="488"/>
      <c r="CJ74" s="485"/>
      <c r="CK74" s="485"/>
      <c r="CL74" s="485"/>
      <c r="CM74" s="485"/>
      <c r="CN74" s="488"/>
      <c r="CO74" s="485"/>
      <c r="CP74" s="485"/>
      <c r="CQ74" s="485"/>
      <c r="CR74" s="485"/>
      <c r="CS74" s="488"/>
    </row>
    <row r="75" spans="1:97" ht="15.75" customHeight="1">
      <c r="A75" s="333" t="s">
        <v>243</v>
      </c>
      <c r="B75" s="335"/>
      <c r="C75" s="441"/>
      <c r="D75" s="441"/>
      <c r="E75" s="441"/>
      <c r="F75" s="441"/>
      <c r="G75" s="441"/>
      <c r="H75" s="441"/>
      <c r="I75" s="441"/>
      <c r="J75" s="441"/>
      <c r="K75" s="442"/>
      <c r="L75" s="443"/>
      <c r="M75" s="441"/>
      <c r="N75" s="441"/>
      <c r="O75" s="441"/>
      <c r="P75" s="441"/>
      <c r="Q75" s="441"/>
      <c r="R75" s="441"/>
      <c r="S75" s="441"/>
      <c r="T75" s="441"/>
      <c r="U75" s="444"/>
      <c r="V75" s="335"/>
      <c r="W75" s="441"/>
      <c r="X75" s="441"/>
      <c r="Y75" s="441"/>
      <c r="Z75" s="441"/>
      <c r="AA75" s="441"/>
      <c r="AB75" s="441"/>
      <c r="AC75" s="441"/>
      <c r="AD75" s="441"/>
      <c r="AE75" s="442"/>
      <c r="AF75" s="443"/>
      <c r="AG75" s="441"/>
      <c r="AH75" s="441"/>
      <c r="AI75" s="441"/>
      <c r="AJ75" s="441"/>
      <c r="AK75" s="441"/>
      <c r="AL75" s="441"/>
      <c r="AM75" s="441"/>
      <c r="AN75" s="441"/>
      <c r="AO75" s="444"/>
      <c r="AP75" s="335"/>
      <c r="AQ75" s="441"/>
      <c r="AR75" s="441"/>
      <c r="AS75" s="441"/>
      <c r="AT75" s="441"/>
      <c r="AU75" s="441"/>
      <c r="AV75" s="441"/>
      <c r="AW75" s="441"/>
      <c r="AX75" s="441"/>
      <c r="AY75" s="442"/>
      <c r="AZ75" s="443"/>
      <c r="BA75" s="441"/>
      <c r="BB75" s="441"/>
      <c r="BC75" s="441"/>
      <c r="BD75" s="441"/>
      <c r="BE75" s="441"/>
      <c r="BF75" s="441"/>
      <c r="BG75" s="441"/>
      <c r="BH75" s="441"/>
      <c r="BI75" s="444"/>
      <c r="BJ75" s="335"/>
      <c r="BK75" s="441"/>
      <c r="BL75" s="441"/>
      <c r="BM75" s="441"/>
      <c r="BN75" s="441"/>
      <c r="BO75" s="441"/>
      <c r="BP75" s="441"/>
      <c r="BQ75" s="441"/>
      <c r="BR75" s="441"/>
      <c r="BS75" s="442"/>
      <c r="BT75" s="443"/>
      <c r="BU75" s="441"/>
      <c r="BV75" s="441"/>
      <c r="BW75" s="441"/>
      <c r="BX75" s="441"/>
      <c r="BY75" s="441"/>
      <c r="BZ75" s="441"/>
      <c r="CA75" s="441"/>
      <c r="CB75" s="441"/>
      <c r="CC75" s="444"/>
      <c r="CD75" s="335"/>
      <c r="CE75" s="485"/>
      <c r="CF75" s="485"/>
      <c r="CG75" s="485"/>
      <c r="CH75" s="485"/>
      <c r="CI75" s="488"/>
      <c r="CJ75" s="485"/>
      <c r="CK75" s="485"/>
      <c r="CL75" s="485"/>
      <c r="CM75" s="485"/>
      <c r="CN75" s="488"/>
      <c r="CO75" s="485"/>
      <c r="CP75" s="485"/>
      <c r="CQ75" s="485"/>
      <c r="CR75" s="485"/>
      <c r="CS75" s="488"/>
    </row>
    <row r="76" spans="1:97" s="378" customFormat="1" ht="15.75" customHeight="1">
      <c r="A76" s="369" t="s">
        <v>244</v>
      </c>
      <c r="B76" s="335">
        <v>48</v>
      </c>
      <c r="C76" s="661">
        <f>SUM('Schedule 3B_Income_Eastern:Schedule 3D_Income_The Cape'!C76)</f>
        <v>0</v>
      </c>
      <c r="D76" s="661">
        <f>SUM('Schedule 3B_Income_Eastern:Schedule 3D_Income_The Cape'!D76)</f>
        <v>0</v>
      </c>
      <c r="E76" s="661">
        <f>SUM('Schedule 3B_Income_Eastern:Schedule 3D_Income_The Cape'!E76)</f>
        <v>0</v>
      </c>
      <c r="F76" s="661">
        <f>SUM('Schedule 3B_Income_Eastern:Schedule 3D_Income_The Cape'!F76)</f>
        <v>0</v>
      </c>
      <c r="G76" s="661">
        <f>SUM('Schedule 3B_Income_Eastern:Schedule 3D_Income_The Cape'!G76)</f>
        <v>0</v>
      </c>
      <c r="H76" s="661">
        <f>SUM('Schedule 3B_Income_Eastern:Schedule 3D_Income_The Cape'!H76)</f>
        <v>0</v>
      </c>
      <c r="I76" s="661">
        <f>SUM('Schedule 3B_Income_Eastern:Schedule 3D_Income_The Cape'!I76)</f>
        <v>0</v>
      </c>
      <c r="J76" s="661">
        <f>SUM('Schedule 3B_Income_Eastern:Schedule 3D_Income_The Cape'!J76)</f>
        <v>0</v>
      </c>
      <c r="K76" s="662">
        <f t="shared" ref="K76:K86" si="208">SUM(C76:J76)</f>
        <v>0</v>
      </c>
      <c r="L76" s="663">
        <f>SUM('Schedule 3B_Income_Eastern:Schedule 3D_Income_The Cape'!L76)</f>
        <v>0</v>
      </c>
      <c r="M76" s="661">
        <f>SUM('Schedule 3B_Income_Eastern:Schedule 3D_Income_The Cape'!M76)</f>
        <v>0</v>
      </c>
      <c r="N76" s="661">
        <f>SUM('Schedule 3B_Income_Eastern:Schedule 3D_Income_The Cape'!N76)</f>
        <v>0</v>
      </c>
      <c r="O76" s="661">
        <f>SUM('Schedule 3B_Income_Eastern:Schedule 3D_Income_The Cape'!O76)</f>
        <v>0</v>
      </c>
      <c r="P76" s="661">
        <f>SUM('Schedule 3B_Income_Eastern:Schedule 3D_Income_The Cape'!P76)</f>
        <v>0</v>
      </c>
      <c r="Q76" s="661">
        <f>SUM('Schedule 3B_Income_Eastern:Schedule 3D_Income_The Cape'!Q76)</f>
        <v>0</v>
      </c>
      <c r="R76" s="661">
        <f>SUM('Schedule 3B_Income_Eastern:Schedule 3D_Income_The Cape'!R76)</f>
        <v>0</v>
      </c>
      <c r="S76" s="661">
        <f>SUM('Schedule 3B_Income_Eastern:Schedule 3D_Income_The Cape'!S76)</f>
        <v>0</v>
      </c>
      <c r="T76" s="664">
        <f t="shared" ref="T76:T86" si="209">SUM(L76:S76)</f>
        <v>0</v>
      </c>
      <c r="U76" s="665">
        <f t="shared" ref="U76:U86" si="210">SUM(T76,K76)</f>
        <v>0</v>
      </c>
      <c r="V76" s="335">
        <v>48</v>
      </c>
      <c r="W76" s="661">
        <f>SUM('Schedule 3B_Income_Eastern:Schedule 3D_Income_The Cape'!W76)</f>
        <v>0</v>
      </c>
      <c r="X76" s="661">
        <f>SUM('Schedule 3B_Income_Eastern:Schedule 3D_Income_The Cape'!X76)</f>
        <v>0</v>
      </c>
      <c r="Y76" s="661">
        <f>SUM('Schedule 3B_Income_Eastern:Schedule 3D_Income_The Cape'!Y76)</f>
        <v>0</v>
      </c>
      <c r="Z76" s="661">
        <f>SUM('Schedule 3B_Income_Eastern:Schedule 3D_Income_The Cape'!Z76)</f>
        <v>0</v>
      </c>
      <c r="AA76" s="661">
        <f>SUM('Schedule 3B_Income_Eastern:Schedule 3D_Income_The Cape'!AA76)</f>
        <v>0</v>
      </c>
      <c r="AB76" s="661">
        <f>SUM('Schedule 3B_Income_Eastern:Schedule 3D_Income_The Cape'!AB76)</f>
        <v>0</v>
      </c>
      <c r="AC76" s="661">
        <f>SUM('Schedule 3B_Income_Eastern:Schedule 3D_Income_The Cape'!AC76)</f>
        <v>0</v>
      </c>
      <c r="AD76" s="661">
        <f>SUM('Schedule 3B_Income_Eastern:Schedule 3D_Income_The Cape'!AD76)</f>
        <v>0</v>
      </c>
      <c r="AE76" s="662">
        <f t="shared" ref="AE76:AE86" si="211">SUM(W76:AD76)</f>
        <v>0</v>
      </c>
      <c r="AF76" s="663">
        <f>SUM('Schedule 3B_Income_Eastern:Schedule 3D_Income_The Cape'!AF76)</f>
        <v>0</v>
      </c>
      <c r="AG76" s="661">
        <f>SUM('Schedule 3B_Income_Eastern:Schedule 3D_Income_The Cape'!AG76)</f>
        <v>0</v>
      </c>
      <c r="AH76" s="661">
        <f>SUM('Schedule 3B_Income_Eastern:Schedule 3D_Income_The Cape'!AH76)</f>
        <v>0</v>
      </c>
      <c r="AI76" s="661">
        <f>SUM('Schedule 3B_Income_Eastern:Schedule 3D_Income_The Cape'!AI76)</f>
        <v>0</v>
      </c>
      <c r="AJ76" s="661">
        <f>SUM('Schedule 3B_Income_Eastern:Schedule 3D_Income_The Cape'!AJ76)</f>
        <v>0</v>
      </c>
      <c r="AK76" s="661">
        <f>SUM('Schedule 3B_Income_Eastern:Schedule 3D_Income_The Cape'!AK76)</f>
        <v>0</v>
      </c>
      <c r="AL76" s="661">
        <f>SUM('Schedule 3B_Income_Eastern:Schedule 3D_Income_The Cape'!AL76)</f>
        <v>0</v>
      </c>
      <c r="AM76" s="661">
        <f>SUM('Schedule 3B_Income_Eastern:Schedule 3D_Income_The Cape'!AM76)</f>
        <v>0</v>
      </c>
      <c r="AN76" s="664">
        <f t="shared" ref="AN76:AN86" si="212">SUM(AF76:AM76)</f>
        <v>0</v>
      </c>
      <c r="AO76" s="665">
        <f t="shared" ref="AO76:AO86" si="213">SUM(AN76,AE76)</f>
        <v>0</v>
      </c>
      <c r="AP76" s="335">
        <v>48</v>
      </c>
      <c r="AQ76" s="661">
        <f>SUM('Schedule 3B_Income_Eastern:Schedule 3D_Income_The Cape'!AQ76)</f>
        <v>0</v>
      </c>
      <c r="AR76" s="661">
        <f>SUM('Schedule 3B_Income_Eastern:Schedule 3D_Income_The Cape'!AR76)</f>
        <v>0</v>
      </c>
      <c r="AS76" s="661">
        <f>SUM('Schedule 3B_Income_Eastern:Schedule 3D_Income_The Cape'!AS76)</f>
        <v>0</v>
      </c>
      <c r="AT76" s="661">
        <f>SUM('Schedule 3B_Income_Eastern:Schedule 3D_Income_The Cape'!AT76)</f>
        <v>0</v>
      </c>
      <c r="AU76" s="661">
        <f>SUM('Schedule 3B_Income_Eastern:Schedule 3D_Income_The Cape'!AU76)</f>
        <v>0</v>
      </c>
      <c r="AV76" s="661">
        <f>SUM('Schedule 3B_Income_Eastern:Schedule 3D_Income_The Cape'!AV76)</f>
        <v>0</v>
      </c>
      <c r="AW76" s="661">
        <f>SUM('Schedule 3B_Income_Eastern:Schedule 3D_Income_The Cape'!AW76)</f>
        <v>0</v>
      </c>
      <c r="AX76" s="661">
        <f>SUM('Schedule 3B_Income_Eastern:Schedule 3D_Income_The Cape'!AX76)</f>
        <v>0</v>
      </c>
      <c r="AY76" s="662">
        <f t="shared" ref="AY76:AY86" si="214">SUM(AQ76:AX76)</f>
        <v>0</v>
      </c>
      <c r="AZ76" s="663">
        <f>SUM('Schedule 3B_Income_Eastern:Schedule 3D_Income_The Cape'!AZ76)</f>
        <v>0</v>
      </c>
      <c r="BA76" s="661">
        <f>SUM('Schedule 3B_Income_Eastern:Schedule 3D_Income_The Cape'!BA76)</f>
        <v>0</v>
      </c>
      <c r="BB76" s="661">
        <f>SUM('Schedule 3B_Income_Eastern:Schedule 3D_Income_The Cape'!BB76)</f>
        <v>0</v>
      </c>
      <c r="BC76" s="661">
        <f>SUM('Schedule 3B_Income_Eastern:Schedule 3D_Income_The Cape'!BC76)</f>
        <v>0</v>
      </c>
      <c r="BD76" s="661">
        <f>SUM('Schedule 3B_Income_Eastern:Schedule 3D_Income_The Cape'!BD76)</f>
        <v>0</v>
      </c>
      <c r="BE76" s="661">
        <f>SUM('Schedule 3B_Income_Eastern:Schedule 3D_Income_The Cape'!BE76)</f>
        <v>0</v>
      </c>
      <c r="BF76" s="661">
        <f>SUM('Schedule 3B_Income_Eastern:Schedule 3D_Income_The Cape'!BF76)</f>
        <v>0</v>
      </c>
      <c r="BG76" s="661">
        <f>SUM('Schedule 3B_Income_Eastern:Schedule 3D_Income_The Cape'!BG76)</f>
        <v>0</v>
      </c>
      <c r="BH76" s="664">
        <f t="shared" ref="BH76:BH86" si="215">SUM(AZ76:BG76)</f>
        <v>0</v>
      </c>
      <c r="BI76" s="665">
        <f t="shared" ref="BI76:BI86" si="216">SUM(BH76,AY76)</f>
        <v>0</v>
      </c>
      <c r="BJ76" s="335">
        <v>48</v>
      </c>
      <c r="BK76" s="661">
        <f>SUM('Schedule 3B_Income_Eastern:Schedule 3D_Income_The Cape'!BK76)</f>
        <v>0</v>
      </c>
      <c r="BL76" s="661">
        <f>SUM('Schedule 3B_Income_Eastern:Schedule 3D_Income_The Cape'!BL76)</f>
        <v>0</v>
      </c>
      <c r="BM76" s="661">
        <f>SUM('Schedule 3B_Income_Eastern:Schedule 3D_Income_The Cape'!BM76)</f>
        <v>0</v>
      </c>
      <c r="BN76" s="661">
        <f>SUM('Schedule 3B_Income_Eastern:Schedule 3D_Income_The Cape'!BN76)</f>
        <v>0</v>
      </c>
      <c r="BO76" s="661">
        <f>SUM('Schedule 3B_Income_Eastern:Schedule 3D_Income_The Cape'!BO76)</f>
        <v>0</v>
      </c>
      <c r="BP76" s="661">
        <f>SUM('Schedule 3B_Income_Eastern:Schedule 3D_Income_The Cape'!BP76)</f>
        <v>0</v>
      </c>
      <c r="BQ76" s="661">
        <f>SUM('Schedule 3B_Income_Eastern:Schedule 3D_Income_The Cape'!BQ76)</f>
        <v>0</v>
      </c>
      <c r="BR76" s="661">
        <f>SUM('Schedule 3B_Income_Eastern:Schedule 3D_Income_The Cape'!BR76)</f>
        <v>0</v>
      </c>
      <c r="BS76" s="662">
        <f t="shared" ref="BS76:BS86" si="217">SUM(BK76:BR76)</f>
        <v>0</v>
      </c>
      <c r="BT76" s="663">
        <f>SUM('Schedule 3B_Income_Eastern:Schedule 3D_Income_The Cape'!BT76)</f>
        <v>0</v>
      </c>
      <c r="BU76" s="661">
        <f>SUM('Schedule 3B_Income_Eastern:Schedule 3D_Income_The Cape'!BU76)</f>
        <v>0</v>
      </c>
      <c r="BV76" s="661">
        <f>SUM('Schedule 3B_Income_Eastern:Schedule 3D_Income_The Cape'!BV76)</f>
        <v>0</v>
      </c>
      <c r="BW76" s="661">
        <f>SUM('Schedule 3B_Income_Eastern:Schedule 3D_Income_The Cape'!BW76)</f>
        <v>0</v>
      </c>
      <c r="BX76" s="661">
        <f>SUM('Schedule 3B_Income_Eastern:Schedule 3D_Income_The Cape'!BX76)</f>
        <v>0</v>
      </c>
      <c r="BY76" s="661">
        <f>SUM('Schedule 3B_Income_Eastern:Schedule 3D_Income_The Cape'!BY76)</f>
        <v>0</v>
      </c>
      <c r="BZ76" s="661">
        <f>SUM('Schedule 3B_Income_Eastern:Schedule 3D_Income_The Cape'!BZ76)</f>
        <v>0</v>
      </c>
      <c r="CA76" s="661">
        <f>SUM('Schedule 3B_Income_Eastern:Schedule 3D_Income_The Cape'!CA76)</f>
        <v>0</v>
      </c>
      <c r="CB76" s="664">
        <f t="shared" ref="CB76:CB86" si="218">SUM(BT76:CA76)</f>
        <v>0</v>
      </c>
      <c r="CC76" s="665">
        <f t="shared" ref="CC76:CC86" si="219">SUM(CB76,BS76)</f>
        <v>0</v>
      </c>
      <c r="CD76" s="335">
        <v>48</v>
      </c>
      <c r="CE76" s="480">
        <f t="shared" ref="CE76:CE86" si="220">+C76+D76+W76+X76+AQ76+AR76+BK76+BL76</f>
        <v>0</v>
      </c>
      <c r="CF76" s="480">
        <f t="shared" ref="CF76:CF86" si="221">+E76+F76+Y76+Z76+AS76+AT76+BM76+BN76</f>
        <v>0</v>
      </c>
      <c r="CG76" s="480">
        <f t="shared" ref="CG76:CG86" si="222">+G76+H76+AA76+AB76+AU76+AV76+BO76+BP76</f>
        <v>0</v>
      </c>
      <c r="CH76" s="480">
        <f t="shared" ref="CH76:CH86" si="223">+I76+J76+AC76+AD76+AW76+AX76+BQ76+BR76</f>
        <v>0</v>
      </c>
      <c r="CI76" s="482">
        <f t="shared" ref="CI76:CI86" si="224">SUM(K76,AE76,AY76,BS76)</f>
        <v>0</v>
      </c>
      <c r="CJ76" s="480">
        <f t="shared" ref="CJ76:CJ86" si="225">L76+M76+AF76+AG76+AZ76+BA76+BT76+BU76</f>
        <v>0</v>
      </c>
      <c r="CK76" s="480">
        <f t="shared" ref="CK76:CK86" si="226">N76+O76+AH76+AI76+BB76+BC76+BV76+BW76</f>
        <v>0</v>
      </c>
      <c r="CL76" s="480">
        <f t="shared" ref="CL76:CL86" si="227">P76+Q76+AJ76+AK76+BD76+BE76+BX76+BY76</f>
        <v>0</v>
      </c>
      <c r="CM76" s="480">
        <f t="shared" ref="CM76:CM86" si="228">+R76+S76+AL76+AM76+BF76+BG76+BZ76+CA76</f>
        <v>0</v>
      </c>
      <c r="CN76" s="482">
        <f t="shared" ref="CN76:CN86" si="229">SUM(T76,AN76,BH76,CB76)</f>
        <v>0</v>
      </c>
      <c r="CO76" s="480">
        <f t="shared" ref="CO76:CO86" si="230">+C76+D76+L76+M76+W76+X76+AF76+AG76+AQ76+AR76+AZ76+BA76+BK76+BL76+BT76+BU76</f>
        <v>0</v>
      </c>
      <c r="CP76" s="480">
        <f t="shared" ref="CP76:CP86" si="231">+E76+F76+N76+O76+Y76+Z76+AH76+AI76+AS76+AT76+BB76+BC76+BM76+BN76+BV76+BW76</f>
        <v>0</v>
      </c>
      <c r="CQ76" s="480">
        <f t="shared" ref="CQ76:CQ86" si="232">+G76+H76+P76+Q76+AA76+AB76+AJ76+AK76+AU76+AV76+BD76+BE76+BO76+BP76+BX76+BY76</f>
        <v>0</v>
      </c>
      <c r="CR76" s="480">
        <f t="shared" ref="CR76:CR86" si="233">+I76+J76+R76+S76+AC76+AD76+AL76+AM76+AW76+AX76+BF76+BG76+BQ76+BR76+BZ76+CA76</f>
        <v>0</v>
      </c>
      <c r="CS76" s="482">
        <f t="shared" ref="CS76:CS86" si="234">SUM(CC76,BI76,AO76,U76)</f>
        <v>0</v>
      </c>
    </row>
    <row r="77" spans="1:97" ht="15.75" customHeight="1">
      <c r="A77" s="369" t="s">
        <v>246</v>
      </c>
      <c r="B77" s="335">
        <v>49</v>
      </c>
      <c r="C77" s="661">
        <f>SUM('Schedule 3B_Income_Eastern:Schedule 3D_Income_The Cape'!C77)</f>
        <v>0</v>
      </c>
      <c r="D77" s="661">
        <f>SUM('Schedule 3B_Income_Eastern:Schedule 3D_Income_The Cape'!D77)</f>
        <v>0</v>
      </c>
      <c r="E77" s="661">
        <f>SUM('Schedule 3B_Income_Eastern:Schedule 3D_Income_The Cape'!E77)</f>
        <v>0</v>
      </c>
      <c r="F77" s="661">
        <f>SUM('Schedule 3B_Income_Eastern:Schedule 3D_Income_The Cape'!F77)</f>
        <v>0</v>
      </c>
      <c r="G77" s="661">
        <f>SUM('Schedule 3B_Income_Eastern:Schedule 3D_Income_The Cape'!G77)</f>
        <v>0</v>
      </c>
      <c r="H77" s="661">
        <f>SUM('Schedule 3B_Income_Eastern:Schedule 3D_Income_The Cape'!H77)</f>
        <v>0</v>
      </c>
      <c r="I77" s="661">
        <f>SUM('Schedule 3B_Income_Eastern:Schedule 3D_Income_The Cape'!I77)</f>
        <v>0</v>
      </c>
      <c r="J77" s="661">
        <f>SUM('Schedule 3B_Income_Eastern:Schedule 3D_Income_The Cape'!J77)</f>
        <v>0</v>
      </c>
      <c r="K77" s="662">
        <f t="shared" si="208"/>
        <v>0</v>
      </c>
      <c r="L77" s="663">
        <f>SUM('Schedule 3B_Income_Eastern:Schedule 3D_Income_The Cape'!L77)</f>
        <v>0</v>
      </c>
      <c r="M77" s="661">
        <f>SUM('Schedule 3B_Income_Eastern:Schedule 3D_Income_The Cape'!M77)</f>
        <v>0</v>
      </c>
      <c r="N77" s="661">
        <f>SUM('Schedule 3B_Income_Eastern:Schedule 3D_Income_The Cape'!N77)</f>
        <v>0</v>
      </c>
      <c r="O77" s="661">
        <f>SUM('Schedule 3B_Income_Eastern:Schedule 3D_Income_The Cape'!O77)</f>
        <v>0</v>
      </c>
      <c r="P77" s="661">
        <f>SUM('Schedule 3B_Income_Eastern:Schedule 3D_Income_The Cape'!P77)</f>
        <v>0</v>
      </c>
      <c r="Q77" s="661">
        <f>SUM('Schedule 3B_Income_Eastern:Schedule 3D_Income_The Cape'!Q77)</f>
        <v>0</v>
      </c>
      <c r="R77" s="661">
        <f>SUM('Schedule 3B_Income_Eastern:Schedule 3D_Income_The Cape'!R77)</f>
        <v>0</v>
      </c>
      <c r="S77" s="661">
        <f>SUM('Schedule 3B_Income_Eastern:Schedule 3D_Income_The Cape'!S77)</f>
        <v>0</v>
      </c>
      <c r="T77" s="664">
        <f t="shared" si="209"/>
        <v>0</v>
      </c>
      <c r="U77" s="665">
        <f t="shared" si="210"/>
        <v>0</v>
      </c>
      <c r="V77" s="335">
        <v>49</v>
      </c>
      <c r="W77" s="661">
        <f>SUM('Schedule 3B_Income_Eastern:Schedule 3D_Income_The Cape'!W77)</f>
        <v>0</v>
      </c>
      <c r="X77" s="661">
        <f>SUM('Schedule 3B_Income_Eastern:Schedule 3D_Income_The Cape'!X77)</f>
        <v>0</v>
      </c>
      <c r="Y77" s="661">
        <f>SUM('Schedule 3B_Income_Eastern:Schedule 3D_Income_The Cape'!Y77)</f>
        <v>0</v>
      </c>
      <c r="Z77" s="661">
        <f>SUM('Schedule 3B_Income_Eastern:Schedule 3D_Income_The Cape'!Z77)</f>
        <v>0</v>
      </c>
      <c r="AA77" s="661">
        <f>SUM('Schedule 3B_Income_Eastern:Schedule 3D_Income_The Cape'!AA77)</f>
        <v>0</v>
      </c>
      <c r="AB77" s="661">
        <f>SUM('Schedule 3B_Income_Eastern:Schedule 3D_Income_The Cape'!AB77)</f>
        <v>0</v>
      </c>
      <c r="AC77" s="661">
        <f>SUM('Schedule 3B_Income_Eastern:Schedule 3D_Income_The Cape'!AC77)</f>
        <v>0</v>
      </c>
      <c r="AD77" s="661">
        <f>SUM('Schedule 3B_Income_Eastern:Schedule 3D_Income_The Cape'!AD77)</f>
        <v>0</v>
      </c>
      <c r="AE77" s="662">
        <f t="shared" si="211"/>
        <v>0</v>
      </c>
      <c r="AF77" s="663">
        <f>SUM('Schedule 3B_Income_Eastern:Schedule 3D_Income_The Cape'!AF77)</f>
        <v>0</v>
      </c>
      <c r="AG77" s="661">
        <f>SUM('Schedule 3B_Income_Eastern:Schedule 3D_Income_The Cape'!AG77)</f>
        <v>0</v>
      </c>
      <c r="AH77" s="661">
        <f>SUM('Schedule 3B_Income_Eastern:Schedule 3D_Income_The Cape'!AH77)</f>
        <v>0</v>
      </c>
      <c r="AI77" s="661">
        <f>SUM('Schedule 3B_Income_Eastern:Schedule 3D_Income_The Cape'!AI77)</f>
        <v>0</v>
      </c>
      <c r="AJ77" s="661">
        <f>SUM('Schedule 3B_Income_Eastern:Schedule 3D_Income_The Cape'!AJ77)</f>
        <v>0</v>
      </c>
      <c r="AK77" s="661">
        <f>SUM('Schedule 3B_Income_Eastern:Schedule 3D_Income_The Cape'!AK77)</f>
        <v>0</v>
      </c>
      <c r="AL77" s="661">
        <f>SUM('Schedule 3B_Income_Eastern:Schedule 3D_Income_The Cape'!AL77)</f>
        <v>0</v>
      </c>
      <c r="AM77" s="661">
        <f>SUM('Schedule 3B_Income_Eastern:Schedule 3D_Income_The Cape'!AM77)</f>
        <v>0</v>
      </c>
      <c r="AN77" s="664">
        <f t="shared" si="212"/>
        <v>0</v>
      </c>
      <c r="AO77" s="665">
        <f t="shared" si="213"/>
        <v>0</v>
      </c>
      <c r="AP77" s="335">
        <v>49</v>
      </c>
      <c r="AQ77" s="661">
        <f>SUM('Schedule 3B_Income_Eastern:Schedule 3D_Income_The Cape'!AQ77)</f>
        <v>0</v>
      </c>
      <c r="AR77" s="661">
        <f>SUM('Schedule 3B_Income_Eastern:Schedule 3D_Income_The Cape'!AR77)</f>
        <v>0</v>
      </c>
      <c r="AS77" s="661">
        <f>SUM('Schedule 3B_Income_Eastern:Schedule 3D_Income_The Cape'!AS77)</f>
        <v>0</v>
      </c>
      <c r="AT77" s="661">
        <f>SUM('Schedule 3B_Income_Eastern:Schedule 3D_Income_The Cape'!AT77)</f>
        <v>0</v>
      </c>
      <c r="AU77" s="661">
        <f>SUM('Schedule 3B_Income_Eastern:Schedule 3D_Income_The Cape'!AU77)</f>
        <v>0</v>
      </c>
      <c r="AV77" s="661">
        <f>SUM('Schedule 3B_Income_Eastern:Schedule 3D_Income_The Cape'!AV77)</f>
        <v>0</v>
      </c>
      <c r="AW77" s="661">
        <f>SUM('Schedule 3B_Income_Eastern:Schedule 3D_Income_The Cape'!AW77)</f>
        <v>0</v>
      </c>
      <c r="AX77" s="661">
        <f>SUM('Schedule 3B_Income_Eastern:Schedule 3D_Income_The Cape'!AX77)</f>
        <v>0</v>
      </c>
      <c r="AY77" s="662">
        <f t="shared" si="214"/>
        <v>0</v>
      </c>
      <c r="AZ77" s="663">
        <f>SUM('Schedule 3B_Income_Eastern:Schedule 3D_Income_The Cape'!AZ77)</f>
        <v>0</v>
      </c>
      <c r="BA77" s="661">
        <f>SUM('Schedule 3B_Income_Eastern:Schedule 3D_Income_The Cape'!BA77)</f>
        <v>0</v>
      </c>
      <c r="BB77" s="661">
        <f>SUM('Schedule 3B_Income_Eastern:Schedule 3D_Income_The Cape'!BB77)</f>
        <v>0</v>
      </c>
      <c r="BC77" s="661">
        <f>SUM('Schedule 3B_Income_Eastern:Schedule 3D_Income_The Cape'!BC77)</f>
        <v>0</v>
      </c>
      <c r="BD77" s="661">
        <f>SUM('Schedule 3B_Income_Eastern:Schedule 3D_Income_The Cape'!BD77)</f>
        <v>0</v>
      </c>
      <c r="BE77" s="661">
        <f>SUM('Schedule 3B_Income_Eastern:Schedule 3D_Income_The Cape'!BE77)</f>
        <v>0</v>
      </c>
      <c r="BF77" s="661">
        <f>SUM('Schedule 3B_Income_Eastern:Schedule 3D_Income_The Cape'!BF77)</f>
        <v>0</v>
      </c>
      <c r="BG77" s="661">
        <f>SUM('Schedule 3B_Income_Eastern:Schedule 3D_Income_The Cape'!BG77)</f>
        <v>0</v>
      </c>
      <c r="BH77" s="664">
        <f t="shared" si="215"/>
        <v>0</v>
      </c>
      <c r="BI77" s="665">
        <f t="shared" si="216"/>
        <v>0</v>
      </c>
      <c r="BJ77" s="335">
        <v>49</v>
      </c>
      <c r="BK77" s="661">
        <f>SUM('Schedule 3B_Income_Eastern:Schedule 3D_Income_The Cape'!BK77)</f>
        <v>0</v>
      </c>
      <c r="BL77" s="661">
        <f>SUM('Schedule 3B_Income_Eastern:Schedule 3D_Income_The Cape'!BL77)</f>
        <v>0</v>
      </c>
      <c r="BM77" s="661">
        <f>SUM('Schedule 3B_Income_Eastern:Schedule 3D_Income_The Cape'!BM77)</f>
        <v>0</v>
      </c>
      <c r="BN77" s="661">
        <f>SUM('Schedule 3B_Income_Eastern:Schedule 3D_Income_The Cape'!BN77)</f>
        <v>0</v>
      </c>
      <c r="BO77" s="661">
        <f>SUM('Schedule 3B_Income_Eastern:Schedule 3D_Income_The Cape'!BO77)</f>
        <v>0</v>
      </c>
      <c r="BP77" s="661">
        <f>SUM('Schedule 3B_Income_Eastern:Schedule 3D_Income_The Cape'!BP77)</f>
        <v>0</v>
      </c>
      <c r="BQ77" s="661">
        <f>SUM('Schedule 3B_Income_Eastern:Schedule 3D_Income_The Cape'!BQ77)</f>
        <v>0</v>
      </c>
      <c r="BR77" s="661">
        <f>SUM('Schedule 3B_Income_Eastern:Schedule 3D_Income_The Cape'!BR77)</f>
        <v>0</v>
      </c>
      <c r="BS77" s="662">
        <f t="shared" si="217"/>
        <v>0</v>
      </c>
      <c r="BT77" s="663">
        <f>SUM('Schedule 3B_Income_Eastern:Schedule 3D_Income_The Cape'!BT77)</f>
        <v>0</v>
      </c>
      <c r="BU77" s="661">
        <f>SUM('Schedule 3B_Income_Eastern:Schedule 3D_Income_The Cape'!BU77)</f>
        <v>0</v>
      </c>
      <c r="BV77" s="661">
        <f>SUM('Schedule 3B_Income_Eastern:Schedule 3D_Income_The Cape'!BV77)</f>
        <v>0</v>
      </c>
      <c r="BW77" s="661">
        <f>SUM('Schedule 3B_Income_Eastern:Schedule 3D_Income_The Cape'!BW77)</f>
        <v>0</v>
      </c>
      <c r="BX77" s="661">
        <f>SUM('Schedule 3B_Income_Eastern:Schedule 3D_Income_The Cape'!BX77)</f>
        <v>0</v>
      </c>
      <c r="BY77" s="661">
        <f>SUM('Schedule 3B_Income_Eastern:Schedule 3D_Income_The Cape'!BY77)</f>
        <v>0</v>
      </c>
      <c r="BZ77" s="661">
        <f>SUM('Schedule 3B_Income_Eastern:Schedule 3D_Income_The Cape'!BZ77)</f>
        <v>0</v>
      </c>
      <c r="CA77" s="661">
        <f>SUM('Schedule 3B_Income_Eastern:Schedule 3D_Income_The Cape'!CA77)</f>
        <v>0</v>
      </c>
      <c r="CB77" s="664">
        <f t="shared" si="218"/>
        <v>0</v>
      </c>
      <c r="CC77" s="665">
        <f t="shared" si="219"/>
        <v>0</v>
      </c>
      <c r="CD77" s="335">
        <v>49</v>
      </c>
      <c r="CE77" s="480">
        <f t="shared" si="220"/>
        <v>0</v>
      </c>
      <c r="CF77" s="480">
        <f t="shared" si="221"/>
        <v>0</v>
      </c>
      <c r="CG77" s="480">
        <f t="shared" si="222"/>
        <v>0</v>
      </c>
      <c r="CH77" s="480">
        <f t="shared" si="223"/>
        <v>0</v>
      </c>
      <c r="CI77" s="482">
        <f t="shared" si="224"/>
        <v>0</v>
      </c>
      <c r="CJ77" s="480">
        <f t="shared" si="225"/>
        <v>0</v>
      </c>
      <c r="CK77" s="480">
        <f t="shared" si="226"/>
        <v>0</v>
      </c>
      <c r="CL77" s="480">
        <f t="shared" si="227"/>
        <v>0</v>
      </c>
      <c r="CM77" s="480">
        <f t="shared" si="228"/>
        <v>0</v>
      </c>
      <c r="CN77" s="482">
        <f t="shared" si="229"/>
        <v>0</v>
      </c>
      <c r="CO77" s="480">
        <f t="shared" si="230"/>
        <v>0</v>
      </c>
      <c r="CP77" s="480">
        <f t="shared" si="231"/>
        <v>0</v>
      </c>
      <c r="CQ77" s="480">
        <f t="shared" si="232"/>
        <v>0</v>
      </c>
      <c r="CR77" s="480">
        <f t="shared" si="233"/>
        <v>0</v>
      </c>
      <c r="CS77" s="482">
        <f t="shared" si="234"/>
        <v>0</v>
      </c>
    </row>
    <row r="78" spans="1:97" ht="15.75" customHeight="1">
      <c r="A78" s="369" t="s">
        <v>248</v>
      </c>
      <c r="B78" s="335">
        <v>50</v>
      </c>
      <c r="C78" s="661">
        <f>SUM('Schedule 3B_Income_Eastern:Schedule 3D_Income_The Cape'!C78)</f>
        <v>0</v>
      </c>
      <c r="D78" s="661">
        <f>SUM('Schedule 3B_Income_Eastern:Schedule 3D_Income_The Cape'!D78)</f>
        <v>0</v>
      </c>
      <c r="E78" s="661">
        <f>SUM('Schedule 3B_Income_Eastern:Schedule 3D_Income_The Cape'!E78)</f>
        <v>0</v>
      </c>
      <c r="F78" s="661">
        <f>SUM('Schedule 3B_Income_Eastern:Schedule 3D_Income_The Cape'!F78)</f>
        <v>0</v>
      </c>
      <c r="G78" s="661">
        <f>SUM('Schedule 3B_Income_Eastern:Schedule 3D_Income_The Cape'!G78)</f>
        <v>0</v>
      </c>
      <c r="H78" s="661">
        <f>SUM('Schedule 3B_Income_Eastern:Schedule 3D_Income_The Cape'!H78)</f>
        <v>0</v>
      </c>
      <c r="I78" s="661">
        <f>SUM('Schedule 3B_Income_Eastern:Schedule 3D_Income_The Cape'!I78)</f>
        <v>0</v>
      </c>
      <c r="J78" s="661">
        <f>SUM('Schedule 3B_Income_Eastern:Schedule 3D_Income_The Cape'!J78)</f>
        <v>0</v>
      </c>
      <c r="K78" s="662">
        <f t="shared" si="208"/>
        <v>0</v>
      </c>
      <c r="L78" s="663">
        <f>SUM('Schedule 3B_Income_Eastern:Schedule 3D_Income_The Cape'!L78)</f>
        <v>0</v>
      </c>
      <c r="M78" s="661">
        <f>SUM('Schedule 3B_Income_Eastern:Schedule 3D_Income_The Cape'!M78)</f>
        <v>0</v>
      </c>
      <c r="N78" s="661">
        <f>SUM('Schedule 3B_Income_Eastern:Schedule 3D_Income_The Cape'!N78)</f>
        <v>0</v>
      </c>
      <c r="O78" s="661">
        <f>SUM('Schedule 3B_Income_Eastern:Schedule 3D_Income_The Cape'!O78)</f>
        <v>0</v>
      </c>
      <c r="P78" s="661">
        <f>SUM('Schedule 3B_Income_Eastern:Schedule 3D_Income_The Cape'!P78)</f>
        <v>0</v>
      </c>
      <c r="Q78" s="661">
        <f>SUM('Schedule 3B_Income_Eastern:Schedule 3D_Income_The Cape'!Q78)</f>
        <v>0</v>
      </c>
      <c r="R78" s="661">
        <f>SUM('Schedule 3B_Income_Eastern:Schedule 3D_Income_The Cape'!R78)</f>
        <v>0</v>
      </c>
      <c r="S78" s="661">
        <f>SUM('Schedule 3B_Income_Eastern:Schedule 3D_Income_The Cape'!S78)</f>
        <v>0</v>
      </c>
      <c r="T78" s="664">
        <f t="shared" si="209"/>
        <v>0</v>
      </c>
      <c r="U78" s="665">
        <f t="shared" si="210"/>
        <v>0</v>
      </c>
      <c r="V78" s="335">
        <v>50</v>
      </c>
      <c r="W78" s="661">
        <f>SUM('Schedule 3B_Income_Eastern:Schedule 3D_Income_The Cape'!W78)</f>
        <v>0</v>
      </c>
      <c r="X78" s="661">
        <f>SUM('Schedule 3B_Income_Eastern:Schedule 3D_Income_The Cape'!X78)</f>
        <v>0</v>
      </c>
      <c r="Y78" s="661">
        <f>SUM('Schedule 3B_Income_Eastern:Schedule 3D_Income_The Cape'!Y78)</f>
        <v>0</v>
      </c>
      <c r="Z78" s="661">
        <f>SUM('Schedule 3B_Income_Eastern:Schedule 3D_Income_The Cape'!Z78)</f>
        <v>0</v>
      </c>
      <c r="AA78" s="661">
        <f>SUM('Schedule 3B_Income_Eastern:Schedule 3D_Income_The Cape'!AA78)</f>
        <v>0</v>
      </c>
      <c r="AB78" s="661">
        <f>SUM('Schedule 3B_Income_Eastern:Schedule 3D_Income_The Cape'!AB78)</f>
        <v>0</v>
      </c>
      <c r="AC78" s="661">
        <f>SUM('Schedule 3B_Income_Eastern:Schedule 3D_Income_The Cape'!AC78)</f>
        <v>0</v>
      </c>
      <c r="AD78" s="661">
        <f>SUM('Schedule 3B_Income_Eastern:Schedule 3D_Income_The Cape'!AD78)</f>
        <v>0</v>
      </c>
      <c r="AE78" s="662">
        <f t="shared" si="211"/>
        <v>0</v>
      </c>
      <c r="AF78" s="663">
        <f>SUM('Schedule 3B_Income_Eastern:Schedule 3D_Income_The Cape'!AF78)</f>
        <v>0</v>
      </c>
      <c r="AG78" s="661">
        <f>SUM('Schedule 3B_Income_Eastern:Schedule 3D_Income_The Cape'!AG78)</f>
        <v>0</v>
      </c>
      <c r="AH78" s="661">
        <f>SUM('Schedule 3B_Income_Eastern:Schedule 3D_Income_The Cape'!AH78)</f>
        <v>0</v>
      </c>
      <c r="AI78" s="661">
        <f>SUM('Schedule 3B_Income_Eastern:Schedule 3D_Income_The Cape'!AI78)</f>
        <v>0</v>
      </c>
      <c r="AJ78" s="661">
        <f>SUM('Schedule 3B_Income_Eastern:Schedule 3D_Income_The Cape'!AJ78)</f>
        <v>0</v>
      </c>
      <c r="AK78" s="661">
        <f>SUM('Schedule 3B_Income_Eastern:Schedule 3D_Income_The Cape'!AK78)</f>
        <v>0</v>
      </c>
      <c r="AL78" s="661">
        <f>SUM('Schedule 3B_Income_Eastern:Schedule 3D_Income_The Cape'!AL78)</f>
        <v>0</v>
      </c>
      <c r="AM78" s="661">
        <f>SUM('Schedule 3B_Income_Eastern:Schedule 3D_Income_The Cape'!AM78)</f>
        <v>0</v>
      </c>
      <c r="AN78" s="664">
        <f t="shared" si="212"/>
        <v>0</v>
      </c>
      <c r="AO78" s="665">
        <f t="shared" si="213"/>
        <v>0</v>
      </c>
      <c r="AP78" s="335">
        <v>50</v>
      </c>
      <c r="AQ78" s="661">
        <f>SUM('Schedule 3B_Income_Eastern:Schedule 3D_Income_The Cape'!AQ78)</f>
        <v>0</v>
      </c>
      <c r="AR78" s="661">
        <f>SUM('Schedule 3B_Income_Eastern:Schedule 3D_Income_The Cape'!AR78)</f>
        <v>0</v>
      </c>
      <c r="AS78" s="661">
        <f>SUM('Schedule 3B_Income_Eastern:Schedule 3D_Income_The Cape'!AS78)</f>
        <v>0</v>
      </c>
      <c r="AT78" s="661">
        <f>SUM('Schedule 3B_Income_Eastern:Schedule 3D_Income_The Cape'!AT78)</f>
        <v>0</v>
      </c>
      <c r="AU78" s="661">
        <f>SUM('Schedule 3B_Income_Eastern:Schedule 3D_Income_The Cape'!AU78)</f>
        <v>0</v>
      </c>
      <c r="AV78" s="661">
        <f>SUM('Schedule 3B_Income_Eastern:Schedule 3D_Income_The Cape'!AV78)</f>
        <v>0</v>
      </c>
      <c r="AW78" s="661">
        <f>SUM('Schedule 3B_Income_Eastern:Schedule 3D_Income_The Cape'!AW78)</f>
        <v>0</v>
      </c>
      <c r="AX78" s="661">
        <f>SUM('Schedule 3B_Income_Eastern:Schedule 3D_Income_The Cape'!AX78)</f>
        <v>0</v>
      </c>
      <c r="AY78" s="662">
        <f t="shared" si="214"/>
        <v>0</v>
      </c>
      <c r="AZ78" s="663">
        <f>SUM('Schedule 3B_Income_Eastern:Schedule 3D_Income_The Cape'!AZ78)</f>
        <v>0</v>
      </c>
      <c r="BA78" s="661">
        <f>SUM('Schedule 3B_Income_Eastern:Schedule 3D_Income_The Cape'!BA78)</f>
        <v>0</v>
      </c>
      <c r="BB78" s="661">
        <f>SUM('Schedule 3B_Income_Eastern:Schedule 3D_Income_The Cape'!BB78)</f>
        <v>0</v>
      </c>
      <c r="BC78" s="661">
        <f>SUM('Schedule 3B_Income_Eastern:Schedule 3D_Income_The Cape'!BC78)</f>
        <v>0</v>
      </c>
      <c r="BD78" s="661">
        <f>SUM('Schedule 3B_Income_Eastern:Schedule 3D_Income_The Cape'!BD78)</f>
        <v>0</v>
      </c>
      <c r="BE78" s="661">
        <f>SUM('Schedule 3B_Income_Eastern:Schedule 3D_Income_The Cape'!BE78)</f>
        <v>0</v>
      </c>
      <c r="BF78" s="661">
        <f>SUM('Schedule 3B_Income_Eastern:Schedule 3D_Income_The Cape'!BF78)</f>
        <v>0</v>
      </c>
      <c r="BG78" s="661">
        <f>SUM('Schedule 3B_Income_Eastern:Schedule 3D_Income_The Cape'!BG78)</f>
        <v>0</v>
      </c>
      <c r="BH78" s="664">
        <f t="shared" si="215"/>
        <v>0</v>
      </c>
      <c r="BI78" s="665">
        <f t="shared" si="216"/>
        <v>0</v>
      </c>
      <c r="BJ78" s="335">
        <v>50</v>
      </c>
      <c r="BK78" s="661">
        <f>SUM('Schedule 3B_Income_Eastern:Schedule 3D_Income_The Cape'!BK78)</f>
        <v>0</v>
      </c>
      <c r="BL78" s="661">
        <f>SUM('Schedule 3B_Income_Eastern:Schedule 3D_Income_The Cape'!BL78)</f>
        <v>0</v>
      </c>
      <c r="BM78" s="661">
        <f>SUM('Schedule 3B_Income_Eastern:Schedule 3D_Income_The Cape'!BM78)</f>
        <v>0</v>
      </c>
      <c r="BN78" s="661">
        <f>SUM('Schedule 3B_Income_Eastern:Schedule 3D_Income_The Cape'!BN78)</f>
        <v>0</v>
      </c>
      <c r="BO78" s="661">
        <f>SUM('Schedule 3B_Income_Eastern:Schedule 3D_Income_The Cape'!BO78)</f>
        <v>0</v>
      </c>
      <c r="BP78" s="661">
        <f>SUM('Schedule 3B_Income_Eastern:Schedule 3D_Income_The Cape'!BP78)</f>
        <v>0</v>
      </c>
      <c r="BQ78" s="661">
        <f>SUM('Schedule 3B_Income_Eastern:Schedule 3D_Income_The Cape'!BQ78)</f>
        <v>0</v>
      </c>
      <c r="BR78" s="661">
        <f>SUM('Schedule 3B_Income_Eastern:Schedule 3D_Income_The Cape'!BR78)</f>
        <v>0</v>
      </c>
      <c r="BS78" s="662">
        <f t="shared" si="217"/>
        <v>0</v>
      </c>
      <c r="BT78" s="663">
        <f>SUM('Schedule 3B_Income_Eastern:Schedule 3D_Income_The Cape'!BT78)</f>
        <v>0</v>
      </c>
      <c r="BU78" s="661">
        <f>SUM('Schedule 3B_Income_Eastern:Schedule 3D_Income_The Cape'!BU78)</f>
        <v>0</v>
      </c>
      <c r="BV78" s="661">
        <f>SUM('Schedule 3B_Income_Eastern:Schedule 3D_Income_The Cape'!BV78)</f>
        <v>0</v>
      </c>
      <c r="BW78" s="661">
        <f>SUM('Schedule 3B_Income_Eastern:Schedule 3D_Income_The Cape'!BW78)</f>
        <v>0</v>
      </c>
      <c r="BX78" s="661">
        <f>SUM('Schedule 3B_Income_Eastern:Schedule 3D_Income_The Cape'!BX78)</f>
        <v>0</v>
      </c>
      <c r="BY78" s="661">
        <f>SUM('Schedule 3B_Income_Eastern:Schedule 3D_Income_The Cape'!BY78)</f>
        <v>0</v>
      </c>
      <c r="BZ78" s="661">
        <f>SUM('Schedule 3B_Income_Eastern:Schedule 3D_Income_The Cape'!BZ78)</f>
        <v>0</v>
      </c>
      <c r="CA78" s="661">
        <f>SUM('Schedule 3B_Income_Eastern:Schedule 3D_Income_The Cape'!CA78)</f>
        <v>0</v>
      </c>
      <c r="CB78" s="664">
        <f t="shared" si="218"/>
        <v>0</v>
      </c>
      <c r="CC78" s="665">
        <f t="shared" si="219"/>
        <v>0</v>
      </c>
      <c r="CD78" s="335">
        <v>50</v>
      </c>
      <c r="CE78" s="480">
        <f t="shared" si="220"/>
        <v>0</v>
      </c>
      <c r="CF78" s="480">
        <f t="shared" si="221"/>
        <v>0</v>
      </c>
      <c r="CG78" s="480">
        <f t="shared" si="222"/>
        <v>0</v>
      </c>
      <c r="CH78" s="480">
        <f t="shared" si="223"/>
        <v>0</v>
      </c>
      <c r="CI78" s="482">
        <f t="shared" si="224"/>
        <v>0</v>
      </c>
      <c r="CJ78" s="480">
        <f t="shared" si="225"/>
        <v>0</v>
      </c>
      <c r="CK78" s="480">
        <f t="shared" si="226"/>
        <v>0</v>
      </c>
      <c r="CL78" s="480">
        <f t="shared" si="227"/>
        <v>0</v>
      </c>
      <c r="CM78" s="480">
        <f t="shared" si="228"/>
        <v>0</v>
      </c>
      <c r="CN78" s="482">
        <f t="shared" si="229"/>
        <v>0</v>
      </c>
      <c r="CO78" s="480">
        <f t="shared" si="230"/>
        <v>0</v>
      </c>
      <c r="CP78" s="480">
        <f t="shared" si="231"/>
        <v>0</v>
      </c>
      <c r="CQ78" s="480">
        <f t="shared" si="232"/>
        <v>0</v>
      </c>
      <c r="CR78" s="480">
        <f t="shared" si="233"/>
        <v>0</v>
      </c>
      <c r="CS78" s="482">
        <f t="shared" si="234"/>
        <v>0</v>
      </c>
    </row>
    <row r="79" spans="1:97" ht="15.75" customHeight="1">
      <c r="A79" s="369" t="s">
        <v>250</v>
      </c>
      <c r="B79" s="335">
        <v>51</v>
      </c>
      <c r="C79" s="661">
        <f>SUM('Schedule 3B_Income_Eastern:Schedule 3D_Income_The Cape'!C79)</f>
        <v>13154.397503990152</v>
      </c>
      <c r="D79" s="661">
        <f>SUM('Schedule 3B_Income_Eastern:Schedule 3D_Income_The Cape'!D79)</f>
        <v>22826.175814777213</v>
      </c>
      <c r="E79" s="661">
        <f>SUM('Schedule 3B_Income_Eastern:Schedule 3D_Income_The Cape'!E79)</f>
        <v>15736.550501453879</v>
      </c>
      <c r="F79" s="661">
        <f>SUM('Schedule 3B_Income_Eastern:Schedule 3D_Income_The Cape'!F79)</f>
        <v>27520.414789335813</v>
      </c>
      <c r="G79" s="661">
        <f>SUM('Schedule 3B_Income_Eastern:Schedule 3D_Income_The Cape'!G79)</f>
        <v>10308.864337290512</v>
      </c>
      <c r="H79" s="661">
        <f>SUM('Schedule 3B_Income_Eastern:Schedule 3D_Income_The Cape'!H79)</f>
        <v>19731.226359949222</v>
      </c>
      <c r="I79" s="661">
        <f>SUM('Schedule 3B_Income_Eastern:Schedule 3D_Income_The Cape'!I79)</f>
        <v>14773.019834025203</v>
      </c>
      <c r="J79" s="661">
        <f>SUM('Schedule 3B_Income_Eastern:Schedule 3D_Income_The Cape'!J79)</f>
        <v>27130.542842787396</v>
      </c>
      <c r="K79" s="662">
        <f t="shared" si="208"/>
        <v>151181.1919836094</v>
      </c>
      <c r="L79" s="663">
        <f>SUM('Schedule 3B_Income_Eastern:Schedule 3D_Income_The Cape'!L79)</f>
        <v>0</v>
      </c>
      <c r="M79" s="661">
        <f>SUM('Schedule 3B_Income_Eastern:Schedule 3D_Income_The Cape'!M79)</f>
        <v>57820.735084725704</v>
      </c>
      <c r="N79" s="661">
        <f>SUM('Schedule 3B_Income_Eastern:Schedule 3D_Income_The Cape'!N79)</f>
        <v>0</v>
      </c>
      <c r="O79" s="661">
        <f>SUM('Schedule 3B_Income_Eastern:Schedule 3D_Income_The Cape'!O79)</f>
        <v>62442.604091238551</v>
      </c>
      <c r="P79" s="661">
        <f>SUM('Schedule 3B_Income_Eastern:Schedule 3D_Income_The Cape'!P79)</f>
        <v>0</v>
      </c>
      <c r="Q79" s="661">
        <f>SUM('Schedule 3B_Income_Eastern:Schedule 3D_Income_The Cape'!Q79)</f>
        <v>47291.887456013363</v>
      </c>
      <c r="R79" s="661">
        <f>SUM('Schedule 3B_Income_Eastern:Schedule 3D_Income_The Cape'!R79)</f>
        <v>0</v>
      </c>
      <c r="S79" s="661">
        <f>SUM('Schedule 3B_Income_Eastern:Schedule 3D_Income_The Cape'!S79)</f>
        <v>59050.366164462197</v>
      </c>
      <c r="T79" s="664">
        <f t="shared" si="209"/>
        <v>226605.59279643983</v>
      </c>
      <c r="U79" s="665">
        <f t="shared" si="210"/>
        <v>377786.78478004923</v>
      </c>
      <c r="V79" s="335">
        <v>51</v>
      </c>
      <c r="W79" s="661">
        <f>SUM('Schedule 3B_Income_Eastern:Schedule 3D_Income_The Cape'!W79)</f>
        <v>1574.00343583977</v>
      </c>
      <c r="X79" s="661">
        <f>SUM('Schedule 3B_Income_Eastern:Schedule 3D_Income_The Cape'!X79)</f>
        <v>9660.5994111963246</v>
      </c>
      <c r="Y79" s="661">
        <f>SUM('Schedule 3B_Income_Eastern:Schedule 3D_Income_The Cape'!Y79)</f>
        <v>1850.8176303890496</v>
      </c>
      <c r="Z79" s="661">
        <f>SUM('Schedule 3B_Income_Eastern:Schedule 3D_Income_The Cape'!Z79)</f>
        <v>11956.824945462226</v>
      </c>
      <c r="AA79" s="661">
        <f>SUM('Schedule 3B_Income_Eastern:Schedule 3D_Income_The Cape'!AA79)</f>
        <v>1478.2568934692072</v>
      </c>
      <c r="AB79" s="661">
        <f>SUM('Schedule 3B_Income_Eastern:Schedule 3D_Income_The Cape'!AB79)</f>
        <v>8835.6861092986674</v>
      </c>
      <c r="AC79" s="661">
        <f>SUM('Schedule 3B_Income_Eastern:Schedule 3D_Income_The Cape'!AC79)</f>
        <v>2200.4827793976888</v>
      </c>
      <c r="AD79" s="661">
        <f>SUM('Schedule 3B_Income_Eastern:Schedule 3D_Income_The Cape'!AD79)</f>
        <v>11916.220025061295</v>
      </c>
      <c r="AE79" s="662">
        <f t="shared" si="211"/>
        <v>49472.891230114226</v>
      </c>
      <c r="AF79" s="663">
        <f>SUM('Schedule 3B_Income_Eastern:Schedule 3D_Income_The Cape'!AF79)</f>
        <v>0</v>
      </c>
      <c r="AG79" s="661">
        <f>SUM('Schedule 3B_Income_Eastern:Schedule 3D_Income_The Cape'!AG79)</f>
        <v>17548.713843496775</v>
      </c>
      <c r="AH79" s="661">
        <f>SUM('Schedule 3B_Income_Eastern:Schedule 3D_Income_The Cape'!AH79)</f>
        <v>0</v>
      </c>
      <c r="AI79" s="661">
        <f>SUM('Schedule 3B_Income_Eastern:Schedule 3D_Income_The Cape'!AI79)</f>
        <v>18500.879495420508</v>
      </c>
      <c r="AJ79" s="661">
        <f>SUM('Schedule 3B_Income_Eastern:Schedule 3D_Income_The Cape'!AJ79)</f>
        <v>0</v>
      </c>
      <c r="AK79" s="661">
        <f>SUM('Schedule 3B_Income_Eastern:Schedule 3D_Income_The Cape'!AK79)</f>
        <v>14431.377165704285</v>
      </c>
      <c r="AL79" s="661">
        <f>SUM('Schedule 3B_Income_Eastern:Schedule 3D_Income_The Cape'!AL79)</f>
        <v>0</v>
      </c>
      <c r="AM79" s="661">
        <f>SUM('Schedule 3B_Income_Eastern:Schedule 3D_Income_The Cape'!AM79)</f>
        <v>19012.290991603673</v>
      </c>
      <c r="AN79" s="664">
        <f t="shared" si="212"/>
        <v>69493.261496225241</v>
      </c>
      <c r="AO79" s="665">
        <f t="shared" si="213"/>
        <v>118966.15272633947</v>
      </c>
      <c r="AP79" s="335">
        <v>51</v>
      </c>
      <c r="AQ79" s="661">
        <f>SUM('Schedule 3B_Income_Eastern:Schedule 3D_Income_The Cape'!AQ79)</f>
        <v>156682.43508868283</v>
      </c>
      <c r="AR79" s="661">
        <f>SUM('Schedule 3B_Income_Eastern:Schedule 3D_Income_The Cape'!AR79)</f>
        <v>437963.94211343408</v>
      </c>
      <c r="AS79" s="661">
        <f>SUM('Schedule 3B_Income_Eastern:Schedule 3D_Income_The Cape'!AS79)</f>
        <v>193441.0899258233</v>
      </c>
      <c r="AT79" s="661">
        <f>SUM('Schedule 3B_Income_Eastern:Schedule 3D_Income_The Cape'!AT79)</f>
        <v>525551.82729363081</v>
      </c>
      <c r="AU79" s="661">
        <f>SUM('Schedule 3B_Income_Eastern:Schedule 3D_Income_The Cape'!AU79)</f>
        <v>159405.03550607135</v>
      </c>
      <c r="AV79" s="661">
        <f>SUM('Schedule 3B_Income_Eastern:Schedule 3D_Income_The Cape'!AV79)</f>
        <v>408252.12009610177</v>
      </c>
      <c r="AW79" s="661">
        <f>SUM('Schedule 3B_Income_Eastern:Schedule 3D_Income_The Cape'!AW79)</f>
        <v>242707.12183250056</v>
      </c>
      <c r="AX79" s="661">
        <f>SUM('Schedule 3B_Income_Eastern:Schedule 3D_Income_The Cape'!AX79)</f>
        <v>573328.0854868514</v>
      </c>
      <c r="AY79" s="662">
        <f t="shared" si="214"/>
        <v>2697331.6573430961</v>
      </c>
      <c r="AZ79" s="663">
        <f>SUM('Schedule 3B_Income_Eastern:Schedule 3D_Income_The Cape'!AZ79)</f>
        <v>0</v>
      </c>
      <c r="BA79" s="661">
        <f>SUM('Schedule 3B_Income_Eastern:Schedule 3D_Income_The Cape'!BA79)</f>
        <v>399556.33597019251</v>
      </c>
      <c r="BB79" s="661">
        <f>SUM('Schedule 3B_Income_Eastern:Schedule 3D_Income_The Cape'!BB79)</f>
        <v>0</v>
      </c>
      <c r="BC79" s="661">
        <f>SUM('Schedule 3B_Income_Eastern:Schedule 3D_Income_The Cape'!BC79)</f>
        <v>379815.43797323853</v>
      </c>
      <c r="BD79" s="661">
        <f>SUM('Schedule 3B_Income_Eastern:Schedule 3D_Income_The Cape'!BD79)</f>
        <v>0</v>
      </c>
      <c r="BE79" s="661">
        <f>SUM('Schedule 3B_Income_Eastern:Schedule 3D_Income_The Cape'!BE79)</f>
        <v>297958.96442463028</v>
      </c>
      <c r="BF79" s="661">
        <f>SUM('Schedule 3B_Income_Eastern:Schedule 3D_Income_The Cape'!BF79)</f>
        <v>0</v>
      </c>
      <c r="BG79" s="661">
        <f>SUM('Schedule 3B_Income_Eastern:Schedule 3D_Income_The Cape'!BG79)</f>
        <v>411456.04843936482</v>
      </c>
      <c r="BH79" s="664">
        <f t="shared" si="215"/>
        <v>1488786.7868074263</v>
      </c>
      <c r="BI79" s="665">
        <f t="shared" si="216"/>
        <v>4186118.4441505224</v>
      </c>
      <c r="BJ79" s="335">
        <v>51</v>
      </c>
      <c r="BK79" s="661">
        <f>SUM('Schedule 3B_Income_Eastern:Schedule 3D_Income_The Cape'!BK79)</f>
        <v>4452.7889436054429</v>
      </c>
      <c r="BL79" s="661">
        <f>SUM('Schedule 3B_Income_Eastern:Schedule 3D_Income_The Cape'!BL79)</f>
        <v>53315.126019525291</v>
      </c>
      <c r="BM79" s="661">
        <f>SUM('Schedule 3B_Income_Eastern:Schedule 3D_Income_The Cape'!BM79)</f>
        <v>5810.649620537426</v>
      </c>
      <c r="BN79" s="661">
        <f>SUM('Schedule 3B_Income_Eastern:Schedule 3D_Income_The Cape'!BN79)</f>
        <v>62288.496885387067</v>
      </c>
      <c r="BO79" s="661">
        <f>SUM('Schedule 3B_Income_Eastern:Schedule 3D_Income_The Cape'!BO79)</f>
        <v>4517.3784234540253</v>
      </c>
      <c r="BP79" s="661">
        <f>SUM('Schedule 3B_Income_Eastern:Schedule 3D_Income_The Cape'!BP79)</f>
        <v>46664.124983778274</v>
      </c>
      <c r="BQ79" s="661">
        <f>SUM('Schedule 3B_Income_Eastern:Schedule 3D_Income_The Cape'!BQ79)</f>
        <v>5737.7857005082769</v>
      </c>
      <c r="BR79" s="661">
        <f>SUM('Schedule 3B_Income_Eastern:Schedule 3D_Income_The Cape'!BR79)</f>
        <v>57837.397025541432</v>
      </c>
      <c r="BS79" s="662">
        <f t="shared" si="217"/>
        <v>240623.74760233724</v>
      </c>
      <c r="BT79" s="663">
        <f>SUM('Schedule 3B_Income_Eastern:Schedule 3D_Income_The Cape'!BT79)</f>
        <v>0</v>
      </c>
      <c r="BU79" s="661">
        <f>SUM('Schedule 3B_Income_Eastern:Schedule 3D_Income_The Cape'!BU79)</f>
        <v>18734.446770533872</v>
      </c>
      <c r="BV79" s="661">
        <f>SUM('Schedule 3B_Income_Eastern:Schedule 3D_Income_The Cape'!BV79)</f>
        <v>0</v>
      </c>
      <c r="BW79" s="661">
        <f>SUM('Schedule 3B_Income_Eastern:Schedule 3D_Income_The Cape'!BW79)</f>
        <v>19725.786848082495</v>
      </c>
      <c r="BX79" s="661">
        <f>SUM('Schedule 3B_Income_Eastern:Schedule 3D_Income_The Cape'!BX79)</f>
        <v>0</v>
      </c>
      <c r="BY79" s="661">
        <f>SUM('Schedule 3B_Income_Eastern:Schedule 3D_Income_The Cape'!BY79)</f>
        <v>14823.288244239466</v>
      </c>
      <c r="BZ79" s="661">
        <f>SUM('Schedule 3B_Income_Eastern:Schedule 3D_Income_The Cape'!BZ79)</f>
        <v>0</v>
      </c>
      <c r="CA79" s="661">
        <f>SUM('Schedule 3B_Income_Eastern:Schedule 3D_Income_The Cape'!CA79)</f>
        <v>17852.6788778958</v>
      </c>
      <c r="CB79" s="664">
        <f t="shared" si="218"/>
        <v>71136.200740751636</v>
      </c>
      <c r="CC79" s="665">
        <f t="shared" si="219"/>
        <v>311759.94834308885</v>
      </c>
      <c r="CD79" s="335">
        <v>51</v>
      </c>
      <c r="CE79" s="480">
        <f t="shared" si="220"/>
        <v>699629.46833105118</v>
      </c>
      <c r="CF79" s="480">
        <f t="shared" si="221"/>
        <v>844156.67159201961</v>
      </c>
      <c r="CG79" s="480">
        <f t="shared" si="222"/>
        <v>659192.69270941289</v>
      </c>
      <c r="CH79" s="480">
        <f t="shared" si="223"/>
        <v>935630.65552667319</v>
      </c>
      <c r="CI79" s="482">
        <f t="shared" si="224"/>
        <v>3138609.4881591569</v>
      </c>
      <c r="CJ79" s="480">
        <f t="shared" si="225"/>
        <v>493660.23166894884</v>
      </c>
      <c r="CK79" s="480">
        <f t="shared" si="226"/>
        <v>480484.7084079801</v>
      </c>
      <c r="CL79" s="480">
        <f t="shared" si="227"/>
        <v>374505.51729058736</v>
      </c>
      <c r="CM79" s="480">
        <f t="shared" si="228"/>
        <v>507371.3844733265</v>
      </c>
      <c r="CN79" s="482">
        <f t="shared" si="229"/>
        <v>1856021.841840843</v>
      </c>
      <c r="CO79" s="480">
        <f t="shared" si="230"/>
        <v>1193289.7000000002</v>
      </c>
      <c r="CP79" s="480">
        <f t="shared" si="231"/>
        <v>1324641.3799999997</v>
      </c>
      <c r="CQ79" s="480">
        <f t="shared" si="232"/>
        <v>1033698.2100000004</v>
      </c>
      <c r="CR79" s="480">
        <f t="shared" si="233"/>
        <v>1443002.0399999996</v>
      </c>
      <c r="CS79" s="482">
        <f t="shared" si="234"/>
        <v>4994631.33</v>
      </c>
    </row>
    <row r="80" spans="1:97" ht="15.75" customHeight="1">
      <c r="A80" s="369" t="s">
        <v>252</v>
      </c>
      <c r="B80" s="335">
        <v>52</v>
      </c>
      <c r="C80" s="661">
        <f>SUM('Schedule 3B_Income_Eastern:Schedule 3D_Income_The Cape'!C80)</f>
        <v>0</v>
      </c>
      <c r="D80" s="661">
        <f>SUM('Schedule 3B_Income_Eastern:Schedule 3D_Income_The Cape'!D80)</f>
        <v>0</v>
      </c>
      <c r="E80" s="661">
        <f>SUM('Schedule 3B_Income_Eastern:Schedule 3D_Income_The Cape'!E80)</f>
        <v>0</v>
      </c>
      <c r="F80" s="661">
        <f>SUM('Schedule 3B_Income_Eastern:Schedule 3D_Income_The Cape'!F80)</f>
        <v>0</v>
      </c>
      <c r="G80" s="661">
        <f>SUM('Schedule 3B_Income_Eastern:Schedule 3D_Income_The Cape'!G80)</f>
        <v>0</v>
      </c>
      <c r="H80" s="661">
        <f>SUM('Schedule 3B_Income_Eastern:Schedule 3D_Income_The Cape'!H80)</f>
        <v>0</v>
      </c>
      <c r="I80" s="661">
        <f>SUM('Schedule 3B_Income_Eastern:Schedule 3D_Income_The Cape'!I80)</f>
        <v>0</v>
      </c>
      <c r="J80" s="661">
        <f>SUM('Schedule 3B_Income_Eastern:Schedule 3D_Income_The Cape'!J80)</f>
        <v>0</v>
      </c>
      <c r="K80" s="662">
        <f t="shared" si="208"/>
        <v>0</v>
      </c>
      <c r="L80" s="663">
        <f>SUM('Schedule 3B_Income_Eastern:Schedule 3D_Income_The Cape'!L80)</f>
        <v>0</v>
      </c>
      <c r="M80" s="661">
        <f>SUM('Schedule 3B_Income_Eastern:Schedule 3D_Income_The Cape'!M80)</f>
        <v>0</v>
      </c>
      <c r="N80" s="661">
        <f>SUM('Schedule 3B_Income_Eastern:Schedule 3D_Income_The Cape'!N80)</f>
        <v>0</v>
      </c>
      <c r="O80" s="661">
        <f>SUM('Schedule 3B_Income_Eastern:Schedule 3D_Income_The Cape'!O80)</f>
        <v>0</v>
      </c>
      <c r="P80" s="661">
        <f>SUM('Schedule 3B_Income_Eastern:Schedule 3D_Income_The Cape'!P80)</f>
        <v>0</v>
      </c>
      <c r="Q80" s="661">
        <f>SUM('Schedule 3B_Income_Eastern:Schedule 3D_Income_The Cape'!Q80)</f>
        <v>0</v>
      </c>
      <c r="R80" s="661">
        <f>SUM('Schedule 3B_Income_Eastern:Schedule 3D_Income_The Cape'!R80)</f>
        <v>0</v>
      </c>
      <c r="S80" s="661">
        <f>SUM('Schedule 3B_Income_Eastern:Schedule 3D_Income_The Cape'!S80)</f>
        <v>0</v>
      </c>
      <c r="T80" s="664">
        <f t="shared" si="209"/>
        <v>0</v>
      </c>
      <c r="U80" s="665">
        <f t="shared" si="210"/>
        <v>0</v>
      </c>
      <c r="V80" s="335">
        <v>52</v>
      </c>
      <c r="W80" s="661">
        <f>SUM('Schedule 3B_Income_Eastern:Schedule 3D_Income_The Cape'!W80)</f>
        <v>0</v>
      </c>
      <c r="X80" s="661">
        <f>SUM('Schedule 3B_Income_Eastern:Schedule 3D_Income_The Cape'!X80)</f>
        <v>0</v>
      </c>
      <c r="Y80" s="661">
        <f>SUM('Schedule 3B_Income_Eastern:Schedule 3D_Income_The Cape'!Y80)</f>
        <v>0</v>
      </c>
      <c r="Z80" s="661">
        <f>SUM('Schedule 3B_Income_Eastern:Schedule 3D_Income_The Cape'!Z80)</f>
        <v>0</v>
      </c>
      <c r="AA80" s="661">
        <f>SUM('Schedule 3B_Income_Eastern:Schedule 3D_Income_The Cape'!AA80)</f>
        <v>0</v>
      </c>
      <c r="AB80" s="661">
        <f>SUM('Schedule 3B_Income_Eastern:Schedule 3D_Income_The Cape'!AB80)</f>
        <v>0</v>
      </c>
      <c r="AC80" s="661">
        <f>SUM('Schedule 3B_Income_Eastern:Schedule 3D_Income_The Cape'!AC80)</f>
        <v>0</v>
      </c>
      <c r="AD80" s="661">
        <f>SUM('Schedule 3B_Income_Eastern:Schedule 3D_Income_The Cape'!AD80)</f>
        <v>0</v>
      </c>
      <c r="AE80" s="662">
        <f t="shared" si="211"/>
        <v>0</v>
      </c>
      <c r="AF80" s="663">
        <f>SUM('Schedule 3B_Income_Eastern:Schedule 3D_Income_The Cape'!AF80)</f>
        <v>0</v>
      </c>
      <c r="AG80" s="661">
        <f>SUM('Schedule 3B_Income_Eastern:Schedule 3D_Income_The Cape'!AG80)</f>
        <v>0</v>
      </c>
      <c r="AH80" s="661">
        <f>SUM('Schedule 3B_Income_Eastern:Schedule 3D_Income_The Cape'!AH80)</f>
        <v>0</v>
      </c>
      <c r="AI80" s="661">
        <f>SUM('Schedule 3B_Income_Eastern:Schedule 3D_Income_The Cape'!AI80)</f>
        <v>0</v>
      </c>
      <c r="AJ80" s="661">
        <f>SUM('Schedule 3B_Income_Eastern:Schedule 3D_Income_The Cape'!AJ80)</f>
        <v>0</v>
      </c>
      <c r="AK80" s="661">
        <f>SUM('Schedule 3B_Income_Eastern:Schedule 3D_Income_The Cape'!AK80)</f>
        <v>0</v>
      </c>
      <c r="AL80" s="661">
        <f>SUM('Schedule 3B_Income_Eastern:Schedule 3D_Income_The Cape'!AL80)</f>
        <v>0</v>
      </c>
      <c r="AM80" s="661">
        <f>SUM('Schedule 3B_Income_Eastern:Schedule 3D_Income_The Cape'!AM80)</f>
        <v>0</v>
      </c>
      <c r="AN80" s="664">
        <f t="shared" si="212"/>
        <v>0</v>
      </c>
      <c r="AO80" s="665">
        <f t="shared" si="213"/>
        <v>0</v>
      </c>
      <c r="AP80" s="335">
        <v>52</v>
      </c>
      <c r="AQ80" s="661">
        <f>SUM('Schedule 3B_Income_Eastern:Schedule 3D_Income_The Cape'!AQ80)</f>
        <v>0</v>
      </c>
      <c r="AR80" s="661">
        <f>SUM('Schedule 3B_Income_Eastern:Schedule 3D_Income_The Cape'!AR80)</f>
        <v>0</v>
      </c>
      <c r="AS80" s="661">
        <f>SUM('Schedule 3B_Income_Eastern:Schedule 3D_Income_The Cape'!AS80)</f>
        <v>0</v>
      </c>
      <c r="AT80" s="661">
        <f>SUM('Schedule 3B_Income_Eastern:Schedule 3D_Income_The Cape'!AT80)</f>
        <v>0</v>
      </c>
      <c r="AU80" s="661">
        <f>SUM('Schedule 3B_Income_Eastern:Schedule 3D_Income_The Cape'!AU80)</f>
        <v>0</v>
      </c>
      <c r="AV80" s="661">
        <f>SUM('Schedule 3B_Income_Eastern:Schedule 3D_Income_The Cape'!AV80)</f>
        <v>0</v>
      </c>
      <c r="AW80" s="661">
        <f>SUM('Schedule 3B_Income_Eastern:Schedule 3D_Income_The Cape'!AW80)</f>
        <v>0</v>
      </c>
      <c r="AX80" s="661">
        <f>SUM('Schedule 3B_Income_Eastern:Schedule 3D_Income_The Cape'!AX80)</f>
        <v>0</v>
      </c>
      <c r="AY80" s="662">
        <f t="shared" si="214"/>
        <v>0</v>
      </c>
      <c r="AZ80" s="663">
        <f>SUM('Schedule 3B_Income_Eastern:Schedule 3D_Income_The Cape'!AZ80)</f>
        <v>0</v>
      </c>
      <c r="BA80" s="661">
        <f>SUM('Schedule 3B_Income_Eastern:Schedule 3D_Income_The Cape'!BA80)</f>
        <v>0</v>
      </c>
      <c r="BB80" s="661">
        <f>SUM('Schedule 3B_Income_Eastern:Schedule 3D_Income_The Cape'!BB80)</f>
        <v>0</v>
      </c>
      <c r="BC80" s="661">
        <f>SUM('Schedule 3B_Income_Eastern:Schedule 3D_Income_The Cape'!BC80)</f>
        <v>0</v>
      </c>
      <c r="BD80" s="661">
        <f>SUM('Schedule 3B_Income_Eastern:Schedule 3D_Income_The Cape'!BD80)</f>
        <v>0</v>
      </c>
      <c r="BE80" s="661">
        <f>SUM('Schedule 3B_Income_Eastern:Schedule 3D_Income_The Cape'!BE80)</f>
        <v>0</v>
      </c>
      <c r="BF80" s="661">
        <f>SUM('Schedule 3B_Income_Eastern:Schedule 3D_Income_The Cape'!BF80)</f>
        <v>0</v>
      </c>
      <c r="BG80" s="661">
        <f>SUM('Schedule 3B_Income_Eastern:Schedule 3D_Income_The Cape'!BG80)</f>
        <v>0</v>
      </c>
      <c r="BH80" s="664">
        <f t="shared" si="215"/>
        <v>0</v>
      </c>
      <c r="BI80" s="665">
        <f t="shared" si="216"/>
        <v>0</v>
      </c>
      <c r="BJ80" s="335">
        <v>52</v>
      </c>
      <c r="BK80" s="661">
        <f>SUM('Schedule 3B_Income_Eastern:Schedule 3D_Income_The Cape'!BK80)</f>
        <v>0</v>
      </c>
      <c r="BL80" s="661">
        <f>SUM('Schedule 3B_Income_Eastern:Schedule 3D_Income_The Cape'!BL80)</f>
        <v>0</v>
      </c>
      <c r="BM80" s="661">
        <f>SUM('Schedule 3B_Income_Eastern:Schedule 3D_Income_The Cape'!BM80)</f>
        <v>0</v>
      </c>
      <c r="BN80" s="661">
        <f>SUM('Schedule 3B_Income_Eastern:Schedule 3D_Income_The Cape'!BN80)</f>
        <v>0</v>
      </c>
      <c r="BO80" s="661">
        <f>SUM('Schedule 3B_Income_Eastern:Schedule 3D_Income_The Cape'!BO80)</f>
        <v>0</v>
      </c>
      <c r="BP80" s="661">
        <f>SUM('Schedule 3B_Income_Eastern:Schedule 3D_Income_The Cape'!BP80)</f>
        <v>0</v>
      </c>
      <c r="BQ80" s="661">
        <f>SUM('Schedule 3B_Income_Eastern:Schedule 3D_Income_The Cape'!BQ80)</f>
        <v>0</v>
      </c>
      <c r="BR80" s="661">
        <f>SUM('Schedule 3B_Income_Eastern:Schedule 3D_Income_The Cape'!BR80)</f>
        <v>0</v>
      </c>
      <c r="BS80" s="662">
        <f t="shared" si="217"/>
        <v>0</v>
      </c>
      <c r="BT80" s="663">
        <f>SUM('Schedule 3B_Income_Eastern:Schedule 3D_Income_The Cape'!BT80)</f>
        <v>0</v>
      </c>
      <c r="BU80" s="661">
        <f>SUM('Schedule 3B_Income_Eastern:Schedule 3D_Income_The Cape'!BU80)</f>
        <v>0</v>
      </c>
      <c r="BV80" s="661">
        <f>SUM('Schedule 3B_Income_Eastern:Schedule 3D_Income_The Cape'!BV80)</f>
        <v>0</v>
      </c>
      <c r="BW80" s="661">
        <f>SUM('Schedule 3B_Income_Eastern:Schedule 3D_Income_The Cape'!BW80)</f>
        <v>0</v>
      </c>
      <c r="BX80" s="661">
        <f>SUM('Schedule 3B_Income_Eastern:Schedule 3D_Income_The Cape'!BX80)</f>
        <v>0</v>
      </c>
      <c r="BY80" s="661">
        <f>SUM('Schedule 3B_Income_Eastern:Schedule 3D_Income_The Cape'!BY80)</f>
        <v>0</v>
      </c>
      <c r="BZ80" s="661">
        <f>SUM('Schedule 3B_Income_Eastern:Schedule 3D_Income_The Cape'!BZ80)</f>
        <v>0</v>
      </c>
      <c r="CA80" s="661">
        <f>SUM('Schedule 3B_Income_Eastern:Schedule 3D_Income_The Cape'!CA80)</f>
        <v>0</v>
      </c>
      <c r="CB80" s="664">
        <f t="shared" si="218"/>
        <v>0</v>
      </c>
      <c r="CC80" s="665">
        <f t="shared" si="219"/>
        <v>0</v>
      </c>
      <c r="CD80" s="335">
        <v>52</v>
      </c>
      <c r="CE80" s="480">
        <f t="shared" si="220"/>
        <v>0</v>
      </c>
      <c r="CF80" s="480">
        <f t="shared" si="221"/>
        <v>0</v>
      </c>
      <c r="CG80" s="480">
        <f t="shared" si="222"/>
        <v>0</v>
      </c>
      <c r="CH80" s="480">
        <f t="shared" si="223"/>
        <v>0</v>
      </c>
      <c r="CI80" s="482">
        <f t="shared" si="224"/>
        <v>0</v>
      </c>
      <c r="CJ80" s="480">
        <f t="shared" si="225"/>
        <v>0</v>
      </c>
      <c r="CK80" s="480">
        <f t="shared" si="226"/>
        <v>0</v>
      </c>
      <c r="CL80" s="480">
        <f t="shared" si="227"/>
        <v>0</v>
      </c>
      <c r="CM80" s="480">
        <f t="shared" si="228"/>
        <v>0</v>
      </c>
      <c r="CN80" s="482">
        <f t="shared" si="229"/>
        <v>0</v>
      </c>
      <c r="CO80" s="480">
        <f t="shared" si="230"/>
        <v>0</v>
      </c>
      <c r="CP80" s="480">
        <f t="shared" si="231"/>
        <v>0</v>
      </c>
      <c r="CQ80" s="480">
        <f t="shared" si="232"/>
        <v>0</v>
      </c>
      <c r="CR80" s="480">
        <f t="shared" si="233"/>
        <v>0</v>
      </c>
      <c r="CS80" s="482">
        <f t="shared" si="234"/>
        <v>0</v>
      </c>
    </row>
    <row r="81" spans="1:97" ht="15.75" customHeight="1">
      <c r="A81" s="369" t="s">
        <v>254</v>
      </c>
      <c r="B81" s="335">
        <v>53</v>
      </c>
      <c r="C81" s="661">
        <f>SUM('Schedule 3B_Income_Eastern:Schedule 3D_Income_The Cape'!C81)</f>
        <v>77748.076047298062</v>
      </c>
      <c r="D81" s="661">
        <f>SUM('Schedule 3B_Income_Eastern:Schedule 3D_Income_The Cape'!D81)</f>
        <v>134912.3935610106</v>
      </c>
      <c r="E81" s="661">
        <f>SUM('Schedule 3B_Income_Eastern:Schedule 3D_Income_The Cape'!E81)</f>
        <v>93001.11150324624</v>
      </c>
      <c r="F81" s="661">
        <f>SUM('Schedule 3B_Income_Eastern:Schedule 3D_Income_The Cape'!F81)</f>
        <v>162642.32521619936</v>
      </c>
      <c r="G81" s="661">
        <f>SUM('Schedule 3B_Income_Eastern:Schedule 3D_Income_The Cape'!G81)</f>
        <v>78848.881425474101</v>
      </c>
      <c r="H81" s="661">
        <f>SUM('Schedule 3B_Income_Eastern:Schedule 3D_Income_The Cape'!H81)</f>
        <v>150917.21810782244</v>
      </c>
      <c r="I81" s="661">
        <f>SUM('Schedule 3B_Income_Eastern:Schedule 3D_Income_The Cape'!I81)</f>
        <v>88750.812904891049</v>
      </c>
      <c r="J81" s="661">
        <f>SUM('Schedule 3B_Income_Eastern:Schedule 3D_Income_The Cape'!J81)</f>
        <v>162990.21858094173</v>
      </c>
      <c r="K81" s="662">
        <f t="shared" si="208"/>
        <v>949811.03734688368</v>
      </c>
      <c r="L81" s="663">
        <f>SUM('Schedule 3B_Income_Eastern:Schedule 3D_Income_The Cape'!L81)</f>
        <v>0</v>
      </c>
      <c r="M81" s="661">
        <f>SUM('Schedule 3B_Income_Eastern:Schedule 3D_Income_The Cape'!M81)</f>
        <v>341745.10137118137</v>
      </c>
      <c r="N81" s="661">
        <f>SUM('Schedule 3B_Income_Eastern:Schedule 3D_Income_The Cape'!N81)</f>
        <v>0</v>
      </c>
      <c r="O81" s="661">
        <f>SUM('Schedule 3B_Income_Eastern:Schedule 3D_Income_The Cape'!O81)</f>
        <v>369028.24320398644</v>
      </c>
      <c r="P81" s="661">
        <f>SUM('Schedule 3B_Income_Eastern:Schedule 3D_Income_The Cape'!P81)</f>
        <v>0</v>
      </c>
      <c r="Q81" s="661">
        <f>SUM('Schedule 3B_Income_Eastern:Schedule 3D_Income_The Cape'!Q81)</f>
        <v>361719.03173828521</v>
      </c>
      <c r="R81" s="661">
        <f>SUM('Schedule 3B_Income_Eastern:Schedule 3D_Income_The Cape'!R81)</f>
        <v>0</v>
      </c>
      <c r="S81" s="661">
        <f>SUM('Schedule 3B_Income_Eastern:Schedule 3D_Income_The Cape'!S81)</f>
        <v>354752.65438667883</v>
      </c>
      <c r="T81" s="664">
        <f t="shared" si="209"/>
        <v>1427245.0307001318</v>
      </c>
      <c r="U81" s="665">
        <f t="shared" si="210"/>
        <v>2377056.0680470155</v>
      </c>
      <c r="V81" s="335">
        <v>53</v>
      </c>
      <c r="W81" s="661">
        <f>SUM('Schedule 3B_Income_Eastern:Schedule 3D_Income_The Cape'!W81)</f>
        <v>9303.0288001604313</v>
      </c>
      <c r="X81" s="661">
        <f>SUM('Schedule 3B_Income_Eastern:Schedule 3D_Income_The Cape'!X81)</f>
        <v>57098.245469345442</v>
      </c>
      <c r="Y81" s="661">
        <f>SUM('Schedule 3B_Income_Eastern:Schedule 3D_Income_The Cape'!Y81)</f>
        <v>10938.108500975695</v>
      </c>
      <c r="Z81" s="661">
        <f>SUM('Schedule 3B_Income_Eastern:Schedule 3D_Income_The Cape'!Z81)</f>
        <v>70663.390294778568</v>
      </c>
      <c r="AA81" s="661">
        <f>SUM('Schedule 3B_Income_Eastern:Schedule 3D_Income_The Cape'!AA81)</f>
        <v>11306.66761108804</v>
      </c>
      <c r="AB81" s="661">
        <f>SUM('Schedule 3B_Income_Eastern:Schedule 3D_Income_The Cape'!AB81)</f>
        <v>67581.058742296853</v>
      </c>
      <c r="AC81" s="661">
        <f>SUM('Schedule 3B_Income_Eastern:Schedule 3D_Income_The Cape'!AC81)</f>
        <v>13219.682749288437</v>
      </c>
      <c r="AD81" s="661">
        <f>SUM('Schedule 3B_Income_Eastern:Schedule 3D_Income_The Cape'!AD81)</f>
        <v>71588.221356200142</v>
      </c>
      <c r="AE81" s="662">
        <f t="shared" si="211"/>
        <v>311698.40352413361</v>
      </c>
      <c r="AF81" s="663">
        <f>SUM('Schedule 3B_Income_Eastern:Schedule 3D_Income_The Cape'!AF81)</f>
        <v>0</v>
      </c>
      <c r="AG81" s="661">
        <f>SUM('Schedule 3B_Income_Eastern:Schedule 3D_Income_The Cape'!AG81)</f>
        <v>103720.35192205494</v>
      </c>
      <c r="AH81" s="661">
        <f>SUM('Schedule 3B_Income_Eastern:Schedule 3D_Income_The Cape'!AH81)</f>
        <v>0</v>
      </c>
      <c r="AI81" s="661">
        <f>SUM('Schedule 3B_Income_Eastern:Schedule 3D_Income_The Cape'!AI81)</f>
        <v>109337.96175361055</v>
      </c>
      <c r="AJ81" s="661">
        <f>SUM('Schedule 3B_Income_Eastern:Schedule 3D_Income_The Cape'!AJ81)</f>
        <v>0</v>
      </c>
      <c r="AK81" s="661">
        <f>SUM('Schedule 3B_Income_Eastern:Schedule 3D_Income_The Cape'!AK81)</f>
        <v>110380.5336567254</v>
      </c>
      <c r="AL81" s="661">
        <f>SUM('Schedule 3B_Income_Eastern:Schedule 3D_Income_The Cape'!AL81)</f>
        <v>0</v>
      </c>
      <c r="AM81" s="661">
        <f>SUM('Schedule 3B_Income_Eastern:Schedule 3D_Income_The Cape'!AM81)</f>
        <v>114218.77853320458</v>
      </c>
      <c r="AN81" s="664">
        <f t="shared" si="212"/>
        <v>437657.62586559542</v>
      </c>
      <c r="AO81" s="665">
        <f t="shared" si="213"/>
        <v>749356.02938972902</v>
      </c>
      <c r="AP81" s="335">
        <v>53</v>
      </c>
      <c r="AQ81" s="661">
        <f>SUM('Schedule 3B_Income_Eastern:Schedule 3D_Income_The Cape'!AQ81)</f>
        <v>926059.73590623471</v>
      </c>
      <c r="AR81" s="661">
        <f>SUM('Schedule 3B_Income_Eastern:Schedule 3D_Income_The Cape'!AR81)</f>
        <v>2588552.9053748762</v>
      </c>
      <c r="AS81" s="661">
        <f>SUM('Schedule 3B_Income_Eastern:Schedule 3D_Income_The Cape'!AS81)</f>
        <v>1143213.4616693081</v>
      </c>
      <c r="AT81" s="661">
        <f>SUM('Schedule 3B_Income_Eastern:Schedule 3D_Income_The Cape'!AT81)</f>
        <v>3105947.7797471634</v>
      </c>
      <c r="AU81" s="661">
        <f>SUM('Schedule 3B_Income_Eastern:Schedule 3D_Income_The Cape'!AU81)</f>
        <v>1219233.1116217989</v>
      </c>
      <c r="AV81" s="661">
        <f>SUM('Schedule 3B_Income_Eastern:Schedule 3D_Income_The Cape'!AV81)</f>
        <v>3122577.0323422956</v>
      </c>
      <c r="AW81" s="661">
        <f>SUM('Schedule 3B_Income_Eastern:Schedule 3D_Income_The Cape'!AW81)</f>
        <v>1458094.1880839355</v>
      </c>
      <c r="AX81" s="661">
        <f>SUM('Schedule 3B_Income_Eastern:Schedule 3D_Income_The Cape'!AX81)</f>
        <v>3444342.0654569552</v>
      </c>
      <c r="AY81" s="662">
        <f t="shared" si="214"/>
        <v>17008020.280202568</v>
      </c>
      <c r="AZ81" s="663">
        <f>SUM('Schedule 3B_Income_Eastern:Schedule 3D_Income_The Cape'!AZ81)</f>
        <v>0</v>
      </c>
      <c r="BA81" s="661">
        <f>SUM('Schedule 3B_Income_Eastern:Schedule 3D_Income_The Cape'!BA81)</f>
        <v>2361547.6409898186</v>
      </c>
      <c r="BB81" s="661">
        <f>SUM('Schedule 3B_Income_Eastern:Schedule 3D_Income_The Cape'!BB81)</f>
        <v>0</v>
      </c>
      <c r="BC81" s="661">
        <f>SUM('Schedule 3B_Income_Eastern:Schedule 3D_Income_The Cape'!BC81)</f>
        <v>2244663.3329419941</v>
      </c>
      <c r="BD81" s="661">
        <f>SUM('Schedule 3B_Income_Eastern:Schedule 3D_Income_The Cape'!BD81)</f>
        <v>0</v>
      </c>
      <c r="BE81" s="661">
        <f>SUM('Schedule 3B_Income_Eastern:Schedule 3D_Income_The Cape'!BE81)</f>
        <v>2278983.4347310462</v>
      </c>
      <c r="BF81" s="661">
        <f>SUM('Schedule 3B_Income_Eastern:Schedule 3D_Income_The Cape'!BF81)</f>
        <v>0</v>
      </c>
      <c r="BG81" s="661">
        <f>SUM('Schedule 3B_Income_Eastern:Schedule 3D_Income_The Cape'!BG81)</f>
        <v>2471875.0251402091</v>
      </c>
      <c r="BH81" s="664">
        <f t="shared" si="215"/>
        <v>9357069.4338030685</v>
      </c>
      <c r="BI81" s="665">
        <f t="shared" si="216"/>
        <v>26365089.714005634</v>
      </c>
      <c r="BJ81" s="335">
        <v>53</v>
      </c>
      <c r="BK81" s="661">
        <f>SUM('Schedule 3B_Income_Eastern:Schedule 3D_Income_The Cape'!BK81)</f>
        <v>26317.873798856363</v>
      </c>
      <c r="BL81" s="661">
        <f>SUM('Schedule 3B_Income_Eastern:Schedule 3D_Income_The Cape'!BL81)</f>
        <v>315115.03822048672</v>
      </c>
      <c r="BM81" s="661">
        <f>SUM('Schedule 3B_Income_Eastern:Schedule 3D_Income_The Cape'!BM81)</f>
        <v>34340.236967178425</v>
      </c>
      <c r="BN81" s="661">
        <f>SUM('Schedule 3B_Income_Eastern:Schedule 3D_Income_The Cape'!BN81)</f>
        <v>368117.48824320122</v>
      </c>
      <c r="BO81" s="661">
        <f>SUM('Schedule 3B_Income_Eastern:Schedule 3D_Income_The Cape'!BO81)</f>
        <v>34551.840436629449</v>
      </c>
      <c r="BP81" s="661">
        <f>SUM('Schedule 3B_Income_Eastern:Schedule 3D_Income_The Cape'!BP81)</f>
        <v>356917.49714464659</v>
      </c>
      <c r="BQ81" s="661">
        <f>SUM('Schedule 3B_Income_Eastern:Schedule 3D_Income_The Cape'!BQ81)</f>
        <v>34470.484092988496</v>
      </c>
      <c r="BR81" s="661">
        <f>SUM('Schedule 3B_Income_Eastern:Schedule 3D_Income_The Cape'!BR81)</f>
        <v>347465.58658894798</v>
      </c>
      <c r="BS81" s="662">
        <f t="shared" si="217"/>
        <v>1517296.0454929355</v>
      </c>
      <c r="BT81" s="663">
        <f>SUM('Schedule 3B_Income_Eastern:Schedule 3D_Income_The Cape'!BT81)</f>
        <v>0</v>
      </c>
      <c r="BU81" s="661">
        <f>SUM('Schedule 3B_Income_Eastern:Schedule 3D_Income_The Cape'!BU81)</f>
        <v>110728.53711298457</v>
      </c>
      <c r="BV81" s="661">
        <f>SUM('Schedule 3B_Income_Eastern:Schedule 3D_Income_The Cape'!BV81)</f>
        <v>0</v>
      </c>
      <c r="BW81" s="661">
        <f>SUM('Schedule 3B_Income_Eastern:Schedule 3D_Income_The Cape'!BW81)</f>
        <v>116577.01616236035</v>
      </c>
      <c r="BX81" s="661">
        <f>SUM('Schedule 3B_Income_Eastern:Schedule 3D_Income_The Cape'!BX81)</f>
        <v>0</v>
      </c>
      <c r="BY81" s="661">
        <f>SUM('Schedule 3B_Income_Eastern:Schedule 3D_Income_The Cape'!BY81)</f>
        <v>113378.12380338862</v>
      </c>
      <c r="BZ81" s="661">
        <f>SUM('Schedule 3B_Income_Eastern:Schedule 3D_Income_The Cape'!BZ81)</f>
        <v>0</v>
      </c>
      <c r="CA81" s="661">
        <f>SUM('Schedule 3B_Income_Eastern:Schedule 3D_Income_The Cape'!CA81)</f>
        <v>107252.2599133016</v>
      </c>
      <c r="CB81" s="664">
        <f t="shared" si="218"/>
        <v>447935.93699203519</v>
      </c>
      <c r="CC81" s="665">
        <f t="shared" si="219"/>
        <v>1965231.9824849707</v>
      </c>
      <c r="CD81" s="335">
        <v>53</v>
      </c>
      <c r="CE81" s="480">
        <f t="shared" si="220"/>
        <v>4135107.2971782684</v>
      </c>
      <c r="CF81" s="480">
        <f t="shared" si="221"/>
        <v>4988863.9021420507</v>
      </c>
      <c r="CG81" s="480">
        <f t="shared" si="222"/>
        <v>5041933.3074320517</v>
      </c>
      <c r="CH81" s="480">
        <f t="shared" si="223"/>
        <v>5620921.2598141478</v>
      </c>
      <c r="CI81" s="482">
        <f t="shared" si="224"/>
        <v>19786825.766566522</v>
      </c>
      <c r="CJ81" s="480">
        <f t="shared" si="225"/>
        <v>2917741.6313960394</v>
      </c>
      <c r="CK81" s="480">
        <f t="shared" si="226"/>
        <v>2839606.5540619516</v>
      </c>
      <c r="CL81" s="480">
        <f t="shared" si="227"/>
        <v>2864461.1239294456</v>
      </c>
      <c r="CM81" s="480">
        <f t="shared" si="228"/>
        <v>3048098.7179733939</v>
      </c>
      <c r="CN81" s="482">
        <f t="shared" si="229"/>
        <v>11669908.02736083</v>
      </c>
      <c r="CO81" s="480">
        <f t="shared" si="230"/>
        <v>7052848.9285743088</v>
      </c>
      <c r="CP81" s="480">
        <f t="shared" si="231"/>
        <v>7828470.4562040018</v>
      </c>
      <c r="CQ81" s="480">
        <f t="shared" si="232"/>
        <v>7906394.4313614974</v>
      </c>
      <c r="CR81" s="480">
        <f t="shared" si="233"/>
        <v>8669019.9777875412</v>
      </c>
      <c r="CS81" s="482">
        <f t="shared" si="234"/>
        <v>31456733.793927349</v>
      </c>
    </row>
    <row r="82" spans="1:97" ht="15.75" customHeight="1">
      <c r="A82" s="369" t="s">
        <v>256</v>
      </c>
      <c r="B82" s="335">
        <v>54</v>
      </c>
      <c r="C82" s="661">
        <f>SUM('Schedule 3B_Income_Eastern:Schedule 3D_Income_The Cape'!C82)</f>
        <v>0</v>
      </c>
      <c r="D82" s="661">
        <f>SUM('Schedule 3B_Income_Eastern:Schedule 3D_Income_The Cape'!D82)</f>
        <v>0</v>
      </c>
      <c r="E82" s="661">
        <f>SUM('Schedule 3B_Income_Eastern:Schedule 3D_Income_The Cape'!E82)</f>
        <v>0</v>
      </c>
      <c r="F82" s="661">
        <f>SUM('Schedule 3B_Income_Eastern:Schedule 3D_Income_The Cape'!F82)</f>
        <v>0</v>
      </c>
      <c r="G82" s="661">
        <f>SUM('Schedule 3B_Income_Eastern:Schedule 3D_Income_The Cape'!G82)</f>
        <v>0</v>
      </c>
      <c r="H82" s="661">
        <f>SUM('Schedule 3B_Income_Eastern:Schedule 3D_Income_The Cape'!H82)</f>
        <v>0</v>
      </c>
      <c r="I82" s="661">
        <f>SUM('Schedule 3B_Income_Eastern:Schedule 3D_Income_The Cape'!I82)</f>
        <v>0</v>
      </c>
      <c r="J82" s="661">
        <f>SUM('Schedule 3B_Income_Eastern:Schedule 3D_Income_The Cape'!J82)</f>
        <v>0</v>
      </c>
      <c r="K82" s="662">
        <f t="shared" si="208"/>
        <v>0</v>
      </c>
      <c r="L82" s="663">
        <f>SUM('Schedule 3B_Income_Eastern:Schedule 3D_Income_The Cape'!L82)</f>
        <v>0</v>
      </c>
      <c r="M82" s="661">
        <f>SUM('Schedule 3B_Income_Eastern:Schedule 3D_Income_The Cape'!M82)</f>
        <v>0</v>
      </c>
      <c r="N82" s="661">
        <f>SUM('Schedule 3B_Income_Eastern:Schedule 3D_Income_The Cape'!N82)</f>
        <v>0</v>
      </c>
      <c r="O82" s="661">
        <f>SUM('Schedule 3B_Income_Eastern:Schedule 3D_Income_The Cape'!O82)</f>
        <v>0</v>
      </c>
      <c r="P82" s="661">
        <f>SUM('Schedule 3B_Income_Eastern:Schedule 3D_Income_The Cape'!P82)</f>
        <v>0</v>
      </c>
      <c r="Q82" s="661">
        <f>SUM('Schedule 3B_Income_Eastern:Schedule 3D_Income_The Cape'!Q82)</f>
        <v>0</v>
      </c>
      <c r="R82" s="661">
        <f>SUM('Schedule 3B_Income_Eastern:Schedule 3D_Income_The Cape'!R82)</f>
        <v>0</v>
      </c>
      <c r="S82" s="661">
        <f>SUM('Schedule 3B_Income_Eastern:Schedule 3D_Income_The Cape'!S82)</f>
        <v>0</v>
      </c>
      <c r="T82" s="664">
        <f t="shared" si="209"/>
        <v>0</v>
      </c>
      <c r="U82" s="665">
        <f t="shared" si="210"/>
        <v>0</v>
      </c>
      <c r="V82" s="335">
        <v>54</v>
      </c>
      <c r="W82" s="661">
        <f>SUM('Schedule 3B_Income_Eastern:Schedule 3D_Income_The Cape'!W82)</f>
        <v>0</v>
      </c>
      <c r="X82" s="661">
        <f>SUM('Schedule 3B_Income_Eastern:Schedule 3D_Income_The Cape'!X82)</f>
        <v>0</v>
      </c>
      <c r="Y82" s="661">
        <f>SUM('Schedule 3B_Income_Eastern:Schedule 3D_Income_The Cape'!Y82)</f>
        <v>0</v>
      </c>
      <c r="Z82" s="661">
        <f>SUM('Schedule 3B_Income_Eastern:Schedule 3D_Income_The Cape'!Z82)</f>
        <v>0</v>
      </c>
      <c r="AA82" s="661">
        <f>SUM('Schedule 3B_Income_Eastern:Schedule 3D_Income_The Cape'!AA82)</f>
        <v>0</v>
      </c>
      <c r="AB82" s="661">
        <f>SUM('Schedule 3B_Income_Eastern:Schedule 3D_Income_The Cape'!AB82)</f>
        <v>0</v>
      </c>
      <c r="AC82" s="661">
        <f>SUM('Schedule 3B_Income_Eastern:Schedule 3D_Income_The Cape'!AC82)</f>
        <v>0</v>
      </c>
      <c r="AD82" s="661">
        <f>SUM('Schedule 3B_Income_Eastern:Schedule 3D_Income_The Cape'!AD82)</f>
        <v>0</v>
      </c>
      <c r="AE82" s="662">
        <f t="shared" si="211"/>
        <v>0</v>
      </c>
      <c r="AF82" s="663">
        <f>SUM('Schedule 3B_Income_Eastern:Schedule 3D_Income_The Cape'!AF82)</f>
        <v>0</v>
      </c>
      <c r="AG82" s="661">
        <f>SUM('Schedule 3B_Income_Eastern:Schedule 3D_Income_The Cape'!AG82)</f>
        <v>0</v>
      </c>
      <c r="AH82" s="661">
        <f>SUM('Schedule 3B_Income_Eastern:Schedule 3D_Income_The Cape'!AH82)</f>
        <v>0</v>
      </c>
      <c r="AI82" s="661">
        <f>SUM('Schedule 3B_Income_Eastern:Schedule 3D_Income_The Cape'!AI82)</f>
        <v>0</v>
      </c>
      <c r="AJ82" s="661">
        <f>SUM('Schedule 3B_Income_Eastern:Schedule 3D_Income_The Cape'!AJ82)</f>
        <v>0</v>
      </c>
      <c r="AK82" s="661">
        <f>SUM('Schedule 3B_Income_Eastern:Schedule 3D_Income_The Cape'!AK82)</f>
        <v>0</v>
      </c>
      <c r="AL82" s="661">
        <f>SUM('Schedule 3B_Income_Eastern:Schedule 3D_Income_The Cape'!AL82)</f>
        <v>0</v>
      </c>
      <c r="AM82" s="661">
        <f>SUM('Schedule 3B_Income_Eastern:Schedule 3D_Income_The Cape'!AM82)</f>
        <v>0</v>
      </c>
      <c r="AN82" s="664">
        <f t="shared" si="212"/>
        <v>0</v>
      </c>
      <c r="AO82" s="665">
        <f t="shared" si="213"/>
        <v>0</v>
      </c>
      <c r="AP82" s="335">
        <v>54</v>
      </c>
      <c r="AQ82" s="661">
        <f>SUM('Schedule 3B_Income_Eastern:Schedule 3D_Income_The Cape'!AQ82)</f>
        <v>0</v>
      </c>
      <c r="AR82" s="661">
        <f>SUM('Schedule 3B_Income_Eastern:Schedule 3D_Income_The Cape'!AR82)</f>
        <v>0</v>
      </c>
      <c r="AS82" s="661">
        <f>SUM('Schedule 3B_Income_Eastern:Schedule 3D_Income_The Cape'!AS82)</f>
        <v>0</v>
      </c>
      <c r="AT82" s="661">
        <f>SUM('Schedule 3B_Income_Eastern:Schedule 3D_Income_The Cape'!AT82)</f>
        <v>0</v>
      </c>
      <c r="AU82" s="661">
        <f>SUM('Schedule 3B_Income_Eastern:Schedule 3D_Income_The Cape'!AU82)</f>
        <v>0</v>
      </c>
      <c r="AV82" s="661">
        <f>SUM('Schedule 3B_Income_Eastern:Schedule 3D_Income_The Cape'!AV82)</f>
        <v>0</v>
      </c>
      <c r="AW82" s="661">
        <f>SUM('Schedule 3B_Income_Eastern:Schedule 3D_Income_The Cape'!AW82)</f>
        <v>0</v>
      </c>
      <c r="AX82" s="661">
        <f>SUM('Schedule 3B_Income_Eastern:Schedule 3D_Income_The Cape'!AX82)</f>
        <v>0</v>
      </c>
      <c r="AY82" s="662">
        <f t="shared" si="214"/>
        <v>0</v>
      </c>
      <c r="AZ82" s="663">
        <f>SUM('Schedule 3B_Income_Eastern:Schedule 3D_Income_The Cape'!AZ82)</f>
        <v>0</v>
      </c>
      <c r="BA82" s="661">
        <f>SUM('Schedule 3B_Income_Eastern:Schedule 3D_Income_The Cape'!BA82)</f>
        <v>0</v>
      </c>
      <c r="BB82" s="661">
        <f>SUM('Schedule 3B_Income_Eastern:Schedule 3D_Income_The Cape'!BB82)</f>
        <v>0</v>
      </c>
      <c r="BC82" s="661">
        <f>SUM('Schedule 3B_Income_Eastern:Schedule 3D_Income_The Cape'!BC82)</f>
        <v>0</v>
      </c>
      <c r="BD82" s="661">
        <f>SUM('Schedule 3B_Income_Eastern:Schedule 3D_Income_The Cape'!BD82)</f>
        <v>0</v>
      </c>
      <c r="BE82" s="661">
        <f>SUM('Schedule 3B_Income_Eastern:Schedule 3D_Income_The Cape'!BE82)</f>
        <v>0</v>
      </c>
      <c r="BF82" s="661">
        <f>SUM('Schedule 3B_Income_Eastern:Schedule 3D_Income_The Cape'!BF82)</f>
        <v>0</v>
      </c>
      <c r="BG82" s="661">
        <f>SUM('Schedule 3B_Income_Eastern:Schedule 3D_Income_The Cape'!BG82)</f>
        <v>0</v>
      </c>
      <c r="BH82" s="664">
        <f t="shared" si="215"/>
        <v>0</v>
      </c>
      <c r="BI82" s="665">
        <f t="shared" si="216"/>
        <v>0</v>
      </c>
      <c r="BJ82" s="335">
        <v>54</v>
      </c>
      <c r="BK82" s="661">
        <f>SUM('Schedule 3B_Income_Eastern:Schedule 3D_Income_The Cape'!BK82)</f>
        <v>0</v>
      </c>
      <c r="BL82" s="661">
        <f>SUM('Schedule 3B_Income_Eastern:Schedule 3D_Income_The Cape'!BL82)</f>
        <v>0</v>
      </c>
      <c r="BM82" s="661">
        <f>SUM('Schedule 3B_Income_Eastern:Schedule 3D_Income_The Cape'!BM82)</f>
        <v>0</v>
      </c>
      <c r="BN82" s="661">
        <f>SUM('Schedule 3B_Income_Eastern:Schedule 3D_Income_The Cape'!BN82)</f>
        <v>0</v>
      </c>
      <c r="BO82" s="661">
        <f>SUM('Schedule 3B_Income_Eastern:Schedule 3D_Income_The Cape'!BO82)</f>
        <v>0</v>
      </c>
      <c r="BP82" s="661">
        <f>SUM('Schedule 3B_Income_Eastern:Schedule 3D_Income_The Cape'!BP82)</f>
        <v>0</v>
      </c>
      <c r="BQ82" s="661">
        <f>SUM('Schedule 3B_Income_Eastern:Schedule 3D_Income_The Cape'!BQ82)</f>
        <v>0</v>
      </c>
      <c r="BR82" s="661">
        <f>SUM('Schedule 3B_Income_Eastern:Schedule 3D_Income_The Cape'!BR82)</f>
        <v>0</v>
      </c>
      <c r="BS82" s="662">
        <f t="shared" si="217"/>
        <v>0</v>
      </c>
      <c r="BT82" s="663">
        <f>SUM('Schedule 3B_Income_Eastern:Schedule 3D_Income_The Cape'!BT82)</f>
        <v>0</v>
      </c>
      <c r="BU82" s="661">
        <f>SUM('Schedule 3B_Income_Eastern:Schedule 3D_Income_The Cape'!BU82)</f>
        <v>0</v>
      </c>
      <c r="BV82" s="661">
        <f>SUM('Schedule 3B_Income_Eastern:Schedule 3D_Income_The Cape'!BV82)</f>
        <v>0</v>
      </c>
      <c r="BW82" s="661">
        <f>SUM('Schedule 3B_Income_Eastern:Schedule 3D_Income_The Cape'!BW82)</f>
        <v>0</v>
      </c>
      <c r="BX82" s="661">
        <f>SUM('Schedule 3B_Income_Eastern:Schedule 3D_Income_The Cape'!BX82)</f>
        <v>0</v>
      </c>
      <c r="BY82" s="661">
        <f>SUM('Schedule 3B_Income_Eastern:Schedule 3D_Income_The Cape'!BY82)</f>
        <v>0</v>
      </c>
      <c r="BZ82" s="661">
        <f>SUM('Schedule 3B_Income_Eastern:Schedule 3D_Income_The Cape'!BZ82)</f>
        <v>0</v>
      </c>
      <c r="CA82" s="661">
        <f>SUM('Schedule 3B_Income_Eastern:Schedule 3D_Income_The Cape'!CA82)</f>
        <v>0</v>
      </c>
      <c r="CB82" s="664">
        <f t="shared" si="218"/>
        <v>0</v>
      </c>
      <c r="CC82" s="665">
        <f t="shared" si="219"/>
        <v>0</v>
      </c>
      <c r="CD82" s="335">
        <v>54</v>
      </c>
      <c r="CE82" s="480">
        <f t="shared" si="220"/>
        <v>0</v>
      </c>
      <c r="CF82" s="480">
        <f t="shared" si="221"/>
        <v>0</v>
      </c>
      <c r="CG82" s="480">
        <f t="shared" si="222"/>
        <v>0</v>
      </c>
      <c r="CH82" s="480">
        <f t="shared" si="223"/>
        <v>0</v>
      </c>
      <c r="CI82" s="482">
        <f t="shared" si="224"/>
        <v>0</v>
      </c>
      <c r="CJ82" s="480">
        <f t="shared" si="225"/>
        <v>0</v>
      </c>
      <c r="CK82" s="480">
        <f t="shared" si="226"/>
        <v>0</v>
      </c>
      <c r="CL82" s="480">
        <f t="shared" si="227"/>
        <v>0</v>
      </c>
      <c r="CM82" s="480">
        <f t="shared" si="228"/>
        <v>0</v>
      </c>
      <c r="CN82" s="482">
        <f t="shared" si="229"/>
        <v>0</v>
      </c>
      <c r="CO82" s="480">
        <f t="shared" si="230"/>
        <v>0</v>
      </c>
      <c r="CP82" s="480">
        <f t="shared" si="231"/>
        <v>0</v>
      </c>
      <c r="CQ82" s="480">
        <f t="shared" si="232"/>
        <v>0</v>
      </c>
      <c r="CR82" s="480">
        <f t="shared" si="233"/>
        <v>0</v>
      </c>
      <c r="CS82" s="482">
        <f t="shared" si="234"/>
        <v>0</v>
      </c>
    </row>
    <row r="83" spans="1:97" ht="15.75" customHeight="1">
      <c r="A83" s="369" t="s">
        <v>258</v>
      </c>
      <c r="B83" s="335">
        <v>55</v>
      </c>
      <c r="C83" s="661">
        <f>SUM('Schedule 3B_Income_Eastern:Schedule 3D_Income_The Cape'!C83)</f>
        <v>0</v>
      </c>
      <c r="D83" s="661">
        <f>SUM('Schedule 3B_Income_Eastern:Schedule 3D_Income_The Cape'!D83)</f>
        <v>0</v>
      </c>
      <c r="E83" s="661">
        <f>SUM('Schedule 3B_Income_Eastern:Schedule 3D_Income_The Cape'!E83)</f>
        <v>0</v>
      </c>
      <c r="F83" s="661">
        <f>SUM('Schedule 3B_Income_Eastern:Schedule 3D_Income_The Cape'!F83)</f>
        <v>0</v>
      </c>
      <c r="G83" s="661">
        <f>SUM('Schedule 3B_Income_Eastern:Schedule 3D_Income_The Cape'!G83)</f>
        <v>0</v>
      </c>
      <c r="H83" s="661">
        <f>SUM('Schedule 3B_Income_Eastern:Schedule 3D_Income_The Cape'!H83)</f>
        <v>0</v>
      </c>
      <c r="I83" s="661">
        <f>SUM('Schedule 3B_Income_Eastern:Schedule 3D_Income_The Cape'!I83)</f>
        <v>0</v>
      </c>
      <c r="J83" s="661">
        <f>SUM('Schedule 3B_Income_Eastern:Schedule 3D_Income_The Cape'!J83)</f>
        <v>0</v>
      </c>
      <c r="K83" s="662">
        <f t="shared" si="208"/>
        <v>0</v>
      </c>
      <c r="L83" s="663">
        <f>SUM('Schedule 3B_Income_Eastern:Schedule 3D_Income_The Cape'!L83)</f>
        <v>0</v>
      </c>
      <c r="M83" s="661">
        <f>SUM('Schedule 3B_Income_Eastern:Schedule 3D_Income_The Cape'!M83)</f>
        <v>0</v>
      </c>
      <c r="N83" s="661">
        <f>SUM('Schedule 3B_Income_Eastern:Schedule 3D_Income_The Cape'!N83)</f>
        <v>0</v>
      </c>
      <c r="O83" s="661">
        <f>SUM('Schedule 3B_Income_Eastern:Schedule 3D_Income_The Cape'!O83)</f>
        <v>0</v>
      </c>
      <c r="P83" s="661">
        <f>SUM('Schedule 3B_Income_Eastern:Schedule 3D_Income_The Cape'!P83)</f>
        <v>0</v>
      </c>
      <c r="Q83" s="661">
        <f>SUM('Schedule 3B_Income_Eastern:Schedule 3D_Income_The Cape'!Q83)</f>
        <v>0</v>
      </c>
      <c r="R83" s="661">
        <f>SUM('Schedule 3B_Income_Eastern:Schedule 3D_Income_The Cape'!R83)</f>
        <v>0</v>
      </c>
      <c r="S83" s="661">
        <f>SUM('Schedule 3B_Income_Eastern:Schedule 3D_Income_The Cape'!S83)</f>
        <v>0</v>
      </c>
      <c r="T83" s="664">
        <f t="shared" si="209"/>
        <v>0</v>
      </c>
      <c r="U83" s="665">
        <f t="shared" si="210"/>
        <v>0</v>
      </c>
      <c r="V83" s="335">
        <v>55</v>
      </c>
      <c r="W83" s="661">
        <f>SUM('Schedule 3B_Income_Eastern:Schedule 3D_Income_The Cape'!W83)</f>
        <v>0</v>
      </c>
      <c r="X83" s="661">
        <f>SUM('Schedule 3B_Income_Eastern:Schedule 3D_Income_The Cape'!X83)</f>
        <v>0</v>
      </c>
      <c r="Y83" s="661">
        <f>SUM('Schedule 3B_Income_Eastern:Schedule 3D_Income_The Cape'!Y83)</f>
        <v>0</v>
      </c>
      <c r="Z83" s="661">
        <f>SUM('Schedule 3B_Income_Eastern:Schedule 3D_Income_The Cape'!Z83)</f>
        <v>0</v>
      </c>
      <c r="AA83" s="661">
        <f>SUM('Schedule 3B_Income_Eastern:Schedule 3D_Income_The Cape'!AA83)</f>
        <v>0</v>
      </c>
      <c r="AB83" s="661">
        <f>SUM('Schedule 3B_Income_Eastern:Schedule 3D_Income_The Cape'!AB83)</f>
        <v>0</v>
      </c>
      <c r="AC83" s="661">
        <f>SUM('Schedule 3B_Income_Eastern:Schedule 3D_Income_The Cape'!AC83)</f>
        <v>0</v>
      </c>
      <c r="AD83" s="661">
        <f>SUM('Schedule 3B_Income_Eastern:Schedule 3D_Income_The Cape'!AD83)</f>
        <v>0</v>
      </c>
      <c r="AE83" s="662">
        <f t="shared" si="211"/>
        <v>0</v>
      </c>
      <c r="AF83" s="663">
        <f>SUM('Schedule 3B_Income_Eastern:Schedule 3D_Income_The Cape'!AF83)</f>
        <v>0</v>
      </c>
      <c r="AG83" s="661">
        <f>SUM('Schedule 3B_Income_Eastern:Schedule 3D_Income_The Cape'!AG83)</f>
        <v>0</v>
      </c>
      <c r="AH83" s="661">
        <f>SUM('Schedule 3B_Income_Eastern:Schedule 3D_Income_The Cape'!AH83)</f>
        <v>0</v>
      </c>
      <c r="AI83" s="661">
        <f>SUM('Schedule 3B_Income_Eastern:Schedule 3D_Income_The Cape'!AI83)</f>
        <v>0</v>
      </c>
      <c r="AJ83" s="661">
        <f>SUM('Schedule 3B_Income_Eastern:Schedule 3D_Income_The Cape'!AJ83)</f>
        <v>0</v>
      </c>
      <c r="AK83" s="661">
        <f>SUM('Schedule 3B_Income_Eastern:Schedule 3D_Income_The Cape'!AK83)</f>
        <v>0</v>
      </c>
      <c r="AL83" s="661">
        <f>SUM('Schedule 3B_Income_Eastern:Schedule 3D_Income_The Cape'!AL83)</f>
        <v>0</v>
      </c>
      <c r="AM83" s="661">
        <f>SUM('Schedule 3B_Income_Eastern:Schedule 3D_Income_The Cape'!AM83)</f>
        <v>0</v>
      </c>
      <c r="AN83" s="664">
        <f t="shared" si="212"/>
        <v>0</v>
      </c>
      <c r="AO83" s="665">
        <f t="shared" si="213"/>
        <v>0</v>
      </c>
      <c r="AP83" s="335">
        <v>55</v>
      </c>
      <c r="AQ83" s="661">
        <f>SUM('Schedule 3B_Income_Eastern:Schedule 3D_Income_The Cape'!AQ83)</f>
        <v>0</v>
      </c>
      <c r="AR83" s="661">
        <f>SUM('Schedule 3B_Income_Eastern:Schedule 3D_Income_The Cape'!AR83)</f>
        <v>0</v>
      </c>
      <c r="AS83" s="661">
        <f>SUM('Schedule 3B_Income_Eastern:Schedule 3D_Income_The Cape'!AS83)</f>
        <v>0</v>
      </c>
      <c r="AT83" s="661">
        <f>SUM('Schedule 3B_Income_Eastern:Schedule 3D_Income_The Cape'!AT83)</f>
        <v>0</v>
      </c>
      <c r="AU83" s="661">
        <f>SUM('Schedule 3B_Income_Eastern:Schedule 3D_Income_The Cape'!AU83)</f>
        <v>0</v>
      </c>
      <c r="AV83" s="661">
        <f>SUM('Schedule 3B_Income_Eastern:Schedule 3D_Income_The Cape'!AV83)</f>
        <v>0</v>
      </c>
      <c r="AW83" s="661">
        <f>SUM('Schedule 3B_Income_Eastern:Schedule 3D_Income_The Cape'!AW83)</f>
        <v>0</v>
      </c>
      <c r="AX83" s="661">
        <f>SUM('Schedule 3B_Income_Eastern:Schedule 3D_Income_The Cape'!AX83)</f>
        <v>0</v>
      </c>
      <c r="AY83" s="662">
        <f t="shared" si="214"/>
        <v>0</v>
      </c>
      <c r="AZ83" s="663">
        <f>SUM('Schedule 3B_Income_Eastern:Schedule 3D_Income_The Cape'!AZ83)</f>
        <v>0</v>
      </c>
      <c r="BA83" s="661">
        <f>SUM('Schedule 3B_Income_Eastern:Schedule 3D_Income_The Cape'!BA83)</f>
        <v>0</v>
      </c>
      <c r="BB83" s="661">
        <f>SUM('Schedule 3B_Income_Eastern:Schedule 3D_Income_The Cape'!BB83)</f>
        <v>0</v>
      </c>
      <c r="BC83" s="661">
        <f>SUM('Schedule 3B_Income_Eastern:Schedule 3D_Income_The Cape'!BC83)</f>
        <v>0</v>
      </c>
      <c r="BD83" s="661">
        <f>SUM('Schedule 3B_Income_Eastern:Schedule 3D_Income_The Cape'!BD83)</f>
        <v>0</v>
      </c>
      <c r="BE83" s="661">
        <f>SUM('Schedule 3B_Income_Eastern:Schedule 3D_Income_The Cape'!BE83)</f>
        <v>0</v>
      </c>
      <c r="BF83" s="661">
        <f>SUM('Schedule 3B_Income_Eastern:Schedule 3D_Income_The Cape'!BF83)</f>
        <v>0</v>
      </c>
      <c r="BG83" s="661">
        <f>SUM('Schedule 3B_Income_Eastern:Schedule 3D_Income_The Cape'!BG83)</f>
        <v>0</v>
      </c>
      <c r="BH83" s="664">
        <f t="shared" si="215"/>
        <v>0</v>
      </c>
      <c r="BI83" s="665">
        <f t="shared" si="216"/>
        <v>0</v>
      </c>
      <c r="BJ83" s="335">
        <v>55</v>
      </c>
      <c r="BK83" s="661">
        <f>SUM('Schedule 3B_Income_Eastern:Schedule 3D_Income_The Cape'!BK83)</f>
        <v>0</v>
      </c>
      <c r="BL83" s="661">
        <f>SUM('Schedule 3B_Income_Eastern:Schedule 3D_Income_The Cape'!BL83)</f>
        <v>0</v>
      </c>
      <c r="BM83" s="661">
        <f>SUM('Schedule 3B_Income_Eastern:Schedule 3D_Income_The Cape'!BM83)</f>
        <v>0</v>
      </c>
      <c r="BN83" s="661">
        <f>SUM('Schedule 3B_Income_Eastern:Schedule 3D_Income_The Cape'!BN83)</f>
        <v>0</v>
      </c>
      <c r="BO83" s="661">
        <f>SUM('Schedule 3B_Income_Eastern:Schedule 3D_Income_The Cape'!BO83)</f>
        <v>0</v>
      </c>
      <c r="BP83" s="661">
        <f>SUM('Schedule 3B_Income_Eastern:Schedule 3D_Income_The Cape'!BP83)</f>
        <v>0</v>
      </c>
      <c r="BQ83" s="661">
        <f>SUM('Schedule 3B_Income_Eastern:Schedule 3D_Income_The Cape'!BQ83)</f>
        <v>0</v>
      </c>
      <c r="BR83" s="661">
        <f>SUM('Schedule 3B_Income_Eastern:Schedule 3D_Income_The Cape'!BR83)</f>
        <v>0</v>
      </c>
      <c r="BS83" s="662">
        <f t="shared" si="217"/>
        <v>0</v>
      </c>
      <c r="BT83" s="663">
        <f>SUM('Schedule 3B_Income_Eastern:Schedule 3D_Income_The Cape'!BT83)</f>
        <v>0</v>
      </c>
      <c r="BU83" s="661">
        <f>SUM('Schedule 3B_Income_Eastern:Schedule 3D_Income_The Cape'!BU83)</f>
        <v>0</v>
      </c>
      <c r="BV83" s="661">
        <f>SUM('Schedule 3B_Income_Eastern:Schedule 3D_Income_The Cape'!BV83)</f>
        <v>0</v>
      </c>
      <c r="BW83" s="661">
        <f>SUM('Schedule 3B_Income_Eastern:Schedule 3D_Income_The Cape'!BW83)</f>
        <v>0</v>
      </c>
      <c r="BX83" s="661">
        <f>SUM('Schedule 3B_Income_Eastern:Schedule 3D_Income_The Cape'!BX83)</f>
        <v>0</v>
      </c>
      <c r="BY83" s="661">
        <f>SUM('Schedule 3B_Income_Eastern:Schedule 3D_Income_The Cape'!BY83)</f>
        <v>0</v>
      </c>
      <c r="BZ83" s="661">
        <f>SUM('Schedule 3B_Income_Eastern:Schedule 3D_Income_The Cape'!BZ83)</f>
        <v>0</v>
      </c>
      <c r="CA83" s="661">
        <f>SUM('Schedule 3B_Income_Eastern:Schedule 3D_Income_The Cape'!CA83)</f>
        <v>0</v>
      </c>
      <c r="CB83" s="664">
        <f t="shared" si="218"/>
        <v>0</v>
      </c>
      <c r="CC83" s="665">
        <f t="shared" si="219"/>
        <v>0</v>
      </c>
      <c r="CD83" s="335">
        <v>55</v>
      </c>
      <c r="CE83" s="480">
        <f t="shared" si="220"/>
        <v>0</v>
      </c>
      <c r="CF83" s="480">
        <f t="shared" si="221"/>
        <v>0</v>
      </c>
      <c r="CG83" s="480">
        <f t="shared" si="222"/>
        <v>0</v>
      </c>
      <c r="CH83" s="480">
        <f t="shared" si="223"/>
        <v>0</v>
      </c>
      <c r="CI83" s="482">
        <f t="shared" si="224"/>
        <v>0</v>
      </c>
      <c r="CJ83" s="480">
        <f t="shared" si="225"/>
        <v>0</v>
      </c>
      <c r="CK83" s="480">
        <f t="shared" si="226"/>
        <v>0</v>
      </c>
      <c r="CL83" s="480">
        <f t="shared" si="227"/>
        <v>0</v>
      </c>
      <c r="CM83" s="480">
        <f t="shared" si="228"/>
        <v>0</v>
      </c>
      <c r="CN83" s="482">
        <f t="shared" si="229"/>
        <v>0</v>
      </c>
      <c r="CO83" s="480">
        <f t="shared" si="230"/>
        <v>0</v>
      </c>
      <c r="CP83" s="480">
        <f t="shared" si="231"/>
        <v>0</v>
      </c>
      <c r="CQ83" s="480">
        <f t="shared" si="232"/>
        <v>0</v>
      </c>
      <c r="CR83" s="480">
        <f t="shared" si="233"/>
        <v>0</v>
      </c>
      <c r="CS83" s="482">
        <f t="shared" si="234"/>
        <v>0</v>
      </c>
    </row>
    <row r="84" spans="1:97" ht="15.75" customHeight="1">
      <c r="A84" s="369" t="s">
        <v>260</v>
      </c>
      <c r="B84" s="335">
        <v>56</v>
      </c>
      <c r="C84" s="661">
        <f>SUM('Schedule 3B_Income_Eastern:Schedule 3D_Income_The Cape'!C84)</f>
        <v>0</v>
      </c>
      <c r="D84" s="661">
        <f>SUM('Schedule 3B_Income_Eastern:Schedule 3D_Income_The Cape'!D84)</f>
        <v>0</v>
      </c>
      <c r="E84" s="661">
        <f>SUM('Schedule 3B_Income_Eastern:Schedule 3D_Income_The Cape'!E84)</f>
        <v>0</v>
      </c>
      <c r="F84" s="661">
        <f>SUM('Schedule 3B_Income_Eastern:Schedule 3D_Income_The Cape'!F84)</f>
        <v>0</v>
      </c>
      <c r="G84" s="661">
        <f>SUM('Schedule 3B_Income_Eastern:Schedule 3D_Income_The Cape'!G84)</f>
        <v>0</v>
      </c>
      <c r="H84" s="661">
        <f>SUM('Schedule 3B_Income_Eastern:Schedule 3D_Income_The Cape'!H84)</f>
        <v>0</v>
      </c>
      <c r="I84" s="661">
        <f>SUM('Schedule 3B_Income_Eastern:Schedule 3D_Income_The Cape'!I84)</f>
        <v>0</v>
      </c>
      <c r="J84" s="661">
        <f>SUM('Schedule 3B_Income_Eastern:Schedule 3D_Income_The Cape'!J84)</f>
        <v>0</v>
      </c>
      <c r="K84" s="662">
        <f t="shared" ref="K84" si="235">SUM(C84:J84)</f>
        <v>0</v>
      </c>
      <c r="L84" s="663">
        <f>SUM('Schedule 3B_Income_Eastern:Schedule 3D_Income_The Cape'!L84)</f>
        <v>0</v>
      </c>
      <c r="M84" s="661">
        <f>SUM('Schedule 3B_Income_Eastern:Schedule 3D_Income_The Cape'!M84)</f>
        <v>0</v>
      </c>
      <c r="N84" s="661">
        <f>SUM('Schedule 3B_Income_Eastern:Schedule 3D_Income_The Cape'!N84)</f>
        <v>0</v>
      </c>
      <c r="O84" s="661">
        <f>SUM('Schedule 3B_Income_Eastern:Schedule 3D_Income_The Cape'!O84)</f>
        <v>0</v>
      </c>
      <c r="P84" s="661">
        <f>SUM('Schedule 3B_Income_Eastern:Schedule 3D_Income_The Cape'!P84)</f>
        <v>0</v>
      </c>
      <c r="Q84" s="661">
        <f>SUM('Schedule 3B_Income_Eastern:Schedule 3D_Income_The Cape'!Q84)</f>
        <v>0</v>
      </c>
      <c r="R84" s="661">
        <f>SUM('Schedule 3B_Income_Eastern:Schedule 3D_Income_The Cape'!R84)</f>
        <v>0</v>
      </c>
      <c r="S84" s="661">
        <f>SUM('Schedule 3B_Income_Eastern:Schedule 3D_Income_The Cape'!S84)</f>
        <v>0</v>
      </c>
      <c r="T84" s="664">
        <f t="shared" ref="T84" si="236">SUM(L84:S84)</f>
        <v>0</v>
      </c>
      <c r="U84" s="665">
        <f t="shared" ref="U84" si="237">SUM(T84,K84)</f>
        <v>0</v>
      </c>
      <c r="V84" s="335">
        <v>56</v>
      </c>
      <c r="W84" s="661">
        <f>SUM('Schedule 3B_Income_Eastern:Schedule 3D_Income_The Cape'!W84)</f>
        <v>0</v>
      </c>
      <c r="X84" s="661">
        <f>SUM('Schedule 3B_Income_Eastern:Schedule 3D_Income_The Cape'!X84)</f>
        <v>0</v>
      </c>
      <c r="Y84" s="661">
        <f>SUM('Schedule 3B_Income_Eastern:Schedule 3D_Income_The Cape'!Y84)</f>
        <v>0</v>
      </c>
      <c r="Z84" s="661">
        <f>SUM('Schedule 3B_Income_Eastern:Schedule 3D_Income_The Cape'!Z84)</f>
        <v>0</v>
      </c>
      <c r="AA84" s="661">
        <f>SUM('Schedule 3B_Income_Eastern:Schedule 3D_Income_The Cape'!AA84)</f>
        <v>0</v>
      </c>
      <c r="AB84" s="661">
        <f>SUM('Schedule 3B_Income_Eastern:Schedule 3D_Income_The Cape'!AB84)</f>
        <v>0</v>
      </c>
      <c r="AC84" s="661">
        <f>SUM('Schedule 3B_Income_Eastern:Schedule 3D_Income_The Cape'!AC84)</f>
        <v>0</v>
      </c>
      <c r="AD84" s="661">
        <f>SUM('Schedule 3B_Income_Eastern:Schedule 3D_Income_The Cape'!AD84)</f>
        <v>0</v>
      </c>
      <c r="AE84" s="662">
        <f t="shared" ref="AE84" si="238">SUM(W84:AD84)</f>
        <v>0</v>
      </c>
      <c r="AF84" s="663">
        <f>SUM('Schedule 3B_Income_Eastern:Schedule 3D_Income_The Cape'!AF84)</f>
        <v>0</v>
      </c>
      <c r="AG84" s="661">
        <f>SUM('Schedule 3B_Income_Eastern:Schedule 3D_Income_The Cape'!AG84)</f>
        <v>0</v>
      </c>
      <c r="AH84" s="661">
        <f>SUM('Schedule 3B_Income_Eastern:Schedule 3D_Income_The Cape'!AH84)</f>
        <v>0</v>
      </c>
      <c r="AI84" s="661">
        <f>SUM('Schedule 3B_Income_Eastern:Schedule 3D_Income_The Cape'!AI84)</f>
        <v>0</v>
      </c>
      <c r="AJ84" s="661">
        <f>SUM('Schedule 3B_Income_Eastern:Schedule 3D_Income_The Cape'!AJ84)</f>
        <v>0</v>
      </c>
      <c r="AK84" s="661">
        <f>SUM('Schedule 3B_Income_Eastern:Schedule 3D_Income_The Cape'!AK84)</f>
        <v>0</v>
      </c>
      <c r="AL84" s="661">
        <f>SUM('Schedule 3B_Income_Eastern:Schedule 3D_Income_The Cape'!AL84)</f>
        <v>0</v>
      </c>
      <c r="AM84" s="661">
        <f>SUM('Schedule 3B_Income_Eastern:Schedule 3D_Income_The Cape'!AM84)</f>
        <v>0</v>
      </c>
      <c r="AN84" s="664">
        <f t="shared" ref="AN84" si="239">SUM(AF84:AM84)</f>
        <v>0</v>
      </c>
      <c r="AO84" s="665">
        <f t="shared" ref="AO84" si="240">SUM(AN84,AE84)</f>
        <v>0</v>
      </c>
      <c r="AP84" s="335">
        <v>56</v>
      </c>
      <c r="AQ84" s="661">
        <f>SUM('Schedule 3B_Income_Eastern:Schedule 3D_Income_The Cape'!AQ84)</f>
        <v>0</v>
      </c>
      <c r="AR84" s="661">
        <f>SUM('Schedule 3B_Income_Eastern:Schedule 3D_Income_The Cape'!AR84)</f>
        <v>0</v>
      </c>
      <c r="AS84" s="661">
        <f>SUM('Schedule 3B_Income_Eastern:Schedule 3D_Income_The Cape'!AS84)</f>
        <v>0</v>
      </c>
      <c r="AT84" s="661">
        <f>SUM('Schedule 3B_Income_Eastern:Schedule 3D_Income_The Cape'!AT84)</f>
        <v>0</v>
      </c>
      <c r="AU84" s="661">
        <f>SUM('Schedule 3B_Income_Eastern:Schedule 3D_Income_The Cape'!AU84)</f>
        <v>0</v>
      </c>
      <c r="AV84" s="661">
        <f>SUM('Schedule 3B_Income_Eastern:Schedule 3D_Income_The Cape'!AV84)</f>
        <v>0</v>
      </c>
      <c r="AW84" s="661">
        <f>SUM('Schedule 3B_Income_Eastern:Schedule 3D_Income_The Cape'!AW84)</f>
        <v>0</v>
      </c>
      <c r="AX84" s="661">
        <f>SUM('Schedule 3B_Income_Eastern:Schedule 3D_Income_The Cape'!AX84)</f>
        <v>0</v>
      </c>
      <c r="AY84" s="662">
        <f t="shared" ref="AY84" si="241">SUM(AQ84:AX84)</f>
        <v>0</v>
      </c>
      <c r="AZ84" s="663">
        <f>SUM('Schedule 3B_Income_Eastern:Schedule 3D_Income_The Cape'!AZ84)</f>
        <v>0</v>
      </c>
      <c r="BA84" s="661">
        <f>SUM('Schedule 3B_Income_Eastern:Schedule 3D_Income_The Cape'!BA84)</f>
        <v>0</v>
      </c>
      <c r="BB84" s="661">
        <f>SUM('Schedule 3B_Income_Eastern:Schedule 3D_Income_The Cape'!BB84)</f>
        <v>0</v>
      </c>
      <c r="BC84" s="661">
        <f>SUM('Schedule 3B_Income_Eastern:Schedule 3D_Income_The Cape'!BC84)</f>
        <v>0</v>
      </c>
      <c r="BD84" s="661">
        <f>SUM('Schedule 3B_Income_Eastern:Schedule 3D_Income_The Cape'!BD84)</f>
        <v>0</v>
      </c>
      <c r="BE84" s="661">
        <f>SUM('Schedule 3B_Income_Eastern:Schedule 3D_Income_The Cape'!BE84)</f>
        <v>0</v>
      </c>
      <c r="BF84" s="661">
        <f>SUM('Schedule 3B_Income_Eastern:Schedule 3D_Income_The Cape'!BF84)</f>
        <v>0</v>
      </c>
      <c r="BG84" s="661">
        <f>SUM('Schedule 3B_Income_Eastern:Schedule 3D_Income_The Cape'!BG84)</f>
        <v>0</v>
      </c>
      <c r="BH84" s="664">
        <f t="shared" ref="BH84" si="242">SUM(AZ84:BG84)</f>
        <v>0</v>
      </c>
      <c r="BI84" s="665">
        <f t="shared" ref="BI84" si="243">SUM(BH84,AY84)</f>
        <v>0</v>
      </c>
      <c r="BJ84" s="335">
        <v>56</v>
      </c>
      <c r="BK84" s="661">
        <f>SUM('Schedule 3B_Income_Eastern:Schedule 3D_Income_The Cape'!BK84)</f>
        <v>0</v>
      </c>
      <c r="BL84" s="661">
        <f>SUM('Schedule 3B_Income_Eastern:Schedule 3D_Income_The Cape'!BL84)</f>
        <v>0</v>
      </c>
      <c r="BM84" s="661">
        <f>SUM('Schedule 3B_Income_Eastern:Schedule 3D_Income_The Cape'!BM84)</f>
        <v>0</v>
      </c>
      <c r="BN84" s="661">
        <f>SUM('Schedule 3B_Income_Eastern:Schedule 3D_Income_The Cape'!BN84)</f>
        <v>0</v>
      </c>
      <c r="BO84" s="661">
        <f>SUM('Schedule 3B_Income_Eastern:Schedule 3D_Income_The Cape'!BO84)</f>
        <v>0</v>
      </c>
      <c r="BP84" s="661">
        <f>SUM('Schedule 3B_Income_Eastern:Schedule 3D_Income_The Cape'!BP84)</f>
        <v>0</v>
      </c>
      <c r="BQ84" s="661">
        <f>SUM('Schedule 3B_Income_Eastern:Schedule 3D_Income_The Cape'!BQ84)</f>
        <v>0</v>
      </c>
      <c r="BR84" s="661">
        <f>SUM('Schedule 3B_Income_Eastern:Schedule 3D_Income_The Cape'!BR84)</f>
        <v>0</v>
      </c>
      <c r="BS84" s="662">
        <f t="shared" ref="BS84" si="244">SUM(BK84:BR84)</f>
        <v>0</v>
      </c>
      <c r="BT84" s="663">
        <f>SUM('Schedule 3B_Income_Eastern:Schedule 3D_Income_The Cape'!BT84)</f>
        <v>0</v>
      </c>
      <c r="BU84" s="661">
        <f>SUM('Schedule 3B_Income_Eastern:Schedule 3D_Income_The Cape'!BU84)</f>
        <v>0</v>
      </c>
      <c r="BV84" s="661">
        <f>SUM('Schedule 3B_Income_Eastern:Schedule 3D_Income_The Cape'!BV84)</f>
        <v>0</v>
      </c>
      <c r="BW84" s="661">
        <f>SUM('Schedule 3B_Income_Eastern:Schedule 3D_Income_The Cape'!BW84)</f>
        <v>0</v>
      </c>
      <c r="BX84" s="661">
        <f>SUM('Schedule 3B_Income_Eastern:Schedule 3D_Income_The Cape'!BX84)</f>
        <v>0</v>
      </c>
      <c r="BY84" s="661">
        <f>SUM('Schedule 3B_Income_Eastern:Schedule 3D_Income_The Cape'!BY84)</f>
        <v>0</v>
      </c>
      <c r="BZ84" s="661">
        <f>SUM('Schedule 3B_Income_Eastern:Schedule 3D_Income_The Cape'!BZ84)</f>
        <v>0</v>
      </c>
      <c r="CA84" s="661">
        <f>SUM('Schedule 3B_Income_Eastern:Schedule 3D_Income_The Cape'!CA84)</f>
        <v>0</v>
      </c>
      <c r="CB84" s="664">
        <f t="shared" ref="CB84" si="245">SUM(BT84:CA84)</f>
        <v>0</v>
      </c>
      <c r="CC84" s="665">
        <f t="shared" ref="CC84" si="246">SUM(CB84,BS84)</f>
        <v>0</v>
      </c>
      <c r="CD84" s="335">
        <v>56</v>
      </c>
      <c r="CE84" s="480">
        <f t="shared" si="220"/>
        <v>0</v>
      </c>
      <c r="CF84" s="480">
        <f t="shared" si="221"/>
        <v>0</v>
      </c>
      <c r="CG84" s="480">
        <f t="shared" si="222"/>
        <v>0</v>
      </c>
      <c r="CH84" s="480">
        <f t="shared" si="223"/>
        <v>0</v>
      </c>
      <c r="CI84" s="482">
        <f t="shared" si="224"/>
        <v>0</v>
      </c>
      <c r="CJ84" s="480">
        <f t="shared" si="225"/>
        <v>0</v>
      </c>
      <c r="CK84" s="480">
        <f t="shared" si="226"/>
        <v>0</v>
      </c>
      <c r="CL84" s="480">
        <f t="shared" si="227"/>
        <v>0</v>
      </c>
      <c r="CM84" s="480">
        <f t="shared" si="228"/>
        <v>0</v>
      </c>
      <c r="CN84" s="482">
        <f t="shared" si="229"/>
        <v>0</v>
      </c>
      <c r="CO84" s="480">
        <f t="shared" si="230"/>
        <v>0</v>
      </c>
      <c r="CP84" s="480">
        <f t="shared" si="231"/>
        <v>0</v>
      </c>
      <c r="CQ84" s="480">
        <f t="shared" si="232"/>
        <v>0</v>
      </c>
      <c r="CR84" s="480">
        <f t="shared" si="233"/>
        <v>0</v>
      </c>
      <c r="CS84" s="482">
        <f t="shared" si="234"/>
        <v>0</v>
      </c>
    </row>
    <row r="85" spans="1:97" ht="15.75" customHeight="1">
      <c r="A85" s="369" t="s">
        <v>262</v>
      </c>
      <c r="B85" s="335">
        <v>57</v>
      </c>
      <c r="C85" s="661">
        <f>SUM('Schedule 3B_Income_Eastern:Schedule 3D_Income_The Cape'!C85)</f>
        <v>0</v>
      </c>
      <c r="D85" s="661">
        <f>SUM('Schedule 3B_Income_Eastern:Schedule 3D_Income_The Cape'!D85)</f>
        <v>0</v>
      </c>
      <c r="E85" s="661">
        <f>SUM('Schedule 3B_Income_Eastern:Schedule 3D_Income_The Cape'!E85)</f>
        <v>0</v>
      </c>
      <c r="F85" s="661">
        <f>SUM('Schedule 3B_Income_Eastern:Schedule 3D_Income_The Cape'!F85)</f>
        <v>0</v>
      </c>
      <c r="G85" s="661">
        <f>SUM('Schedule 3B_Income_Eastern:Schedule 3D_Income_The Cape'!G85)</f>
        <v>0</v>
      </c>
      <c r="H85" s="661">
        <f>SUM('Schedule 3B_Income_Eastern:Schedule 3D_Income_The Cape'!H85)</f>
        <v>0</v>
      </c>
      <c r="I85" s="661">
        <f>SUM('Schedule 3B_Income_Eastern:Schedule 3D_Income_The Cape'!I85)</f>
        <v>0</v>
      </c>
      <c r="J85" s="661">
        <f>SUM('Schedule 3B_Income_Eastern:Schedule 3D_Income_The Cape'!J85)</f>
        <v>0</v>
      </c>
      <c r="K85" s="662">
        <f t="shared" si="208"/>
        <v>0</v>
      </c>
      <c r="L85" s="663">
        <f>SUM('Schedule 3B_Income_Eastern:Schedule 3D_Income_The Cape'!L85)</f>
        <v>0</v>
      </c>
      <c r="M85" s="661">
        <f>SUM('Schedule 3B_Income_Eastern:Schedule 3D_Income_The Cape'!M85)</f>
        <v>0</v>
      </c>
      <c r="N85" s="661">
        <f>SUM('Schedule 3B_Income_Eastern:Schedule 3D_Income_The Cape'!N85)</f>
        <v>0</v>
      </c>
      <c r="O85" s="661">
        <f>SUM('Schedule 3B_Income_Eastern:Schedule 3D_Income_The Cape'!O85)</f>
        <v>0</v>
      </c>
      <c r="P85" s="661">
        <f>SUM('Schedule 3B_Income_Eastern:Schedule 3D_Income_The Cape'!P85)</f>
        <v>0</v>
      </c>
      <c r="Q85" s="661">
        <f>SUM('Schedule 3B_Income_Eastern:Schedule 3D_Income_The Cape'!Q85)</f>
        <v>0</v>
      </c>
      <c r="R85" s="661">
        <f>SUM('Schedule 3B_Income_Eastern:Schedule 3D_Income_The Cape'!R85)</f>
        <v>0</v>
      </c>
      <c r="S85" s="661">
        <f>SUM('Schedule 3B_Income_Eastern:Schedule 3D_Income_The Cape'!S85)</f>
        <v>0</v>
      </c>
      <c r="T85" s="664">
        <f t="shared" si="209"/>
        <v>0</v>
      </c>
      <c r="U85" s="665">
        <f t="shared" si="210"/>
        <v>0</v>
      </c>
      <c r="V85" s="335">
        <v>57</v>
      </c>
      <c r="W85" s="661">
        <f>SUM('Schedule 3B_Income_Eastern:Schedule 3D_Income_The Cape'!W85)</f>
        <v>0</v>
      </c>
      <c r="X85" s="661">
        <f>SUM('Schedule 3B_Income_Eastern:Schedule 3D_Income_The Cape'!X85)</f>
        <v>0</v>
      </c>
      <c r="Y85" s="661">
        <f>SUM('Schedule 3B_Income_Eastern:Schedule 3D_Income_The Cape'!Y85)</f>
        <v>0</v>
      </c>
      <c r="Z85" s="661">
        <f>SUM('Schedule 3B_Income_Eastern:Schedule 3D_Income_The Cape'!Z85)</f>
        <v>0</v>
      </c>
      <c r="AA85" s="661">
        <f>SUM('Schedule 3B_Income_Eastern:Schedule 3D_Income_The Cape'!AA85)</f>
        <v>0</v>
      </c>
      <c r="AB85" s="661">
        <f>SUM('Schedule 3B_Income_Eastern:Schedule 3D_Income_The Cape'!AB85)</f>
        <v>0</v>
      </c>
      <c r="AC85" s="661">
        <f>SUM('Schedule 3B_Income_Eastern:Schedule 3D_Income_The Cape'!AC85)</f>
        <v>0</v>
      </c>
      <c r="AD85" s="661">
        <f>SUM('Schedule 3B_Income_Eastern:Schedule 3D_Income_The Cape'!AD85)</f>
        <v>0</v>
      </c>
      <c r="AE85" s="662">
        <f t="shared" si="211"/>
        <v>0</v>
      </c>
      <c r="AF85" s="663">
        <f>SUM('Schedule 3B_Income_Eastern:Schedule 3D_Income_The Cape'!AF85)</f>
        <v>0</v>
      </c>
      <c r="AG85" s="661">
        <f>SUM('Schedule 3B_Income_Eastern:Schedule 3D_Income_The Cape'!AG85)</f>
        <v>0</v>
      </c>
      <c r="AH85" s="661">
        <f>SUM('Schedule 3B_Income_Eastern:Schedule 3D_Income_The Cape'!AH85)</f>
        <v>0</v>
      </c>
      <c r="AI85" s="661">
        <f>SUM('Schedule 3B_Income_Eastern:Schedule 3D_Income_The Cape'!AI85)</f>
        <v>0</v>
      </c>
      <c r="AJ85" s="661">
        <f>SUM('Schedule 3B_Income_Eastern:Schedule 3D_Income_The Cape'!AJ85)</f>
        <v>0</v>
      </c>
      <c r="AK85" s="661">
        <f>SUM('Schedule 3B_Income_Eastern:Schedule 3D_Income_The Cape'!AK85)</f>
        <v>0</v>
      </c>
      <c r="AL85" s="661">
        <f>SUM('Schedule 3B_Income_Eastern:Schedule 3D_Income_The Cape'!AL85)</f>
        <v>0</v>
      </c>
      <c r="AM85" s="661">
        <f>SUM('Schedule 3B_Income_Eastern:Schedule 3D_Income_The Cape'!AM85)</f>
        <v>0</v>
      </c>
      <c r="AN85" s="664">
        <f t="shared" si="212"/>
        <v>0</v>
      </c>
      <c r="AO85" s="665">
        <f t="shared" si="213"/>
        <v>0</v>
      </c>
      <c r="AP85" s="335">
        <v>57</v>
      </c>
      <c r="AQ85" s="661">
        <f>SUM('Schedule 3B_Income_Eastern:Schedule 3D_Income_The Cape'!AQ85)</f>
        <v>0</v>
      </c>
      <c r="AR85" s="661">
        <f>SUM('Schedule 3B_Income_Eastern:Schedule 3D_Income_The Cape'!AR85)</f>
        <v>0</v>
      </c>
      <c r="AS85" s="661">
        <f>SUM('Schedule 3B_Income_Eastern:Schedule 3D_Income_The Cape'!AS85)</f>
        <v>0</v>
      </c>
      <c r="AT85" s="661">
        <f>SUM('Schedule 3B_Income_Eastern:Schedule 3D_Income_The Cape'!AT85)</f>
        <v>0</v>
      </c>
      <c r="AU85" s="661">
        <f>SUM('Schedule 3B_Income_Eastern:Schedule 3D_Income_The Cape'!AU85)</f>
        <v>0</v>
      </c>
      <c r="AV85" s="661">
        <f>SUM('Schedule 3B_Income_Eastern:Schedule 3D_Income_The Cape'!AV85)</f>
        <v>0</v>
      </c>
      <c r="AW85" s="661">
        <f>SUM('Schedule 3B_Income_Eastern:Schedule 3D_Income_The Cape'!AW85)</f>
        <v>0</v>
      </c>
      <c r="AX85" s="661">
        <f>SUM('Schedule 3B_Income_Eastern:Schedule 3D_Income_The Cape'!AX85)</f>
        <v>0</v>
      </c>
      <c r="AY85" s="662">
        <f t="shared" si="214"/>
        <v>0</v>
      </c>
      <c r="AZ85" s="663">
        <f>SUM('Schedule 3B_Income_Eastern:Schedule 3D_Income_The Cape'!AZ85)</f>
        <v>0</v>
      </c>
      <c r="BA85" s="661">
        <f>SUM('Schedule 3B_Income_Eastern:Schedule 3D_Income_The Cape'!BA85)</f>
        <v>0</v>
      </c>
      <c r="BB85" s="661">
        <f>SUM('Schedule 3B_Income_Eastern:Schedule 3D_Income_The Cape'!BB85)</f>
        <v>0</v>
      </c>
      <c r="BC85" s="661">
        <f>SUM('Schedule 3B_Income_Eastern:Schedule 3D_Income_The Cape'!BC85)</f>
        <v>0</v>
      </c>
      <c r="BD85" s="661">
        <f>SUM('Schedule 3B_Income_Eastern:Schedule 3D_Income_The Cape'!BD85)</f>
        <v>0</v>
      </c>
      <c r="BE85" s="661">
        <f>SUM('Schedule 3B_Income_Eastern:Schedule 3D_Income_The Cape'!BE85)</f>
        <v>0</v>
      </c>
      <c r="BF85" s="661">
        <f>SUM('Schedule 3B_Income_Eastern:Schedule 3D_Income_The Cape'!BF85)</f>
        <v>0</v>
      </c>
      <c r="BG85" s="661">
        <f>SUM('Schedule 3B_Income_Eastern:Schedule 3D_Income_The Cape'!BG85)</f>
        <v>0</v>
      </c>
      <c r="BH85" s="664">
        <f t="shared" si="215"/>
        <v>0</v>
      </c>
      <c r="BI85" s="665">
        <f t="shared" si="216"/>
        <v>0</v>
      </c>
      <c r="BJ85" s="335">
        <v>57</v>
      </c>
      <c r="BK85" s="661">
        <f>SUM('Schedule 3B_Income_Eastern:Schedule 3D_Income_The Cape'!BK85)</f>
        <v>0</v>
      </c>
      <c r="BL85" s="661">
        <f>SUM('Schedule 3B_Income_Eastern:Schedule 3D_Income_The Cape'!BL85)</f>
        <v>0</v>
      </c>
      <c r="BM85" s="661">
        <f>SUM('Schedule 3B_Income_Eastern:Schedule 3D_Income_The Cape'!BM85)</f>
        <v>0</v>
      </c>
      <c r="BN85" s="661">
        <f>SUM('Schedule 3B_Income_Eastern:Schedule 3D_Income_The Cape'!BN85)</f>
        <v>0</v>
      </c>
      <c r="BO85" s="661">
        <f>SUM('Schedule 3B_Income_Eastern:Schedule 3D_Income_The Cape'!BO85)</f>
        <v>0</v>
      </c>
      <c r="BP85" s="661">
        <f>SUM('Schedule 3B_Income_Eastern:Schedule 3D_Income_The Cape'!BP85)</f>
        <v>0</v>
      </c>
      <c r="BQ85" s="661">
        <f>SUM('Schedule 3B_Income_Eastern:Schedule 3D_Income_The Cape'!BQ85)</f>
        <v>0</v>
      </c>
      <c r="BR85" s="661">
        <f>SUM('Schedule 3B_Income_Eastern:Schedule 3D_Income_The Cape'!BR85)</f>
        <v>0</v>
      </c>
      <c r="BS85" s="662">
        <f t="shared" si="217"/>
        <v>0</v>
      </c>
      <c r="BT85" s="663">
        <f>SUM('Schedule 3B_Income_Eastern:Schedule 3D_Income_The Cape'!BT85)</f>
        <v>0</v>
      </c>
      <c r="BU85" s="661">
        <f>SUM('Schedule 3B_Income_Eastern:Schedule 3D_Income_The Cape'!BU85)</f>
        <v>0</v>
      </c>
      <c r="BV85" s="661">
        <f>SUM('Schedule 3B_Income_Eastern:Schedule 3D_Income_The Cape'!BV85)</f>
        <v>0</v>
      </c>
      <c r="BW85" s="661">
        <f>SUM('Schedule 3B_Income_Eastern:Schedule 3D_Income_The Cape'!BW85)</f>
        <v>0</v>
      </c>
      <c r="BX85" s="661">
        <f>SUM('Schedule 3B_Income_Eastern:Schedule 3D_Income_The Cape'!BX85)</f>
        <v>0</v>
      </c>
      <c r="BY85" s="661">
        <f>SUM('Schedule 3B_Income_Eastern:Schedule 3D_Income_The Cape'!BY85)</f>
        <v>0</v>
      </c>
      <c r="BZ85" s="661">
        <f>SUM('Schedule 3B_Income_Eastern:Schedule 3D_Income_The Cape'!BZ85)</f>
        <v>0</v>
      </c>
      <c r="CA85" s="661">
        <f>SUM('Schedule 3B_Income_Eastern:Schedule 3D_Income_The Cape'!CA85)</f>
        <v>0</v>
      </c>
      <c r="CB85" s="664">
        <f t="shared" si="218"/>
        <v>0</v>
      </c>
      <c r="CC85" s="665">
        <f t="shared" si="219"/>
        <v>0</v>
      </c>
      <c r="CD85" s="335">
        <v>57</v>
      </c>
      <c r="CE85" s="480">
        <f t="shared" si="220"/>
        <v>0</v>
      </c>
      <c r="CF85" s="480">
        <f t="shared" si="221"/>
        <v>0</v>
      </c>
      <c r="CG85" s="480">
        <f t="shared" si="222"/>
        <v>0</v>
      </c>
      <c r="CH85" s="480">
        <f t="shared" si="223"/>
        <v>0</v>
      </c>
      <c r="CI85" s="482">
        <f t="shared" si="224"/>
        <v>0</v>
      </c>
      <c r="CJ85" s="480">
        <f t="shared" si="225"/>
        <v>0</v>
      </c>
      <c r="CK85" s="480">
        <f t="shared" si="226"/>
        <v>0</v>
      </c>
      <c r="CL85" s="480">
        <f t="shared" si="227"/>
        <v>0</v>
      </c>
      <c r="CM85" s="480">
        <f t="shared" si="228"/>
        <v>0</v>
      </c>
      <c r="CN85" s="482">
        <f t="shared" si="229"/>
        <v>0</v>
      </c>
      <c r="CO85" s="480">
        <f t="shared" si="230"/>
        <v>0</v>
      </c>
      <c r="CP85" s="480">
        <f t="shared" si="231"/>
        <v>0</v>
      </c>
      <c r="CQ85" s="480">
        <f t="shared" si="232"/>
        <v>0</v>
      </c>
      <c r="CR85" s="480">
        <f t="shared" si="233"/>
        <v>0</v>
      </c>
      <c r="CS85" s="482">
        <f t="shared" si="234"/>
        <v>0</v>
      </c>
    </row>
    <row r="86" spans="1:97" ht="15.75" customHeight="1">
      <c r="A86" s="369" t="s">
        <v>264</v>
      </c>
      <c r="B86" s="335">
        <v>58</v>
      </c>
      <c r="C86" s="661">
        <f>SUM('Schedule 3B_Income_Eastern:Schedule 3D_Income_The Cape'!C86)</f>
        <v>25805.821976486648</v>
      </c>
      <c r="D86" s="661">
        <f>SUM('Schedule 3B_Income_Eastern:Schedule 3D_Income_The Cape'!D86)</f>
        <v>44779.567388126183</v>
      </c>
      <c r="E86" s="661">
        <f>SUM('Schedule 3B_Income_Eastern:Schedule 3D_Income_The Cape'!E86)</f>
        <v>27017.048994752215</v>
      </c>
      <c r="F86" s="661">
        <f>SUM('Schedule 3B_Income_Eastern:Schedule 3D_Income_The Cape'!F86)</f>
        <v>47247.990889153007</v>
      </c>
      <c r="G86" s="661">
        <f>SUM('Schedule 3B_Income_Eastern:Schedule 3D_Income_The Cape'!G86)</f>
        <v>19151.940659058735</v>
      </c>
      <c r="H86" s="661">
        <f>SUM('Schedule 3B_Income_Eastern:Schedule 3D_Income_The Cape'!H86)</f>
        <v>36656.925924347197</v>
      </c>
      <c r="I86" s="661">
        <f>SUM('Schedule 3B_Income_Eastern:Schedule 3D_Income_The Cape'!I86)</f>
        <v>36186.763347484011</v>
      </c>
      <c r="J86" s="661">
        <f>SUM('Schedule 3B_Income_Eastern:Schedule 3D_Income_The Cape'!J86)</f>
        <v>66456.726137977574</v>
      </c>
      <c r="K86" s="662">
        <f t="shared" si="208"/>
        <v>303302.78531738557</v>
      </c>
      <c r="L86" s="663">
        <f>SUM('Schedule 3B_Income_Eastern:Schedule 3D_Income_The Cape'!L86)</f>
        <v>0</v>
      </c>
      <c r="M86" s="661">
        <f>SUM('Schedule 3B_Income_Eastern:Schedule 3D_Income_The Cape'!M86)</f>
        <v>113430.62999984773</v>
      </c>
      <c r="N86" s="661">
        <f>SUM('Schedule 3B_Income_Eastern:Schedule 3D_Income_The Cape'!N86)</f>
        <v>0</v>
      </c>
      <c r="O86" s="661">
        <f>SUM('Schedule 3B_Income_Eastern:Schedule 3D_Income_The Cape'!O86)</f>
        <v>107203.60182729029</v>
      </c>
      <c r="P86" s="661">
        <f>SUM('Schedule 3B_Income_Eastern:Schedule 3D_Income_The Cape'!P86)</f>
        <v>0</v>
      </c>
      <c r="Q86" s="661">
        <f>SUM('Schedule 3B_Income_Eastern:Schedule 3D_Income_The Cape'!Q86)</f>
        <v>87859.476328166144</v>
      </c>
      <c r="R86" s="661">
        <f>SUM('Schedule 3B_Income_Eastern:Schedule 3D_Income_The Cape'!R86)</f>
        <v>0</v>
      </c>
      <c r="S86" s="661">
        <f>SUM('Schedule 3B_Income_Eastern:Schedule 3D_Income_The Cape'!S86)</f>
        <v>144644.87626653691</v>
      </c>
      <c r="T86" s="664">
        <f t="shared" si="209"/>
        <v>453138.58442184108</v>
      </c>
      <c r="U86" s="665">
        <f t="shared" si="210"/>
        <v>756441.36973922665</v>
      </c>
      <c r="V86" s="335">
        <v>58</v>
      </c>
      <c r="W86" s="661">
        <f>SUM('Schedule 3B_Income_Eastern:Schedule 3D_Income_The Cape'!W86)</f>
        <v>3087.8230981949982</v>
      </c>
      <c r="X86" s="661">
        <f>SUM('Schedule 3B_Income_Eastern:Schedule 3D_Income_The Cape'!X86)</f>
        <v>18951.815050127796</v>
      </c>
      <c r="Y86" s="661">
        <f>SUM('Schedule 3B_Income_Eastern:Schedule 3D_Income_The Cape'!Y86)</f>
        <v>3177.5471121166211</v>
      </c>
      <c r="Z86" s="661">
        <f>SUM('Schedule 3B_Income_Eastern:Schedule 3D_Income_The Cape'!Z86)</f>
        <v>20527.886676523129</v>
      </c>
      <c r="AA86" s="661">
        <f>SUM('Schedule 3B_Income_Eastern:Schedule 3D_Income_The Cape'!AA86)</f>
        <v>2746.3246557775437</v>
      </c>
      <c r="AB86" s="661">
        <f>SUM('Schedule 3B_Income_Eastern:Schedule 3D_Income_The Cape'!AB86)</f>
        <v>16415.051213277871</v>
      </c>
      <c r="AC86" s="661">
        <f>SUM('Schedule 3B_Income_Eastern:Schedule 3D_Income_The Cape'!AC86)</f>
        <v>5390.1199946187107</v>
      </c>
      <c r="AD86" s="661">
        <f>SUM('Schedule 3B_Income_Eastern:Schedule 3D_Income_The Cape'!AD86)</f>
        <v>29188.983626102097</v>
      </c>
      <c r="AE86" s="662">
        <f t="shared" si="211"/>
        <v>99485.551426738763</v>
      </c>
      <c r="AF86" s="663">
        <f>SUM('Schedule 3B_Income_Eastern:Schedule 3D_Income_The Cape'!AF86)</f>
        <v>0</v>
      </c>
      <c r="AG86" s="661">
        <f>SUM('Schedule 3B_Income_Eastern:Schedule 3D_Income_The Cape'!AG86)</f>
        <v>34426.43307868854</v>
      </c>
      <c r="AH86" s="661">
        <f>SUM('Schedule 3B_Income_Eastern:Schedule 3D_Income_The Cape'!AH86)</f>
        <v>0</v>
      </c>
      <c r="AI86" s="661">
        <f>SUM('Schedule 3B_Income_Eastern:Schedule 3D_Income_The Cape'!AI86)</f>
        <v>31762.943710415002</v>
      </c>
      <c r="AJ86" s="661">
        <f>SUM('Schedule 3B_Income_Eastern:Schedule 3D_Income_The Cape'!AJ86)</f>
        <v>0</v>
      </c>
      <c r="AK86" s="661">
        <f>SUM('Schedule 3B_Income_Eastern:Schedule 3D_Income_The Cape'!AK86)</f>
        <v>26810.797975706722</v>
      </c>
      <c r="AL86" s="661">
        <f>SUM('Schedule 3B_Income_Eastern:Schedule 3D_Income_The Cape'!AL86)</f>
        <v>0</v>
      </c>
      <c r="AM86" s="661">
        <f>SUM('Schedule 3B_Income_Eastern:Schedule 3D_Income_The Cape'!AM86)</f>
        <v>46570.93015079281</v>
      </c>
      <c r="AN86" s="664">
        <f t="shared" si="212"/>
        <v>139571.10491560306</v>
      </c>
      <c r="AO86" s="665">
        <f t="shared" si="213"/>
        <v>239056.65634234183</v>
      </c>
      <c r="AP86" s="335">
        <v>58</v>
      </c>
      <c r="AQ86" s="661">
        <f>SUM('Schedule 3B_Income_Eastern:Schedule 3D_Income_The Cape'!AQ86)</f>
        <v>307373.94285937498</v>
      </c>
      <c r="AR86" s="661">
        <f>SUM('Schedule 3B_Income_Eastern:Schedule 3D_Income_The Cape'!AR86)</f>
        <v>859181.84537690296</v>
      </c>
      <c r="AS86" s="661">
        <f>SUM('Schedule 3B_Income_Eastern:Schedule 3D_Income_The Cape'!AS86)</f>
        <v>332106.28998022113</v>
      </c>
      <c r="AT86" s="661">
        <f>SUM('Schedule 3B_Income_Eastern:Schedule 3D_Income_The Cape'!AT86)</f>
        <v>902285.38115527714</v>
      </c>
      <c r="AU86" s="661">
        <f>SUM('Schedule 3B_Income_Eastern:Schedule 3D_Income_The Cape'!AU86)</f>
        <v>296144.72369415511</v>
      </c>
      <c r="AV86" s="661">
        <f>SUM('Schedule 3B_Income_Eastern:Schedule 3D_Income_The Cape'!AV86)</f>
        <v>758456.03571794461</v>
      </c>
      <c r="AW86" s="661">
        <f>SUM('Schedule 3B_Income_Eastern:Schedule 3D_Income_The Cape'!AW86)</f>
        <v>594515.222965664</v>
      </c>
      <c r="AX86" s="661">
        <f>SUM('Schedule 3B_Income_Eastern:Schedule 3D_Income_The Cape'!AX86)</f>
        <v>1404376.8967394582</v>
      </c>
      <c r="AY86" s="662">
        <f t="shared" si="214"/>
        <v>5454440.3384889979</v>
      </c>
      <c r="AZ86" s="663">
        <f>SUM('Schedule 3B_Income_Eastern:Schedule 3D_Income_The Cape'!AZ86)</f>
        <v>0</v>
      </c>
      <c r="BA86" s="661">
        <f>SUM('Schedule 3B_Income_Eastern:Schedule 3D_Income_The Cape'!BA86)</f>
        <v>783835.19066505751</v>
      </c>
      <c r="BB86" s="661">
        <f>SUM('Schedule 3B_Income_Eastern:Schedule 3D_Income_The Cape'!BB86)</f>
        <v>0</v>
      </c>
      <c r="BC86" s="661">
        <f>SUM('Schedule 3B_Income_Eastern:Schedule 3D_Income_The Cape'!BC86)</f>
        <v>652080.15541514079</v>
      </c>
      <c r="BD86" s="661">
        <f>SUM('Schedule 3B_Income_Eastern:Schedule 3D_Income_The Cape'!BD86)</f>
        <v>0</v>
      </c>
      <c r="BE86" s="661">
        <f>SUM('Schedule 3B_Income_Eastern:Schedule 3D_Income_The Cape'!BE86)</f>
        <v>553551.99358409178</v>
      </c>
      <c r="BF86" s="661">
        <f>SUM('Schedule 3B_Income_Eastern:Schedule 3D_Income_The Cape'!BF86)</f>
        <v>0</v>
      </c>
      <c r="BG86" s="661">
        <f>SUM('Schedule 3B_Income_Eastern:Schedule 3D_Income_The Cape'!BG86)</f>
        <v>1007868.5888225292</v>
      </c>
      <c r="BH86" s="664">
        <f t="shared" si="215"/>
        <v>2997335.9284868194</v>
      </c>
      <c r="BI86" s="665">
        <f t="shared" si="216"/>
        <v>8451776.2669758163</v>
      </c>
      <c r="BJ86" s="335">
        <v>58</v>
      </c>
      <c r="BK86" s="661">
        <f>SUM('Schedule 3B_Income_Eastern:Schedule 3D_Income_The Cape'!BK86)</f>
        <v>8735.3205452925413</v>
      </c>
      <c r="BL86" s="661">
        <f>SUM('Schedule 3B_Income_Eastern:Schedule 3D_Income_The Cape'!BL86)</f>
        <v>104591.68884751157</v>
      </c>
      <c r="BM86" s="661">
        <f>SUM('Schedule 3B_Income_Eastern:Schedule 3D_Income_The Cape'!BM86)</f>
        <v>9975.922326490434</v>
      </c>
      <c r="BN86" s="661">
        <f>SUM('Schedule 3B_Income_Eastern:Schedule 3D_Income_The Cape'!BN86)</f>
        <v>106939.02529696689</v>
      </c>
      <c r="BO86" s="661">
        <f>SUM('Schedule 3B_Income_Eastern:Schedule 3D_Income_The Cape'!BO86)</f>
        <v>8392.4436940687301</v>
      </c>
      <c r="BP86" s="661">
        <f>SUM('Schedule 3B_Income_Eastern:Schedule 3D_Income_The Cape'!BP86)</f>
        <v>86693.211139018211</v>
      </c>
      <c r="BQ86" s="661">
        <f>SUM('Schedule 3B_Income_Eastern:Schedule 3D_Income_The Cape'!BQ86)</f>
        <v>14054.803663408971</v>
      </c>
      <c r="BR86" s="661">
        <f>SUM('Schedule 3B_Income_Eastern:Schedule 3D_Income_The Cape'!BR86)</f>
        <v>141673.68773020041</v>
      </c>
      <c r="BS86" s="662">
        <f t="shared" si="217"/>
        <v>481056.10324295779</v>
      </c>
      <c r="BT86" s="663">
        <f>SUM('Schedule 3B_Income_Eastern:Schedule 3D_Income_The Cape'!BT86)</f>
        <v>0</v>
      </c>
      <c r="BU86" s="661">
        <f>SUM('Schedule 3B_Income_Eastern:Schedule 3D_Income_The Cape'!BU86)</f>
        <v>36752.561114388853</v>
      </c>
      <c r="BV86" s="661">
        <f>SUM('Schedule 3B_Income_Eastern:Schedule 3D_Income_The Cape'!BV86)</f>
        <v>0</v>
      </c>
      <c r="BW86" s="661">
        <f>SUM('Schedule 3B_Income_Eastern:Schedule 3D_Income_The Cape'!BW86)</f>
        <v>33865.906615649139</v>
      </c>
      <c r="BX86" s="661">
        <f>SUM('Schedule 3B_Income_Eastern:Schedule 3D_Income_The Cape'!BX86)</f>
        <v>0</v>
      </c>
      <c r="BY86" s="661">
        <f>SUM('Schedule 3B_Income_Eastern:Schedule 3D_Income_The Cape'!BY86)</f>
        <v>27538.895414391827</v>
      </c>
      <c r="BZ86" s="661">
        <f>SUM('Schedule 3B_Income_Eastern:Schedule 3D_Income_The Cape'!BZ86)</f>
        <v>0</v>
      </c>
      <c r="CA86" s="661">
        <f>SUM('Schedule 3B_Income_Eastern:Schedule 3D_Income_The Cape'!CA86)</f>
        <v>43730.440555227906</v>
      </c>
      <c r="CB86" s="664">
        <f t="shared" si="218"/>
        <v>141887.80369965773</v>
      </c>
      <c r="CC86" s="665">
        <f t="shared" si="219"/>
        <v>622943.90694261552</v>
      </c>
      <c r="CD86" s="335">
        <v>58</v>
      </c>
      <c r="CE86" s="480">
        <f t="shared" si="220"/>
        <v>1372507.8251420176</v>
      </c>
      <c r="CF86" s="480">
        <f t="shared" si="221"/>
        <v>1449277.0924315006</v>
      </c>
      <c r="CG86" s="480">
        <f t="shared" si="222"/>
        <v>1224656.6566976481</v>
      </c>
      <c r="CH86" s="480">
        <f t="shared" si="223"/>
        <v>2291843.2042049142</v>
      </c>
      <c r="CI86" s="482">
        <f t="shared" si="224"/>
        <v>6338284.7784760799</v>
      </c>
      <c r="CJ86" s="480">
        <f t="shared" si="225"/>
        <v>968444.81485798268</v>
      </c>
      <c r="CK86" s="480">
        <f t="shared" si="226"/>
        <v>824912.60756849521</v>
      </c>
      <c r="CL86" s="480">
        <f t="shared" si="227"/>
        <v>695761.16330235649</v>
      </c>
      <c r="CM86" s="480">
        <f t="shared" si="228"/>
        <v>1242814.8357950868</v>
      </c>
      <c r="CN86" s="482">
        <f t="shared" si="229"/>
        <v>3731933.4215239212</v>
      </c>
      <c r="CO86" s="480">
        <f t="shared" si="230"/>
        <v>2340952.64</v>
      </c>
      <c r="CP86" s="480">
        <f t="shared" si="231"/>
        <v>2274189.699999996</v>
      </c>
      <c r="CQ86" s="480">
        <f t="shared" si="232"/>
        <v>1920417.8200000045</v>
      </c>
      <c r="CR86" s="480">
        <f t="shared" si="233"/>
        <v>3534658.040000001</v>
      </c>
      <c r="CS86" s="482">
        <f t="shared" si="234"/>
        <v>10070218.200000001</v>
      </c>
    </row>
    <row r="87" spans="1:97" s="440" customFormat="1" ht="15.75" customHeight="1">
      <c r="A87" s="439"/>
      <c r="B87" s="335"/>
      <c r="C87" s="435" t="s">
        <v>1314</v>
      </c>
      <c r="D87" s="435" t="s">
        <v>1314</v>
      </c>
      <c r="E87" s="435" t="s">
        <v>1314</v>
      </c>
      <c r="F87" s="435" t="s">
        <v>1314</v>
      </c>
      <c r="G87" s="435" t="s">
        <v>1314</v>
      </c>
      <c r="H87" s="435" t="s">
        <v>1314</v>
      </c>
      <c r="I87" s="435" t="s">
        <v>1314</v>
      </c>
      <c r="J87" s="435" t="s">
        <v>1314</v>
      </c>
      <c r="K87" s="436"/>
      <c r="L87" s="437" t="s">
        <v>1314</v>
      </c>
      <c r="M87" s="435" t="s">
        <v>1314</v>
      </c>
      <c r="N87" s="435" t="s">
        <v>1314</v>
      </c>
      <c r="O87" s="435" t="s">
        <v>1314</v>
      </c>
      <c r="P87" s="435" t="s">
        <v>1314</v>
      </c>
      <c r="Q87" s="435" t="s">
        <v>1314</v>
      </c>
      <c r="R87" s="435" t="s">
        <v>1314</v>
      </c>
      <c r="S87" s="435" t="s">
        <v>1314</v>
      </c>
      <c r="T87" s="438"/>
      <c r="U87" s="437" t="s">
        <v>1314</v>
      </c>
      <c r="V87" s="335"/>
      <c r="W87" s="435" t="s">
        <v>1314</v>
      </c>
      <c r="X87" s="435" t="s">
        <v>1314</v>
      </c>
      <c r="Y87" s="435" t="s">
        <v>1314</v>
      </c>
      <c r="Z87" s="435" t="s">
        <v>1314</v>
      </c>
      <c r="AA87" s="435" t="s">
        <v>1314</v>
      </c>
      <c r="AB87" s="435" t="s">
        <v>1314</v>
      </c>
      <c r="AC87" s="435" t="s">
        <v>1314</v>
      </c>
      <c r="AD87" s="435" t="s">
        <v>1314</v>
      </c>
      <c r="AE87" s="436"/>
      <c r="AF87" s="437" t="s">
        <v>1314</v>
      </c>
      <c r="AG87" s="435" t="s">
        <v>1314</v>
      </c>
      <c r="AH87" s="435" t="s">
        <v>1314</v>
      </c>
      <c r="AI87" s="435" t="s">
        <v>1314</v>
      </c>
      <c r="AJ87" s="435" t="s">
        <v>1314</v>
      </c>
      <c r="AK87" s="435" t="s">
        <v>1314</v>
      </c>
      <c r="AL87" s="435" t="s">
        <v>1314</v>
      </c>
      <c r="AM87" s="435" t="s">
        <v>1314</v>
      </c>
      <c r="AN87" s="438"/>
      <c r="AO87" s="437" t="s">
        <v>1314</v>
      </c>
      <c r="AP87" s="335"/>
      <c r="AQ87" s="435" t="s">
        <v>1314</v>
      </c>
      <c r="AR87" s="435" t="s">
        <v>1314</v>
      </c>
      <c r="AS87" s="435" t="s">
        <v>1314</v>
      </c>
      <c r="AT87" s="435" t="s">
        <v>1314</v>
      </c>
      <c r="AU87" s="435" t="s">
        <v>1314</v>
      </c>
      <c r="AV87" s="435" t="s">
        <v>1314</v>
      </c>
      <c r="AW87" s="435" t="s">
        <v>1314</v>
      </c>
      <c r="AX87" s="435" t="s">
        <v>1314</v>
      </c>
      <c r="AY87" s="436"/>
      <c r="AZ87" s="437" t="s">
        <v>1314</v>
      </c>
      <c r="BA87" s="435" t="s">
        <v>1314</v>
      </c>
      <c r="BB87" s="435" t="s">
        <v>1314</v>
      </c>
      <c r="BC87" s="435" t="s">
        <v>1314</v>
      </c>
      <c r="BD87" s="435" t="s">
        <v>1314</v>
      </c>
      <c r="BE87" s="435" t="s">
        <v>1314</v>
      </c>
      <c r="BF87" s="435" t="s">
        <v>1314</v>
      </c>
      <c r="BG87" s="435" t="s">
        <v>1314</v>
      </c>
      <c r="BH87" s="438"/>
      <c r="BI87" s="437" t="s">
        <v>1314</v>
      </c>
      <c r="BJ87" s="335"/>
      <c r="BK87" s="435" t="s">
        <v>1314</v>
      </c>
      <c r="BL87" s="435" t="s">
        <v>1314</v>
      </c>
      <c r="BM87" s="435" t="s">
        <v>1314</v>
      </c>
      <c r="BN87" s="435" t="s">
        <v>1314</v>
      </c>
      <c r="BO87" s="435" t="s">
        <v>1314</v>
      </c>
      <c r="BP87" s="435" t="s">
        <v>1314</v>
      </c>
      <c r="BQ87" s="435" t="s">
        <v>1314</v>
      </c>
      <c r="BR87" s="435" t="s">
        <v>1314</v>
      </c>
      <c r="BS87" s="436"/>
      <c r="BT87" s="437" t="s">
        <v>1314</v>
      </c>
      <c r="BU87" s="435" t="s">
        <v>1314</v>
      </c>
      <c r="BV87" s="435" t="s">
        <v>1314</v>
      </c>
      <c r="BW87" s="435" t="s">
        <v>1314</v>
      </c>
      <c r="BX87" s="435" t="s">
        <v>1314</v>
      </c>
      <c r="BY87" s="435" t="s">
        <v>1314</v>
      </c>
      <c r="BZ87" s="435" t="s">
        <v>1314</v>
      </c>
      <c r="CA87" s="435" t="s">
        <v>1314</v>
      </c>
      <c r="CB87" s="438"/>
      <c r="CC87" s="437" t="s">
        <v>1314</v>
      </c>
      <c r="CD87" s="335"/>
      <c r="CE87" s="491" t="s">
        <v>1314</v>
      </c>
      <c r="CF87" s="491"/>
      <c r="CG87" s="491"/>
      <c r="CH87" s="491"/>
      <c r="CI87" s="206"/>
      <c r="CJ87" s="491" t="s">
        <v>1314</v>
      </c>
      <c r="CK87" s="491"/>
      <c r="CL87" s="491"/>
      <c r="CM87" s="491"/>
      <c r="CN87" s="206"/>
      <c r="CO87" s="491" t="s">
        <v>1314</v>
      </c>
      <c r="CP87" s="491"/>
      <c r="CQ87" s="491"/>
      <c r="CR87" s="491"/>
      <c r="CS87" s="206"/>
    </row>
    <row r="88" spans="1:97" s="378" customFormat="1" ht="15.75" customHeight="1">
      <c r="A88" s="333" t="s">
        <v>266</v>
      </c>
      <c r="B88" s="335">
        <v>59</v>
      </c>
      <c r="C88" s="372">
        <f t="shared" ref="C88:U88" si="247">SUM(C76:C86)</f>
        <v>116708.29552777487</v>
      </c>
      <c r="D88" s="372">
        <f t="shared" si="247"/>
        <v>202518.13676391399</v>
      </c>
      <c r="E88" s="372">
        <f t="shared" si="247"/>
        <v>135754.71099945233</v>
      </c>
      <c r="F88" s="372">
        <f t="shared" si="247"/>
        <v>237410.73089468817</v>
      </c>
      <c r="G88" s="372">
        <f t="shared" si="247"/>
        <v>108309.68642182334</v>
      </c>
      <c r="H88" s="372">
        <f t="shared" si="247"/>
        <v>207305.37039211884</v>
      </c>
      <c r="I88" s="372">
        <f t="shared" si="247"/>
        <v>139710.59608640027</v>
      </c>
      <c r="J88" s="372">
        <f t="shared" si="247"/>
        <v>256577.48756170669</v>
      </c>
      <c r="K88" s="373">
        <f t="shared" si="247"/>
        <v>1404295.0146478787</v>
      </c>
      <c r="L88" s="374">
        <f t="shared" si="247"/>
        <v>0</v>
      </c>
      <c r="M88" s="372">
        <f t="shared" si="247"/>
        <v>512996.46645575482</v>
      </c>
      <c r="N88" s="372">
        <f t="shared" si="247"/>
        <v>0</v>
      </c>
      <c r="O88" s="372">
        <f t="shared" si="247"/>
        <v>538674.44912251527</v>
      </c>
      <c r="P88" s="372">
        <f t="shared" si="247"/>
        <v>0</v>
      </c>
      <c r="Q88" s="372">
        <f t="shared" si="247"/>
        <v>496870.39552246471</v>
      </c>
      <c r="R88" s="372">
        <f t="shared" si="247"/>
        <v>0</v>
      </c>
      <c r="S88" s="372">
        <f t="shared" si="247"/>
        <v>558447.89681767789</v>
      </c>
      <c r="T88" s="375">
        <f t="shared" si="247"/>
        <v>2106989.2079184125</v>
      </c>
      <c r="U88" s="374">
        <f t="shared" si="247"/>
        <v>3511284.2225662912</v>
      </c>
      <c r="V88" s="335">
        <v>59</v>
      </c>
      <c r="W88" s="372">
        <f t="shared" ref="W88:AO88" si="248">SUM(W76:W86)</f>
        <v>13964.855334195199</v>
      </c>
      <c r="X88" s="372">
        <f t="shared" si="248"/>
        <v>85710.659930669572</v>
      </c>
      <c r="Y88" s="372">
        <f t="shared" si="248"/>
        <v>15966.473243481365</v>
      </c>
      <c r="Z88" s="372">
        <f t="shared" si="248"/>
        <v>103148.10191676393</v>
      </c>
      <c r="AA88" s="372">
        <f t="shared" si="248"/>
        <v>15531.24916033479</v>
      </c>
      <c r="AB88" s="372">
        <f t="shared" si="248"/>
        <v>92831.796064873386</v>
      </c>
      <c r="AC88" s="372">
        <f t="shared" si="248"/>
        <v>20810.285523304836</v>
      </c>
      <c r="AD88" s="372">
        <f t="shared" si="248"/>
        <v>112693.42500736353</v>
      </c>
      <c r="AE88" s="373">
        <f t="shared" si="248"/>
        <v>460656.84618098661</v>
      </c>
      <c r="AF88" s="374">
        <f t="shared" si="248"/>
        <v>0</v>
      </c>
      <c r="AG88" s="372">
        <f t="shared" si="248"/>
        <v>155695.49884424027</v>
      </c>
      <c r="AH88" s="372">
        <f t="shared" si="248"/>
        <v>0</v>
      </c>
      <c r="AI88" s="372">
        <f t="shared" si="248"/>
        <v>159601.78495944606</v>
      </c>
      <c r="AJ88" s="372">
        <f t="shared" si="248"/>
        <v>0</v>
      </c>
      <c r="AK88" s="372">
        <f t="shared" si="248"/>
        <v>151622.70879813639</v>
      </c>
      <c r="AL88" s="372">
        <f t="shared" si="248"/>
        <v>0</v>
      </c>
      <c r="AM88" s="372">
        <f t="shared" si="248"/>
        <v>179801.99967560108</v>
      </c>
      <c r="AN88" s="375">
        <f t="shared" si="248"/>
        <v>646721.99227742373</v>
      </c>
      <c r="AO88" s="374">
        <f t="shared" si="248"/>
        <v>1107378.8384584102</v>
      </c>
      <c r="AP88" s="335">
        <v>59</v>
      </c>
      <c r="AQ88" s="372">
        <f t="shared" ref="AQ88:BI88" si="249">SUM(AQ76:AQ86)</f>
        <v>1390116.1138542925</v>
      </c>
      <c r="AR88" s="372">
        <f t="shared" si="249"/>
        <v>3885698.6928652134</v>
      </c>
      <c r="AS88" s="372">
        <f t="shared" si="249"/>
        <v>1668760.8415753525</v>
      </c>
      <c r="AT88" s="372">
        <f t="shared" si="249"/>
        <v>4533784.9881960712</v>
      </c>
      <c r="AU88" s="372">
        <f t="shared" si="249"/>
        <v>1674782.8708220255</v>
      </c>
      <c r="AV88" s="372">
        <f t="shared" si="249"/>
        <v>4289285.1881563421</v>
      </c>
      <c r="AW88" s="372">
        <f t="shared" si="249"/>
        <v>2295316.5328821</v>
      </c>
      <c r="AX88" s="372">
        <f t="shared" si="249"/>
        <v>5422047.0476832651</v>
      </c>
      <c r="AY88" s="373">
        <f t="shared" si="249"/>
        <v>25159792.276034661</v>
      </c>
      <c r="AZ88" s="374">
        <f t="shared" si="249"/>
        <v>0</v>
      </c>
      <c r="BA88" s="372">
        <f t="shared" si="249"/>
        <v>3544939.1676250687</v>
      </c>
      <c r="BB88" s="372">
        <f t="shared" si="249"/>
        <v>0</v>
      </c>
      <c r="BC88" s="372">
        <f t="shared" si="249"/>
        <v>3276558.9263303736</v>
      </c>
      <c r="BD88" s="372">
        <f t="shared" si="249"/>
        <v>0</v>
      </c>
      <c r="BE88" s="372">
        <f t="shared" si="249"/>
        <v>3130494.3927397681</v>
      </c>
      <c r="BF88" s="372">
        <f t="shared" si="249"/>
        <v>0</v>
      </c>
      <c r="BG88" s="372">
        <f t="shared" si="249"/>
        <v>3891199.6624021032</v>
      </c>
      <c r="BH88" s="375">
        <f t="shared" si="249"/>
        <v>13843192.149097316</v>
      </c>
      <c r="BI88" s="374">
        <f t="shared" si="249"/>
        <v>39002984.425131977</v>
      </c>
      <c r="BJ88" s="335">
        <v>59</v>
      </c>
      <c r="BK88" s="372">
        <f t="shared" ref="BK88:CC88" si="250">SUM(BK76:BK86)</f>
        <v>39505.983287754345</v>
      </c>
      <c r="BL88" s="372">
        <f t="shared" si="250"/>
        <v>473021.8530875236</v>
      </c>
      <c r="BM88" s="372">
        <f t="shared" si="250"/>
        <v>50126.808914206289</v>
      </c>
      <c r="BN88" s="372">
        <f t="shared" si="250"/>
        <v>537345.01042555517</v>
      </c>
      <c r="BO88" s="372">
        <f t="shared" si="250"/>
        <v>47461.662554152208</v>
      </c>
      <c r="BP88" s="372">
        <f t="shared" si="250"/>
        <v>490274.83326744311</v>
      </c>
      <c r="BQ88" s="372">
        <f t="shared" si="250"/>
        <v>54263.073456905746</v>
      </c>
      <c r="BR88" s="372">
        <f t="shared" si="250"/>
        <v>546976.67134468979</v>
      </c>
      <c r="BS88" s="373">
        <f t="shared" si="250"/>
        <v>2238975.8963382305</v>
      </c>
      <c r="BT88" s="374">
        <f t="shared" si="250"/>
        <v>0</v>
      </c>
      <c r="BU88" s="372">
        <f t="shared" si="250"/>
        <v>166215.5449979073</v>
      </c>
      <c r="BV88" s="372">
        <f t="shared" si="250"/>
        <v>0</v>
      </c>
      <c r="BW88" s="372">
        <f t="shared" si="250"/>
        <v>170168.70962609199</v>
      </c>
      <c r="BX88" s="372">
        <f t="shared" si="250"/>
        <v>0</v>
      </c>
      <c r="BY88" s="372">
        <f t="shared" si="250"/>
        <v>155740.3074620199</v>
      </c>
      <c r="BZ88" s="372">
        <f t="shared" si="250"/>
        <v>0</v>
      </c>
      <c r="CA88" s="372">
        <f t="shared" si="250"/>
        <v>168835.3793464253</v>
      </c>
      <c r="CB88" s="375">
        <f t="shared" si="250"/>
        <v>660959.94143244461</v>
      </c>
      <c r="CC88" s="374">
        <f t="shared" si="250"/>
        <v>2899935.8377706753</v>
      </c>
      <c r="CD88" s="335">
        <v>59</v>
      </c>
      <c r="CE88" s="246">
        <f t="shared" ref="CE88:CH88" si="251">SUM(CE76:CE86)</f>
        <v>6207244.5906513371</v>
      </c>
      <c r="CF88" s="246">
        <f t="shared" si="251"/>
        <v>7282297.6661655707</v>
      </c>
      <c r="CG88" s="246">
        <f t="shared" si="251"/>
        <v>6925782.6568391118</v>
      </c>
      <c r="CH88" s="246">
        <f t="shared" si="251"/>
        <v>8848395.1195457354</v>
      </c>
      <c r="CI88" s="242">
        <f>SUM(CI76:CI86)</f>
        <v>29263720.033201762</v>
      </c>
      <c r="CJ88" s="246">
        <f t="shared" ref="CJ88:CM88" si="252">SUM(CJ76:CJ86)</f>
        <v>4379846.6779229706</v>
      </c>
      <c r="CK88" s="246">
        <f t="shared" si="252"/>
        <v>4145003.8700384265</v>
      </c>
      <c r="CL88" s="246">
        <f t="shared" si="252"/>
        <v>3934727.8045223895</v>
      </c>
      <c r="CM88" s="246">
        <f t="shared" si="252"/>
        <v>4798284.9382418077</v>
      </c>
      <c r="CN88" s="242">
        <f>SUM(CN76:CN86)</f>
        <v>17257863.290725596</v>
      </c>
      <c r="CO88" s="246">
        <f t="shared" ref="CO88:CR88" si="253">SUM(CO76:CO86)</f>
        <v>10587091.268574309</v>
      </c>
      <c r="CP88" s="246">
        <f t="shared" si="253"/>
        <v>11427301.536203997</v>
      </c>
      <c r="CQ88" s="246">
        <f t="shared" si="253"/>
        <v>10860510.461361501</v>
      </c>
      <c r="CR88" s="246">
        <f t="shared" si="253"/>
        <v>13646680.057787541</v>
      </c>
      <c r="CS88" s="242">
        <f>SUM(CS76:CS86)</f>
        <v>46521583.32392735</v>
      </c>
    </row>
    <row r="89" spans="1:97" ht="15.75" customHeight="1">
      <c r="A89" s="330"/>
      <c r="B89" s="335"/>
      <c r="C89" s="435" t="s">
        <v>1314</v>
      </c>
      <c r="D89" s="435" t="s">
        <v>1314</v>
      </c>
      <c r="E89" s="435" t="s">
        <v>1314</v>
      </c>
      <c r="F89" s="435" t="s">
        <v>1314</v>
      </c>
      <c r="G89" s="435" t="s">
        <v>1314</v>
      </c>
      <c r="H89" s="435" t="s">
        <v>1314</v>
      </c>
      <c r="I89" s="435" t="s">
        <v>1314</v>
      </c>
      <c r="J89" s="435" t="s">
        <v>1314</v>
      </c>
      <c r="K89" s="436"/>
      <c r="L89" s="437" t="s">
        <v>1314</v>
      </c>
      <c r="M89" s="435" t="s">
        <v>1314</v>
      </c>
      <c r="N89" s="435" t="s">
        <v>1314</v>
      </c>
      <c r="O89" s="435" t="s">
        <v>1314</v>
      </c>
      <c r="P89" s="435" t="s">
        <v>1314</v>
      </c>
      <c r="Q89" s="435" t="s">
        <v>1314</v>
      </c>
      <c r="R89" s="435" t="s">
        <v>1314</v>
      </c>
      <c r="S89" s="435" t="s">
        <v>1314</v>
      </c>
      <c r="T89" s="438"/>
      <c r="U89" s="437" t="s">
        <v>1314</v>
      </c>
      <c r="V89" s="335"/>
      <c r="W89" s="435" t="s">
        <v>1314</v>
      </c>
      <c r="X89" s="435" t="s">
        <v>1314</v>
      </c>
      <c r="Y89" s="435" t="s">
        <v>1314</v>
      </c>
      <c r="Z89" s="435" t="s">
        <v>1314</v>
      </c>
      <c r="AA89" s="435" t="s">
        <v>1314</v>
      </c>
      <c r="AB89" s="435" t="s">
        <v>1314</v>
      </c>
      <c r="AC89" s="435" t="s">
        <v>1314</v>
      </c>
      <c r="AD89" s="435" t="s">
        <v>1314</v>
      </c>
      <c r="AE89" s="436"/>
      <c r="AF89" s="437" t="s">
        <v>1314</v>
      </c>
      <c r="AG89" s="435" t="s">
        <v>1314</v>
      </c>
      <c r="AH89" s="435" t="s">
        <v>1314</v>
      </c>
      <c r="AI89" s="435" t="s">
        <v>1314</v>
      </c>
      <c r="AJ89" s="435" t="s">
        <v>1314</v>
      </c>
      <c r="AK89" s="435" t="s">
        <v>1314</v>
      </c>
      <c r="AL89" s="435" t="s">
        <v>1314</v>
      </c>
      <c r="AM89" s="435" t="s">
        <v>1314</v>
      </c>
      <c r="AN89" s="438"/>
      <c r="AO89" s="437" t="s">
        <v>1314</v>
      </c>
      <c r="AP89" s="335"/>
      <c r="AQ89" s="435" t="s">
        <v>1314</v>
      </c>
      <c r="AR89" s="435" t="s">
        <v>1314</v>
      </c>
      <c r="AS89" s="435" t="s">
        <v>1314</v>
      </c>
      <c r="AT89" s="435" t="s">
        <v>1314</v>
      </c>
      <c r="AU89" s="435" t="s">
        <v>1314</v>
      </c>
      <c r="AV89" s="435" t="s">
        <v>1314</v>
      </c>
      <c r="AW89" s="435" t="s">
        <v>1314</v>
      </c>
      <c r="AX89" s="435" t="s">
        <v>1314</v>
      </c>
      <c r="AY89" s="436"/>
      <c r="AZ89" s="437" t="s">
        <v>1314</v>
      </c>
      <c r="BA89" s="435" t="s">
        <v>1314</v>
      </c>
      <c r="BB89" s="435" t="s">
        <v>1314</v>
      </c>
      <c r="BC89" s="435" t="s">
        <v>1314</v>
      </c>
      <c r="BD89" s="435" t="s">
        <v>1314</v>
      </c>
      <c r="BE89" s="435" t="s">
        <v>1314</v>
      </c>
      <c r="BF89" s="435" t="s">
        <v>1314</v>
      </c>
      <c r="BG89" s="435" t="s">
        <v>1314</v>
      </c>
      <c r="BH89" s="438"/>
      <c r="BI89" s="437" t="s">
        <v>1314</v>
      </c>
      <c r="BJ89" s="335"/>
      <c r="BK89" s="435" t="s">
        <v>1314</v>
      </c>
      <c r="BL89" s="435" t="s">
        <v>1314</v>
      </c>
      <c r="BM89" s="435" t="s">
        <v>1314</v>
      </c>
      <c r="BN89" s="435" t="s">
        <v>1314</v>
      </c>
      <c r="BO89" s="435" t="s">
        <v>1314</v>
      </c>
      <c r="BP89" s="435" t="s">
        <v>1314</v>
      </c>
      <c r="BQ89" s="435" t="s">
        <v>1314</v>
      </c>
      <c r="BR89" s="435" t="s">
        <v>1314</v>
      </c>
      <c r="BS89" s="436"/>
      <c r="BT89" s="437" t="s">
        <v>1314</v>
      </c>
      <c r="BU89" s="435" t="s">
        <v>1314</v>
      </c>
      <c r="BV89" s="435" t="s">
        <v>1314</v>
      </c>
      <c r="BW89" s="435" t="s">
        <v>1314</v>
      </c>
      <c r="BX89" s="435" t="s">
        <v>1314</v>
      </c>
      <c r="BY89" s="435" t="s">
        <v>1314</v>
      </c>
      <c r="BZ89" s="435" t="s">
        <v>1314</v>
      </c>
      <c r="CA89" s="435" t="s">
        <v>1314</v>
      </c>
      <c r="CB89" s="438"/>
      <c r="CC89" s="437" t="s">
        <v>1314</v>
      </c>
      <c r="CD89" s="335"/>
      <c r="CE89" s="491" t="s">
        <v>1314</v>
      </c>
      <c r="CF89" s="491"/>
      <c r="CG89" s="491"/>
      <c r="CH89" s="491"/>
      <c r="CI89" s="206"/>
      <c r="CJ89" s="491" t="s">
        <v>1314</v>
      </c>
      <c r="CK89" s="491"/>
      <c r="CL89" s="491"/>
      <c r="CM89" s="491"/>
      <c r="CN89" s="206"/>
      <c r="CO89" s="491" t="s">
        <v>1314</v>
      </c>
      <c r="CP89" s="491"/>
      <c r="CQ89" s="491"/>
      <c r="CR89" s="491"/>
      <c r="CS89" s="206"/>
    </row>
    <row r="90" spans="1:97" s="378" customFormat="1" ht="15.75" customHeight="1">
      <c r="A90" s="333" t="s">
        <v>268</v>
      </c>
      <c r="B90" s="335">
        <v>60</v>
      </c>
      <c r="C90" s="372">
        <f t="shared" ref="C90:U90" si="254">C88+C66+C73-C70</f>
        <v>1652650.6966290888</v>
      </c>
      <c r="D90" s="372">
        <f t="shared" si="254"/>
        <v>3558444.5766718481</v>
      </c>
      <c r="E90" s="372">
        <f t="shared" si="254"/>
        <v>1944887.1064822436</v>
      </c>
      <c r="F90" s="372">
        <f t="shared" si="254"/>
        <v>3902886.4771320405</v>
      </c>
      <c r="G90" s="372">
        <f t="shared" si="254"/>
        <v>2067091.6867438816</v>
      </c>
      <c r="H90" s="372">
        <f t="shared" si="254"/>
        <v>3876778.1734126643</v>
      </c>
      <c r="I90" s="372">
        <f t="shared" si="254"/>
        <v>2175340.5549412393</v>
      </c>
      <c r="J90" s="372">
        <f t="shared" si="254"/>
        <v>3849431.9789350592</v>
      </c>
      <c r="K90" s="373">
        <f t="shared" si="254"/>
        <v>23027511.250948071</v>
      </c>
      <c r="L90" s="374">
        <f t="shared" si="254"/>
        <v>0</v>
      </c>
      <c r="M90" s="372">
        <f t="shared" si="254"/>
        <v>5240456.7797025172</v>
      </c>
      <c r="N90" s="372">
        <f t="shared" si="254"/>
        <v>0</v>
      </c>
      <c r="O90" s="372">
        <f t="shared" si="254"/>
        <v>6182414.9283974627</v>
      </c>
      <c r="P90" s="372">
        <f t="shared" si="254"/>
        <v>0</v>
      </c>
      <c r="Q90" s="372">
        <f t="shared" si="254"/>
        <v>5314819.1322599463</v>
      </c>
      <c r="R90" s="372">
        <f t="shared" si="254"/>
        <v>0</v>
      </c>
      <c r="S90" s="372">
        <f t="shared" si="254"/>
        <v>5861922.0099156853</v>
      </c>
      <c r="T90" s="375">
        <f t="shared" si="254"/>
        <v>22599612.850275613</v>
      </c>
      <c r="U90" s="374">
        <f t="shared" si="254"/>
        <v>45627124.10122367</v>
      </c>
      <c r="V90" s="335">
        <v>60</v>
      </c>
      <c r="W90" s="372">
        <f t="shared" ref="W90:AO90" si="255">W88+W66+W73-W70</f>
        <v>212075.96764842869</v>
      </c>
      <c r="X90" s="372">
        <f t="shared" si="255"/>
        <v>887915.77732742915</v>
      </c>
      <c r="Y90" s="372">
        <f t="shared" si="255"/>
        <v>408292.04145848576</v>
      </c>
      <c r="Z90" s="372">
        <f t="shared" si="255"/>
        <v>1046088.50641386</v>
      </c>
      <c r="AA90" s="372">
        <f t="shared" si="255"/>
        <v>244612.12217955742</v>
      </c>
      <c r="AB90" s="372">
        <f t="shared" si="255"/>
        <v>1049862.3938096049</v>
      </c>
      <c r="AC90" s="372">
        <f t="shared" si="255"/>
        <v>274356.7972910449</v>
      </c>
      <c r="AD90" s="372">
        <f t="shared" si="255"/>
        <v>1014130.8116556465</v>
      </c>
      <c r="AE90" s="373">
        <f t="shared" si="255"/>
        <v>5137334.4177840576</v>
      </c>
      <c r="AF90" s="374">
        <f t="shared" si="255"/>
        <v>0</v>
      </c>
      <c r="AG90" s="372">
        <f t="shared" si="255"/>
        <v>1736867.0110775293</v>
      </c>
      <c r="AH90" s="372">
        <f t="shared" si="255"/>
        <v>0</v>
      </c>
      <c r="AI90" s="372">
        <f t="shared" si="255"/>
        <v>1773098.3803214636</v>
      </c>
      <c r="AJ90" s="372">
        <f t="shared" si="255"/>
        <v>0</v>
      </c>
      <c r="AK90" s="372">
        <f t="shared" si="255"/>
        <v>2128569.7768526431</v>
      </c>
      <c r="AL90" s="372">
        <f t="shared" si="255"/>
        <v>0</v>
      </c>
      <c r="AM90" s="372">
        <f t="shared" si="255"/>
        <v>2188948.218447119</v>
      </c>
      <c r="AN90" s="375">
        <f t="shared" si="255"/>
        <v>7827483.3866987536</v>
      </c>
      <c r="AO90" s="374">
        <f t="shared" si="255"/>
        <v>12964817.804482814</v>
      </c>
      <c r="AP90" s="335">
        <v>60</v>
      </c>
      <c r="AQ90" s="372">
        <f t="shared" ref="AQ90:BI90" si="256">AQ88+AQ66+AQ73-AQ70</f>
        <v>16240028.402389714</v>
      </c>
      <c r="AR90" s="372">
        <f t="shared" si="256"/>
        <v>46001558.820121802</v>
      </c>
      <c r="AS90" s="372">
        <f t="shared" si="256"/>
        <v>18200483.101384979</v>
      </c>
      <c r="AT90" s="372">
        <f t="shared" si="256"/>
        <v>48922271.828980513</v>
      </c>
      <c r="AU90" s="372">
        <f t="shared" si="256"/>
        <v>21165793.031347148</v>
      </c>
      <c r="AV90" s="372">
        <f t="shared" si="256"/>
        <v>53145642.933761828</v>
      </c>
      <c r="AW90" s="372">
        <f t="shared" si="256"/>
        <v>23806789.163939215</v>
      </c>
      <c r="AX90" s="372">
        <f t="shared" si="256"/>
        <v>56218603.941191763</v>
      </c>
      <c r="AY90" s="373">
        <f t="shared" si="256"/>
        <v>283701171.22311693</v>
      </c>
      <c r="AZ90" s="374">
        <f t="shared" si="256"/>
        <v>0</v>
      </c>
      <c r="BA90" s="372">
        <f t="shared" si="256"/>
        <v>41516258.832903907</v>
      </c>
      <c r="BB90" s="372">
        <f t="shared" si="256"/>
        <v>0</v>
      </c>
      <c r="BC90" s="372">
        <f t="shared" si="256"/>
        <v>42276778.24387309</v>
      </c>
      <c r="BD90" s="372">
        <f t="shared" si="256"/>
        <v>0</v>
      </c>
      <c r="BE90" s="372">
        <f t="shared" si="256"/>
        <v>43595519.51775413</v>
      </c>
      <c r="BF90" s="372">
        <f t="shared" si="256"/>
        <v>0</v>
      </c>
      <c r="BG90" s="372">
        <f t="shared" si="256"/>
        <v>47599219.111695908</v>
      </c>
      <c r="BH90" s="375">
        <f t="shared" si="256"/>
        <v>174987775.70622706</v>
      </c>
      <c r="BI90" s="374">
        <f t="shared" si="256"/>
        <v>458688946.929344</v>
      </c>
      <c r="BJ90" s="335">
        <v>60</v>
      </c>
      <c r="BK90" s="372">
        <f t="shared" ref="BK90:CC90" si="257">BK88+BK66+BK73-BK70</f>
        <v>735661.01332748716</v>
      </c>
      <c r="BL90" s="372">
        <f t="shared" si="257"/>
        <v>6436435.6973407259</v>
      </c>
      <c r="BM90" s="372">
        <f t="shared" si="257"/>
        <v>798992.11448080721</v>
      </c>
      <c r="BN90" s="372">
        <f t="shared" si="257"/>
        <v>6691690.6537805367</v>
      </c>
      <c r="BO90" s="372">
        <f t="shared" si="257"/>
        <v>784347.90863793099</v>
      </c>
      <c r="BP90" s="372">
        <f t="shared" si="257"/>
        <v>6852990.4350188868</v>
      </c>
      <c r="BQ90" s="372">
        <f t="shared" si="257"/>
        <v>752769.83905449277</v>
      </c>
      <c r="BR90" s="372">
        <f t="shared" si="257"/>
        <v>6600857.3414944997</v>
      </c>
      <c r="BS90" s="373">
        <f t="shared" si="257"/>
        <v>29653745.003135365</v>
      </c>
      <c r="BT90" s="374">
        <f t="shared" si="257"/>
        <v>0</v>
      </c>
      <c r="BU90" s="372">
        <f t="shared" si="257"/>
        <v>2260684.445858486</v>
      </c>
      <c r="BV90" s="372">
        <f t="shared" si="257"/>
        <v>0</v>
      </c>
      <c r="BW90" s="372">
        <f t="shared" si="257"/>
        <v>2697959.8740924974</v>
      </c>
      <c r="BX90" s="372">
        <f t="shared" si="257"/>
        <v>0</v>
      </c>
      <c r="BY90" s="372">
        <f t="shared" si="257"/>
        <v>2447875.802337138</v>
      </c>
      <c r="BZ90" s="372">
        <f t="shared" si="257"/>
        <v>0</v>
      </c>
      <c r="CA90" s="372">
        <f t="shared" si="257"/>
        <v>2188062.3839008003</v>
      </c>
      <c r="CB90" s="375">
        <f t="shared" si="257"/>
        <v>9594582.5061889179</v>
      </c>
      <c r="CC90" s="374">
        <f t="shared" si="257"/>
        <v>39248327.509324297</v>
      </c>
      <c r="CD90" s="335">
        <v>60</v>
      </c>
      <c r="CE90" s="246">
        <f t="shared" ref="CE90:CS90" si="258">CE88+CE66+CE73-CE70</f>
        <v>75724770.951456517</v>
      </c>
      <c r="CF90" s="246">
        <f t="shared" si="258"/>
        <v>81915591.830113441</v>
      </c>
      <c r="CG90" s="246">
        <f t="shared" si="258"/>
        <v>89187118.684911504</v>
      </c>
      <c r="CH90" s="246">
        <f t="shared" si="258"/>
        <v>94692280.428502932</v>
      </c>
      <c r="CI90" s="242">
        <f t="shared" si="258"/>
        <v>341519761.89498442</v>
      </c>
      <c r="CJ90" s="246">
        <f t="shared" si="258"/>
        <v>50754267.069542438</v>
      </c>
      <c r="CK90" s="246">
        <f t="shared" si="258"/>
        <v>52930251.426684529</v>
      </c>
      <c r="CL90" s="246">
        <f t="shared" si="258"/>
        <v>53486784.229203865</v>
      </c>
      <c r="CM90" s="246">
        <f t="shared" si="258"/>
        <v>57838151.723959528</v>
      </c>
      <c r="CN90" s="242">
        <f t="shared" si="258"/>
        <v>215009454.44939035</v>
      </c>
      <c r="CO90" s="246">
        <f t="shared" si="258"/>
        <v>126479038.02099898</v>
      </c>
      <c r="CP90" s="246">
        <f t="shared" si="258"/>
        <v>134845843.25679794</v>
      </c>
      <c r="CQ90" s="246">
        <f t="shared" si="258"/>
        <v>142673902.91411537</v>
      </c>
      <c r="CR90" s="246">
        <f t="shared" si="258"/>
        <v>152530432.15246245</v>
      </c>
      <c r="CS90" s="242">
        <f t="shared" si="258"/>
        <v>556529216.34437478</v>
      </c>
    </row>
    <row r="91" spans="1:97" ht="15.75" customHeight="1">
      <c r="A91" s="330"/>
      <c r="B91" s="335"/>
      <c r="C91" s="435" t="s">
        <v>1314</v>
      </c>
      <c r="D91" s="435" t="s">
        <v>1314</v>
      </c>
      <c r="E91" s="435" t="s">
        <v>1314</v>
      </c>
      <c r="F91" s="435" t="s">
        <v>1314</v>
      </c>
      <c r="G91" s="435" t="s">
        <v>1314</v>
      </c>
      <c r="H91" s="435" t="s">
        <v>1314</v>
      </c>
      <c r="I91" s="435" t="s">
        <v>1314</v>
      </c>
      <c r="J91" s="435" t="s">
        <v>1314</v>
      </c>
      <c r="K91" s="436"/>
      <c r="L91" s="437" t="s">
        <v>1314</v>
      </c>
      <c r="M91" s="435" t="s">
        <v>1314</v>
      </c>
      <c r="N91" s="435" t="s">
        <v>1314</v>
      </c>
      <c r="O91" s="435" t="s">
        <v>1314</v>
      </c>
      <c r="P91" s="435" t="s">
        <v>1314</v>
      </c>
      <c r="Q91" s="435" t="s">
        <v>1314</v>
      </c>
      <c r="R91" s="435" t="s">
        <v>1314</v>
      </c>
      <c r="S91" s="435" t="s">
        <v>1314</v>
      </c>
      <c r="T91" s="438"/>
      <c r="U91" s="437" t="s">
        <v>1314</v>
      </c>
      <c r="V91" s="335"/>
      <c r="W91" s="435" t="s">
        <v>1314</v>
      </c>
      <c r="X91" s="435" t="s">
        <v>1314</v>
      </c>
      <c r="Y91" s="435" t="s">
        <v>1314</v>
      </c>
      <c r="Z91" s="435" t="s">
        <v>1314</v>
      </c>
      <c r="AA91" s="435" t="s">
        <v>1314</v>
      </c>
      <c r="AB91" s="435" t="s">
        <v>1314</v>
      </c>
      <c r="AC91" s="435" t="s">
        <v>1314</v>
      </c>
      <c r="AD91" s="435" t="s">
        <v>1314</v>
      </c>
      <c r="AE91" s="436"/>
      <c r="AF91" s="437" t="s">
        <v>1314</v>
      </c>
      <c r="AG91" s="435" t="s">
        <v>1314</v>
      </c>
      <c r="AH91" s="435" t="s">
        <v>1314</v>
      </c>
      <c r="AI91" s="435" t="s">
        <v>1314</v>
      </c>
      <c r="AJ91" s="435" t="s">
        <v>1314</v>
      </c>
      <c r="AK91" s="435" t="s">
        <v>1314</v>
      </c>
      <c r="AL91" s="435" t="s">
        <v>1314</v>
      </c>
      <c r="AM91" s="435" t="s">
        <v>1314</v>
      </c>
      <c r="AN91" s="438"/>
      <c r="AO91" s="437" t="s">
        <v>1314</v>
      </c>
      <c r="AP91" s="335"/>
      <c r="AQ91" s="435" t="s">
        <v>1314</v>
      </c>
      <c r="AR91" s="435" t="s">
        <v>1314</v>
      </c>
      <c r="AS91" s="435" t="s">
        <v>1314</v>
      </c>
      <c r="AT91" s="435" t="s">
        <v>1314</v>
      </c>
      <c r="AU91" s="435" t="s">
        <v>1314</v>
      </c>
      <c r="AV91" s="435" t="s">
        <v>1314</v>
      </c>
      <c r="AW91" s="435" t="s">
        <v>1314</v>
      </c>
      <c r="AX91" s="435" t="s">
        <v>1314</v>
      </c>
      <c r="AY91" s="436"/>
      <c r="AZ91" s="437" t="s">
        <v>1314</v>
      </c>
      <c r="BA91" s="435" t="s">
        <v>1314</v>
      </c>
      <c r="BB91" s="435" t="s">
        <v>1314</v>
      </c>
      <c r="BC91" s="435" t="s">
        <v>1314</v>
      </c>
      <c r="BD91" s="435" t="s">
        <v>1314</v>
      </c>
      <c r="BE91" s="435" t="s">
        <v>1314</v>
      </c>
      <c r="BF91" s="435" t="s">
        <v>1314</v>
      </c>
      <c r="BG91" s="435" t="s">
        <v>1314</v>
      </c>
      <c r="BH91" s="438"/>
      <c r="BI91" s="437" t="s">
        <v>1314</v>
      </c>
      <c r="BJ91" s="335"/>
      <c r="BK91" s="435" t="s">
        <v>1314</v>
      </c>
      <c r="BL91" s="435" t="s">
        <v>1314</v>
      </c>
      <c r="BM91" s="435" t="s">
        <v>1314</v>
      </c>
      <c r="BN91" s="435" t="s">
        <v>1314</v>
      </c>
      <c r="BO91" s="435" t="s">
        <v>1314</v>
      </c>
      <c r="BP91" s="435" t="s">
        <v>1314</v>
      </c>
      <c r="BQ91" s="435" t="s">
        <v>1314</v>
      </c>
      <c r="BR91" s="435" t="s">
        <v>1314</v>
      </c>
      <c r="BS91" s="436"/>
      <c r="BT91" s="437" t="s">
        <v>1314</v>
      </c>
      <c r="BU91" s="435" t="s">
        <v>1314</v>
      </c>
      <c r="BV91" s="435" t="s">
        <v>1314</v>
      </c>
      <c r="BW91" s="435" t="s">
        <v>1314</v>
      </c>
      <c r="BX91" s="435" t="s">
        <v>1314</v>
      </c>
      <c r="BY91" s="435" t="s">
        <v>1314</v>
      </c>
      <c r="BZ91" s="435" t="s">
        <v>1314</v>
      </c>
      <c r="CA91" s="435" t="s">
        <v>1314</v>
      </c>
      <c r="CB91" s="438"/>
      <c r="CC91" s="437" t="s">
        <v>1314</v>
      </c>
      <c r="CD91" s="335"/>
      <c r="CE91" s="491" t="s">
        <v>1314</v>
      </c>
      <c r="CF91" s="491"/>
      <c r="CG91" s="491"/>
      <c r="CH91" s="491"/>
      <c r="CI91" s="206"/>
      <c r="CJ91" s="491" t="s">
        <v>1314</v>
      </c>
      <c r="CK91" s="491"/>
      <c r="CL91" s="491"/>
      <c r="CM91" s="491"/>
      <c r="CN91" s="206"/>
      <c r="CO91" s="491" t="s">
        <v>1314</v>
      </c>
      <c r="CP91" s="491"/>
      <c r="CQ91" s="491"/>
      <c r="CR91" s="491"/>
      <c r="CS91" s="206"/>
    </row>
    <row r="92" spans="1:97" s="378" customFormat="1" ht="15.75" customHeight="1">
      <c r="A92" s="333" t="s">
        <v>270</v>
      </c>
      <c r="B92" s="335">
        <v>61</v>
      </c>
      <c r="C92" s="372">
        <f t="shared" ref="C92:J92" si="259">C32-C90</f>
        <v>-226933.96026945859</v>
      </c>
      <c r="D92" s="372">
        <f t="shared" si="259"/>
        <v>-1084468.7920459267</v>
      </c>
      <c r="E92" s="372">
        <f t="shared" si="259"/>
        <v>-475519.49009189918</v>
      </c>
      <c r="F92" s="372">
        <f t="shared" si="259"/>
        <v>-1333225.0842274153</v>
      </c>
      <c r="G92" s="372">
        <f t="shared" si="259"/>
        <v>-768192.7199594304</v>
      </c>
      <c r="H92" s="372">
        <f t="shared" si="259"/>
        <v>-1390677.9887763979</v>
      </c>
      <c r="I92" s="372">
        <f t="shared" si="259"/>
        <v>-850539.29848637315</v>
      </c>
      <c r="J92" s="372">
        <f t="shared" si="259"/>
        <v>-1416444.1639695358</v>
      </c>
      <c r="K92" s="373">
        <f>SUM(C92:J92)</f>
        <v>-7546001.4978264365</v>
      </c>
      <c r="L92" s="374">
        <f t="shared" ref="L92:S92" si="260">L32-L90</f>
        <v>0</v>
      </c>
      <c r="M92" s="372">
        <f t="shared" si="260"/>
        <v>1906242.0221898239</v>
      </c>
      <c r="N92" s="372">
        <f t="shared" si="260"/>
        <v>0</v>
      </c>
      <c r="O92" s="372">
        <f t="shared" si="260"/>
        <v>772330.31214827672</v>
      </c>
      <c r="P92" s="372">
        <f t="shared" si="260"/>
        <v>0</v>
      </c>
      <c r="Q92" s="372">
        <f t="shared" si="260"/>
        <v>1931917.7336681634</v>
      </c>
      <c r="R92" s="372">
        <f t="shared" si="260"/>
        <v>0</v>
      </c>
      <c r="S92" s="372">
        <f t="shared" si="260"/>
        <v>683464.19207310863</v>
      </c>
      <c r="T92" s="375">
        <f>SUM(L92:S92)</f>
        <v>5293954.2600793727</v>
      </c>
      <c r="U92" s="374">
        <f>U32-U90</f>
        <v>-2252047.2377470583</v>
      </c>
      <c r="V92" s="335">
        <v>61</v>
      </c>
      <c r="W92" s="372">
        <f t="shared" ref="W92:AD92" si="261">W32-W90</f>
        <v>-41480.313922469795</v>
      </c>
      <c r="X92" s="372">
        <f t="shared" si="261"/>
        <v>159131.66514423955</v>
      </c>
      <c r="Y92" s="372">
        <f t="shared" si="261"/>
        <v>-235475.80135003701</v>
      </c>
      <c r="Z92" s="372">
        <f t="shared" si="261"/>
        <v>70355.111143067013</v>
      </c>
      <c r="AA92" s="372">
        <f t="shared" si="261"/>
        <v>-58354.326097839978</v>
      </c>
      <c r="AB92" s="372">
        <f t="shared" si="261"/>
        <v>63418.679905270226</v>
      </c>
      <c r="AC92" s="372">
        <f t="shared" si="261"/>
        <v>-77023.930774541397</v>
      </c>
      <c r="AD92" s="372">
        <f t="shared" si="261"/>
        <v>54480.984629504732</v>
      </c>
      <c r="AE92" s="373">
        <f>SUM(W92:AD92)</f>
        <v>-64947.93132280666</v>
      </c>
      <c r="AF92" s="374">
        <f t="shared" ref="AF92:AM92" si="262">AF32-AF90</f>
        <v>0</v>
      </c>
      <c r="AG92" s="372">
        <f t="shared" si="262"/>
        <v>538402.7756318897</v>
      </c>
      <c r="AH92" s="372">
        <f t="shared" si="262"/>
        <v>0</v>
      </c>
      <c r="AI92" s="372">
        <f t="shared" si="262"/>
        <v>403589.78882925259</v>
      </c>
      <c r="AJ92" s="372">
        <f t="shared" si="262"/>
        <v>0</v>
      </c>
      <c r="AK92" s="372">
        <f t="shared" si="262"/>
        <v>211191.16393256932</v>
      </c>
      <c r="AL92" s="372">
        <f t="shared" si="262"/>
        <v>0</v>
      </c>
      <c r="AM92" s="372">
        <f t="shared" si="262"/>
        <v>7405.7269671964459</v>
      </c>
      <c r="AN92" s="375">
        <f>SUM(AF92:AM92)</f>
        <v>1160589.4553609081</v>
      </c>
      <c r="AO92" s="374">
        <f>AO32-AO90</f>
        <v>1095641.5240381006</v>
      </c>
      <c r="AP92" s="335">
        <v>61</v>
      </c>
      <c r="AQ92" s="372">
        <f t="shared" ref="AQ92:AX92" si="263">AQ32-AQ90</f>
        <v>741727.69337649085</v>
      </c>
      <c r="AR92" s="372">
        <f t="shared" si="263"/>
        <v>1466409.3634273857</v>
      </c>
      <c r="AS92" s="372">
        <f t="shared" si="263"/>
        <v>-138324.35890853405</v>
      </c>
      <c r="AT92" s="372">
        <f t="shared" si="263"/>
        <v>150035.07135874033</v>
      </c>
      <c r="AU92" s="372">
        <f t="shared" si="263"/>
        <v>-1081035.9577571936</v>
      </c>
      <c r="AV92" s="372">
        <f t="shared" si="263"/>
        <v>-1706586.2510388419</v>
      </c>
      <c r="AW92" s="372">
        <f t="shared" si="263"/>
        <v>-2041523.5942231715</v>
      </c>
      <c r="AX92" s="372">
        <f t="shared" si="263"/>
        <v>-4804216.3246220797</v>
      </c>
      <c r="AY92" s="373">
        <f>SUM(AQ92:AX92)</f>
        <v>-7413514.3583872039</v>
      </c>
      <c r="AZ92" s="374">
        <f t="shared" ref="AZ92:BG92" si="264">AZ32-AZ90</f>
        <v>0</v>
      </c>
      <c r="BA92" s="372">
        <f t="shared" si="264"/>
        <v>8096217.2909321487</v>
      </c>
      <c r="BB92" s="372">
        <f t="shared" si="264"/>
        <v>0</v>
      </c>
      <c r="BC92" s="372">
        <f t="shared" si="264"/>
        <v>579674.0905585885</v>
      </c>
      <c r="BD92" s="372">
        <f t="shared" si="264"/>
        <v>0</v>
      </c>
      <c r="BE92" s="372">
        <f t="shared" si="264"/>
        <v>2103734.2748602107</v>
      </c>
      <c r="BF92" s="372">
        <f t="shared" si="264"/>
        <v>0</v>
      </c>
      <c r="BG92" s="372">
        <f t="shared" si="264"/>
        <v>-2163575.4630880654</v>
      </c>
      <c r="BH92" s="375">
        <f>SUM(AZ92:BG92)</f>
        <v>8616050.1932628825</v>
      </c>
      <c r="BI92" s="374">
        <f>BI32-BI90</f>
        <v>1202535.8348756433</v>
      </c>
      <c r="BJ92" s="335">
        <v>61</v>
      </c>
      <c r="BK92" s="372">
        <f t="shared" ref="BK92:BR92" si="265">BK32-BK90</f>
        <v>-218219.29980503849</v>
      </c>
      <c r="BL92" s="372">
        <f t="shared" si="265"/>
        <v>-240887.12910547573</v>
      </c>
      <c r="BM92" s="372">
        <f t="shared" si="265"/>
        <v>-191126.47489917604</v>
      </c>
      <c r="BN92" s="372">
        <f t="shared" si="265"/>
        <v>-175545.39112532325</v>
      </c>
      <c r="BO92" s="372">
        <f t="shared" si="265"/>
        <v>-155785.83161514474</v>
      </c>
      <c r="BP92" s="372">
        <f t="shared" si="265"/>
        <v>-359999.01991676167</v>
      </c>
      <c r="BQ92" s="372">
        <f t="shared" si="265"/>
        <v>-165457.84507279308</v>
      </c>
      <c r="BR92" s="372">
        <f t="shared" si="265"/>
        <v>-680699.5059077004</v>
      </c>
      <c r="BS92" s="373">
        <f>SUM(BK92:BR92)</f>
        <v>-2187720.4974474134</v>
      </c>
      <c r="BT92" s="374">
        <f t="shared" ref="BT92:CA92" si="266">BT32-BT90</f>
        <v>0</v>
      </c>
      <c r="BU92" s="372">
        <f t="shared" si="266"/>
        <v>4036.8234152989462</v>
      </c>
      <c r="BV92" s="372">
        <f t="shared" si="266"/>
        <v>0</v>
      </c>
      <c r="BW92" s="372">
        <f t="shared" si="266"/>
        <v>-593658.16819211515</v>
      </c>
      <c r="BX92" s="372">
        <f t="shared" si="266"/>
        <v>0</v>
      </c>
      <c r="BY92" s="372">
        <f t="shared" si="266"/>
        <v>-341379.49397092592</v>
      </c>
      <c r="BZ92" s="372">
        <f t="shared" si="266"/>
        <v>0</v>
      </c>
      <c r="CA92" s="372">
        <f t="shared" si="266"/>
        <v>-343627.97345758881</v>
      </c>
      <c r="CB92" s="375">
        <f>SUM(BT92:CA92)</f>
        <v>-1274628.8122053309</v>
      </c>
      <c r="CC92" s="374">
        <f>CC32-CC90</f>
        <v>-3462349.3096527532</v>
      </c>
      <c r="CD92" s="335">
        <v>61</v>
      </c>
      <c r="CE92" s="246">
        <f t="shared" ref="CE92:CS92" si="267">CE32-CE90</f>
        <v>555279.22679974139</v>
      </c>
      <c r="CF92" s="246">
        <f t="shared" si="267"/>
        <v>-2328826.4181005359</v>
      </c>
      <c r="CG92" s="246">
        <f t="shared" si="267"/>
        <v>-5457213.4152563512</v>
      </c>
      <c r="CH92" s="246">
        <f t="shared" si="267"/>
        <v>-9981423.678426668</v>
      </c>
      <c r="CI92" s="242">
        <f t="shared" si="267"/>
        <v>-17212184.284983814</v>
      </c>
      <c r="CJ92" s="246">
        <f t="shared" si="267"/>
        <v>10544898.912169166</v>
      </c>
      <c r="CK92" s="246">
        <f t="shared" si="267"/>
        <v>1161936.0233439878</v>
      </c>
      <c r="CL92" s="246">
        <f t="shared" si="267"/>
        <v>3905463.6784900054</v>
      </c>
      <c r="CM92" s="246">
        <f t="shared" si="267"/>
        <v>-1816333.5175053701</v>
      </c>
      <c r="CN92" s="242">
        <f t="shared" si="267"/>
        <v>13795965.096497744</v>
      </c>
      <c r="CO92" s="246">
        <f t="shared" si="267"/>
        <v>11100178.138968885</v>
      </c>
      <c r="CP92" s="246">
        <f t="shared" si="267"/>
        <v>-1166890.3947565109</v>
      </c>
      <c r="CQ92" s="246">
        <f t="shared" si="267"/>
        <v>-1551749.7367663085</v>
      </c>
      <c r="CR92" s="246">
        <f t="shared" si="267"/>
        <v>-11797757.195932031</v>
      </c>
      <c r="CS92" s="242">
        <f t="shared" si="267"/>
        <v>-3416219.1884860992</v>
      </c>
    </row>
    <row r="93" spans="1:97" s="440" customFormat="1" ht="15.75" customHeight="1">
      <c r="A93" s="439"/>
      <c r="B93" s="335"/>
      <c r="C93" s="445" t="s">
        <v>1318</v>
      </c>
      <c r="D93" s="445" t="s">
        <v>1318</v>
      </c>
      <c r="E93" s="445" t="s">
        <v>1318</v>
      </c>
      <c r="F93" s="445" t="s">
        <v>1318</v>
      </c>
      <c r="G93" s="445" t="s">
        <v>1318</v>
      </c>
      <c r="H93" s="445" t="s">
        <v>1318</v>
      </c>
      <c r="I93" s="445" t="s">
        <v>1318</v>
      </c>
      <c r="J93" s="445" t="s">
        <v>1318</v>
      </c>
      <c r="K93" s="446"/>
      <c r="L93" s="447" t="s">
        <v>1318</v>
      </c>
      <c r="M93" s="445" t="s">
        <v>1318</v>
      </c>
      <c r="N93" s="445" t="s">
        <v>1318</v>
      </c>
      <c r="O93" s="445" t="s">
        <v>1318</v>
      </c>
      <c r="P93" s="445" t="s">
        <v>1318</v>
      </c>
      <c r="Q93" s="445" t="s">
        <v>1318</v>
      </c>
      <c r="R93" s="445" t="s">
        <v>1318</v>
      </c>
      <c r="S93" s="445" t="s">
        <v>1318</v>
      </c>
      <c r="T93" s="448"/>
      <c r="U93" s="447" t="s">
        <v>1318</v>
      </c>
      <c r="V93" s="335"/>
      <c r="W93" s="445" t="s">
        <v>1318</v>
      </c>
      <c r="X93" s="445" t="s">
        <v>1318</v>
      </c>
      <c r="Y93" s="445" t="s">
        <v>1318</v>
      </c>
      <c r="Z93" s="445" t="s">
        <v>1318</v>
      </c>
      <c r="AA93" s="445" t="s">
        <v>1318</v>
      </c>
      <c r="AB93" s="445" t="s">
        <v>1318</v>
      </c>
      <c r="AC93" s="445" t="s">
        <v>1318</v>
      </c>
      <c r="AD93" s="445" t="s">
        <v>1318</v>
      </c>
      <c r="AE93" s="446"/>
      <c r="AF93" s="447" t="s">
        <v>1318</v>
      </c>
      <c r="AG93" s="445" t="s">
        <v>1318</v>
      </c>
      <c r="AH93" s="445" t="s">
        <v>1318</v>
      </c>
      <c r="AI93" s="445" t="s">
        <v>1318</v>
      </c>
      <c r="AJ93" s="445" t="s">
        <v>1318</v>
      </c>
      <c r="AK93" s="445" t="s">
        <v>1318</v>
      </c>
      <c r="AL93" s="445" t="s">
        <v>1318</v>
      </c>
      <c r="AM93" s="445" t="s">
        <v>1318</v>
      </c>
      <c r="AN93" s="448"/>
      <c r="AO93" s="447" t="s">
        <v>1318</v>
      </c>
      <c r="AP93" s="335"/>
      <c r="AQ93" s="445" t="s">
        <v>1318</v>
      </c>
      <c r="AR93" s="445" t="s">
        <v>1318</v>
      </c>
      <c r="AS93" s="445" t="s">
        <v>1318</v>
      </c>
      <c r="AT93" s="445" t="s">
        <v>1318</v>
      </c>
      <c r="AU93" s="445" t="s">
        <v>1318</v>
      </c>
      <c r="AV93" s="445" t="s">
        <v>1318</v>
      </c>
      <c r="AW93" s="445" t="s">
        <v>1318</v>
      </c>
      <c r="AX93" s="445" t="s">
        <v>1318</v>
      </c>
      <c r="AY93" s="446"/>
      <c r="AZ93" s="447" t="s">
        <v>1318</v>
      </c>
      <c r="BA93" s="445" t="s">
        <v>1318</v>
      </c>
      <c r="BB93" s="445" t="s">
        <v>1318</v>
      </c>
      <c r="BC93" s="445" t="s">
        <v>1318</v>
      </c>
      <c r="BD93" s="445" t="s">
        <v>1318</v>
      </c>
      <c r="BE93" s="445" t="s">
        <v>1318</v>
      </c>
      <c r="BF93" s="445" t="s">
        <v>1318</v>
      </c>
      <c r="BG93" s="445" t="s">
        <v>1318</v>
      </c>
      <c r="BH93" s="448"/>
      <c r="BI93" s="447" t="s">
        <v>1318</v>
      </c>
      <c r="BJ93" s="335"/>
      <c r="BK93" s="445" t="s">
        <v>1318</v>
      </c>
      <c r="BL93" s="445" t="s">
        <v>1318</v>
      </c>
      <c r="BM93" s="445" t="s">
        <v>1318</v>
      </c>
      <c r="BN93" s="445" t="s">
        <v>1318</v>
      </c>
      <c r="BO93" s="445" t="s">
        <v>1318</v>
      </c>
      <c r="BP93" s="445" t="s">
        <v>1318</v>
      </c>
      <c r="BQ93" s="445" t="s">
        <v>1318</v>
      </c>
      <c r="BR93" s="445" t="s">
        <v>1318</v>
      </c>
      <c r="BS93" s="446"/>
      <c r="BT93" s="447" t="s">
        <v>1318</v>
      </c>
      <c r="BU93" s="445" t="s">
        <v>1318</v>
      </c>
      <c r="BV93" s="445" t="s">
        <v>1318</v>
      </c>
      <c r="BW93" s="445" t="s">
        <v>1318</v>
      </c>
      <c r="BX93" s="445" t="s">
        <v>1318</v>
      </c>
      <c r="BY93" s="445" t="s">
        <v>1318</v>
      </c>
      <c r="BZ93" s="445" t="s">
        <v>1318</v>
      </c>
      <c r="CA93" s="445" t="s">
        <v>1318</v>
      </c>
      <c r="CB93" s="448"/>
      <c r="CC93" s="447" t="s">
        <v>1318</v>
      </c>
      <c r="CD93" s="335"/>
      <c r="CE93" s="502" t="s">
        <v>1318</v>
      </c>
      <c r="CF93" s="502"/>
      <c r="CG93" s="502"/>
      <c r="CH93" s="502"/>
      <c r="CI93" s="499"/>
      <c r="CJ93" s="502" t="s">
        <v>1318</v>
      </c>
      <c r="CK93" s="502"/>
      <c r="CL93" s="502"/>
      <c r="CM93" s="502"/>
      <c r="CN93" s="499"/>
      <c r="CO93" s="502" t="s">
        <v>1318</v>
      </c>
      <c r="CP93" s="502"/>
      <c r="CQ93" s="502"/>
      <c r="CR93" s="502"/>
      <c r="CS93" s="499"/>
    </row>
    <row r="94" spans="1:97" ht="15.75" customHeight="1">
      <c r="A94" s="341" t="s">
        <v>272</v>
      </c>
      <c r="B94" s="335">
        <v>62</v>
      </c>
      <c r="C94" s="449">
        <f t="shared" ref="C94:U94" si="268">IF((C32-C28)=0,"",C92/(C32-C28))</f>
        <v>-0.1591718428226514</v>
      </c>
      <c r="D94" s="449">
        <f t="shared" si="268"/>
        <v>-0.43835060908241841</v>
      </c>
      <c r="E94" s="449">
        <f t="shared" si="268"/>
        <v>-0.32362186616039806</v>
      </c>
      <c r="F94" s="449">
        <f t="shared" si="268"/>
        <v>-0.51883298239555209</v>
      </c>
      <c r="G94" s="449">
        <f t="shared" si="268"/>
        <v>-0.59141837787519769</v>
      </c>
      <c r="H94" s="449">
        <f t="shared" si="268"/>
        <v>-0.5593813143052655</v>
      </c>
      <c r="I94" s="449">
        <f t="shared" si="268"/>
        <v>-0.64201275047277229</v>
      </c>
      <c r="J94" s="449">
        <f t="shared" si="268"/>
        <v>-0.58218300776389531</v>
      </c>
      <c r="K94" s="450">
        <f t="shared" si="268"/>
        <v>-0.48742025927444782</v>
      </c>
      <c r="L94" s="451" t="str">
        <f t="shared" si="268"/>
        <v/>
      </c>
      <c r="M94" s="449">
        <f t="shared" si="268"/>
        <v>0.26673042687696297</v>
      </c>
      <c r="N94" s="449" t="str">
        <f t="shared" si="268"/>
        <v/>
      </c>
      <c r="O94" s="449">
        <f t="shared" si="268"/>
        <v>0.11105084161036384</v>
      </c>
      <c r="P94" s="449" t="str">
        <f t="shared" si="268"/>
        <v/>
      </c>
      <c r="Q94" s="449">
        <f t="shared" si="268"/>
        <v>0.2665914009864821</v>
      </c>
      <c r="R94" s="449" t="str">
        <f t="shared" si="268"/>
        <v/>
      </c>
      <c r="S94" s="449">
        <f t="shared" si="268"/>
        <v>0.10441923073468763</v>
      </c>
      <c r="T94" s="452">
        <f t="shared" si="268"/>
        <v>0.18979122459077982</v>
      </c>
      <c r="U94" s="451">
        <f t="shared" si="268"/>
        <v>-5.1920305405691716E-2</v>
      </c>
      <c r="V94" s="335">
        <v>62</v>
      </c>
      <c r="W94" s="449">
        <f t="shared" ref="W94:AO94" si="269">IF((W32-W28)=0,"",W92/(W32-W28))</f>
        <v>-0.24314988697838022</v>
      </c>
      <c r="X94" s="449">
        <f t="shared" si="269"/>
        <v>0.15198133216255422</v>
      </c>
      <c r="Y94" s="449">
        <f t="shared" si="269"/>
        <v>-1.3625791256786226</v>
      </c>
      <c r="Z94" s="449">
        <f t="shared" si="269"/>
        <v>6.3017164536282227E-2</v>
      </c>
      <c r="AA94" s="449">
        <f t="shared" si="269"/>
        <v>-0.31329870386868536</v>
      </c>
      <c r="AB94" s="449">
        <f t="shared" si="269"/>
        <v>5.6965560093149056E-2</v>
      </c>
      <c r="AC94" s="449">
        <f t="shared" si="269"/>
        <v>-0.39032489688229238</v>
      </c>
      <c r="AD94" s="449">
        <f t="shared" si="269"/>
        <v>5.098295266709453E-2</v>
      </c>
      <c r="AE94" s="450">
        <f t="shared" si="269"/>
        <v>-1.2804215825461982E-2</v>
      </c>
      <c r="AF94" s="451" t="str">
        <f t="shared" si="269"/>
        <v/>
      </c>
      <c r="AG94" s="449">
        <f t="shared" si="269"/>
        <v>0.23663249904555192</v>
      </c>
      <c r="AH94" s="449" t="str">
        <f t="shared" si="269"/>
        <v/>
      </c>
      <c r="AI94" s="449">
        <f t="shared" si="269"/>
        <v>0.18541461039259574</v>
      </c>
      <c r="AJ94" s="449" t="str">
        <f t="shared" si="269"/>
        <v/>
      </c>
      <c r="AK94" s="449">
        <f t="shared" si="269"/>
        <v>9.0261855496098067E-2</v>
      </c>
      <c r="AL94" s="449" t="str">
        <f t="shared" si="269"/>
        <v/>
      </c>
      <c r="AM94" s="449">
        <f t="shared" si="269"/>
        <v>3.3718276522136078E-3</v>
      </c>
      <c r="AN94" s="452">
        <f t="shared" si="269"/>
        <v>0.12912550618525617</v>
      </c>
      <c r="AO94" s="451">
        <f t="shared" si="269"/>
        <v>7.7923593990677706E-2</v>
      </c>
      <c r="AP94" s="335">
        <v>62</v>
      </c>
      <c r="AQ94" s="449">
        <f t="shared" ref="AQ94:BI94" si="270">IF((AQ32-AQ28)=0,"",AQ92/(AQ32-AQ28))</f>
        <v>4.3677914651089243E-2</v>
      </c>
      <c r="AR94" s="449">
        <f t="shared" si="270"/>
        <v>3.0892608627297306E-2</v>
      </c>
      <c r="AS94" s="449">
        <f t="shared" si="270"/>
        <v>-7.6582406832268182E-3</v>
      </c>
      <c r="AT94" s="449">
        <f t="shared" si="270"/>
        <v>3.0574285342534627E-3</v>
      </c>
      <c r="AU94" s="449">
        <f t="shared" si="270"/>
        <v>-5.3823700918876435E-2</v>
      </c>
      <c r="AV94" s="449">
        <f t="shared" si="270"/>
        <v>-3.3176857452209829E-2</v>
      </c>
      <c r="AW94" s="449">
        <f t="shared" si="270"/>
        <v>-9.3797320675182816E-2</v>
      </c>
      <c r="AX94" s="449">
        <f t="shared" si="270"/>
        <v>-9.344108813373847E-2</v>
      </c>
      <c r="AY94" s="450">
        <f t="shared" si="270"/>
        <v>-2.6832593401075661E-2</v>
      </c>
      <c r="AZ94" s="451" t="str">
        <f t="shared" si="270"/>
        <v/>
      </c>
      <c r="BA94" s="449">
        <f t="shared" si="270"/>
        <v>0.16318913957697756</v>
      </c>
      <c r="BB94" s="449" t="str">
        <f t="shared" si="270"/>
        <v/>
      </c>
      <c r="BC94" s="449">
        <f t="shared" si="270"/>
        <v>1.3525946712412952E-2</v>
      </c>
      <c r="BD94" s="449" t="str">
        <f t="shared" si="270"/>
        <v/>
      </c>
      <c r="BE94" s="449">
        <f t="shared" si="270"/>
        <v>4.603432442041766E-2</v>
      </c>
      <c r="BF94" s="449" t="str">
        <f t="shared" si="270"/>
        <v/>
      </c>
      <c r="BG94" s="449">
        <f t="shared" si="270"/>
        <v>-4.7618461836280331E-2</v>
      </c>
      <c r="BH94" s="452">
        <f t="shared" si="270"/>
        <v>4.6927400074874046E-2</v>
      </c>
      <c r="BI94" s="451">
        <f t="shared" si="270"/>
        <v>2.6148251923425328E-3</v>
      </c>
      <c r="BJ94" s="335">
        <v>62</v>
      </c>
      <c r="BK94" s="449">
        <f t="shared" ref="BK94:CC94" si="271">IF((BK32-BK28)=0,"",BK92/(BK32-BK28))</f>
        <v>-0.42172730590181007</v>
      </c>
      <c r="BL94" s="449">
        <f t="shared" si="271"/>
        <v>-3.8880678030757558E-2</v>
      </c>
      <c r="BM94" s="449">
        <f t="shared" si="271"/>
        <v>-0.3144222381622368</v>
      </c>
      <c r="BN94" s="449">
        <f t="shared" si="271"/>
        <v>-2.6940067179194779E-2</v>
      </c>
      <c r="BO94" s="449">
        <f t="shared" si="271"/>
        <v>-0.24784478305314192</v>
      </c>
      <c r="BP94" s="449">
        <f t="shared" si="271"/>
        <v>-5.5444247019861399E-2</v>
      </c>
      <c r="BQ94" s="449">
        <f t="shared" si="271"/>
        <v>-0.28172052804688447</v>
      </c>
      <c r="BR94" s="449">
        <f t="shared" si="271"/>
        <v>-0.11497995911797007</v>
      </c>
      <c r="BS94" s="450">
        <f t="shared" si="271"/>
        <v>-7.9651880343817413E-2</v>
      </c>
      <c r="BT94" s="451" t="str">
        <f t="shared" si="271"/>
        <v/>
      </c>
      <c r="BU94" s="449">
        <f t="shared" si="271"/>
        <v>1.7824813455270859E-3</v>
      </c>
      <c r="BV94" s="449" t="str">
        <f t="shared" si="271"/>
        <v/>
      </c>
      <c r="BW94" s="449">
        <f t="shared" si="271"/>
        <v>-0.28211646957635406</v>
      </c>
      <c r="BX94" s="449" t="str">
        <f t="shared" si="271"/>
        <v/>
      </c>
      <c r="BY94" s="449">
        <f t="shared" si="271"/>
        <v>-0.16206033336735259</v>
      </c>
      <c r="BZ94" s="449" t="str">
        <f t="shared" si="271"/>
        <v/>
      </c>
      <c r="CA94" s="449">
        <f t="shared" si="271"/>
        <v>-0.18630533648253514</v>
      </c>
      <c r="CB94" s="452">
        <f t="shared" si="271"/>
        <v>-0.15320143105208067</v>
      </c>
      <c r="CC94" s="451">
        <f t="shared" si="271"/>
        <v>-9.675156259063869E-2</v>
      </c>
      <c r="CD94" s="335">
        <v>62</v>
      </c>
      <c r="CE94" s="506">
        <f t="shared" ref="CE94:CS94" si="272">IF((CE32-CE28)=0,"",CE92/(CE32-CE28))</f>
        <v>7.2794816665973372E-3</v>
      </c>
      <c r="CF94" s="506">
        <f t="shared" si="272"/>
        <v>-2.9261478413457678E-2</v>
      </c>
      <c r="CG94" s="506">
        <f t="shared" si="272"/>
        <v>-6.517639543101357E-2</v>
      </c>
      <c r="CH94" s="506">
        <f t="shared" si="272"/>
        <v>-0.11782933217019649</v>
      </c>
      <c r="CI94" s="507">
        <f t="shared" si="272"/>
        <v>-5.3073642040157638E-2</v>
      </c>
      <c r="CJ94" s="506">
        <f t="shared" si="272"/>
        <v>0.17202352990112788</v>
      </c>
      <c r="CK94" s="506">
        <f t="shared" si="272"/>
        <v>2.1480662515588011E-2</v>
      </c>
      <c r="CL94" s="506">
        <f t="shared" si="272"/>
        <v>6.8048627138133894E-2</v>
      </c>
      <c r="CM94" s="506">
        <f t="shared" si="272"/>
        <v>-3.2421895176835122E-2</v>
      </c>
      <c r="CN94" s="507">
        <f t="shared" si="272"/>
        <v>6.0295622034996832E-2</v>
      </c>
      <c r="CO94" s="506">
        <f t="shared" si="272"/>
        <v>8.0682085919593721E-2</v>
      </c>
      <c r="CP94" s="506">
        <f t="shared" si="272"/>
        <v>-8.7290509820252583E-3</v>
      </c>
      <c r="CQ94" s="506">
        <f t="shared" si="272"/>
        <v>-1.0995791247715837E-2</v>
      </c>
      <c r="CR94" s="506">
        <f t="shared" si="272"/>
        <v>-8.3830973862865379E-2</v>
      </c>
      <c r="CS94" s="507">
        <f t="shared" si="272"/>
        <v>-6.1763495091460962E-3</v>
      </c>
    </row>
    <row r="95" spans="1:97" s="380" customFormat="1" ht="15.75" customHeight="1">
      <c r="A95" s="341" t="s">
        <v>274</v>
      </c>
      <c r="B95" s="335">
        <v>63</v>
      </c>
      <c r="C95" s="454">
        <f>IF((C32-C28-C25)=0,"",(C73+C66-C64)/(C32-C28-C25))</f>
        <v>1.0773124576086057</v>
      </c>
      <c r="D95" s="454">
        <f t="shared" ref="D95:U95" si="273">IF((D32-D28-D25)=0,"",(D73+D66-D64)/(D32-D28-D25))</f>
        <v>1.3564912238683728</v>
      </c>
      <c r="E95" s="454">
        <f t="shared" si="273"/>
        <v>1.2312319771461375</v>
      </c>
      <c r="F95" s="454">
        <f t="shared" si="273"/>
        <v>1.4264430933812917</v>
      </c>
      <c r="G95" s="454">
        <f t="shared" si="273"/>
        <v>1.5080326110130111</v>
      </c>
      <c r="H95" s="454">
        <f t="shared" si="273"/>
        <v>1.4759955474430788</v>
      </c>
      <c r="I95" s="454">
        <f t="shared" si="273"/>
        <v>1.5365549730094095</v>
      </c>
      <c r="J95" s="454">
        <f t="shared" si="273"/>
        <v>1.4767252303005329</v>
      </c>
      <c r="K95" s="450">
        <f t="shared" si="273"/>
        <v>1.3967123737360418</v>
      </c>
      <c r="L95" s="455" t="str">
        <f t="shared" si="273"/>
        <v/>
      </c>
      <c r="M95" s="454">
        <f t="shared" si="273"/>
        <v>0.6614886739028375</v>
      </c>
      <c r="N95" s="454" t="str">
        <f t="shared" si="273"/>
        <v/>
      </c>
      <c r="O95" s="454">
        <f t="shared" si="273"/>
        <v>0.81149492671166235</v>
      </c>
      <c r="P95" s="454" t="str">
        <f t="shared" si="273"/>
        <v/>
      </c>
      <c r="Q95" s="454">
        <f t="shared" si="273"/>
        <v>0.66484389124020349</v>
      </c>
      <c r="R95" s="454" t="str">
        <f t="shared" si="273"/>
        <v/>
      </c>
      <c r="S95" s="454">
        <f t="shared" si="273"/>
        <v>0.8102614497348628</v>
      </c>
      <c r="T95" s="452">
        <f t="shared" si="273"/>
        <v>0.73467203248987401</v>
      </c>
      <c r="U95" s="456">
        <f t="shared" si="273"/>
        <v>0.97096865121916232</v>
      </c>
      <c r="V95" s="335">
        <v>63</v>
      </c>
      <c r="W95" s="454">
        <f>IF((W32-W28-W25)=0,"",(W73+W66-W64)/(W32-W28-W25))</f>
        <v>1.1612905017643347</v>
      </c>
      <c r="X95" s="454">
        <f t="shared" ref="X95:AO95" si="274">IF((X32-X28-X25)=0,"",(X73+X66-X64)/(X32-X28-X25))</f>
        <v>0.76615928262340016</v>
      </c>
      <c r="Y95" s="454">
        <f t="shared" si="274"/>
        <v>2.2701892366643621</v>
      </c>
      <c r="Z95" s="454">
        <f t="shared" si="274"/>
        <v>0.84459294644945737</v>
      </c>
      <c r="AA95" s="454">
        <f t="shared" si="274"/>
        <v>1.2299129370064987</v>
      </c>
      <c r="AB95" s="454">
        <f t="shared" si="274"/>
        <v>0.8596486730446643</v>
      </c>
      <c r="AC95" s="454">
        <f t="shared" si="274"/>
        <v>1.2848671194189298</v>
      </c>
      <c r="AD95" s="454">
        <f t="shared" si="274"/>
        <v>0.84355926986954299</v>
      </c>
      <c r="AE95" s="450">
        <f t="shared" si="274"/>
        <v>0.92198762536838019</v>
      </c>
      <c r="AF95" s="455" t="str">
        <f t="shared" si="274"/>
        <v/>
      </c>
      <c r="AG95" s="454">
        <f t="shared" si="274"/>
        <v>0.69493803392873199</v>
      </c>
      <c r="AH95" s="454" t="str">
        <f t="shared" si="274"/>
        <v/>
      </c>
      <c r="AI95" s="454">
        <f t="shared" si="274"/>
        <v>0.74126216985483939</v>
      </c>
      <c r="AJ95" s="454" t="str">
        <f t="shared" si="274"/>
        <v/>
      </c>
      <c r="AK95" s="454">
        <f t="shared" si="274"/>
        <v>0.84493549473095009</v>
      </c>
      <c r="AL95" s="454" t="str">
        <f t="shared" si="274"/>
        <v/>
      </c>
      <c r="AM95" s="454">
        <f t="shared" si="274"/>
        <v>0.91476431791257418</v>
      </c>
      <c r="AN95" s="452">
        <f t="shared" si="274"/>
        <v>0.79892113922563868</v>
      </c>
      <c r="AO95" s="456">
        <f t="shared" si="274"/>
        <v>0.84331803741092592</v>
      </c>
      <c r="AP95" s="335">
        <v>63</v>
      </c>
      <c r="AQ95" s="454">
        <f>IF((AQ32-AQ28-AQ25)=0,"",(AQ73+AQ66-AQ64)/(AQ32-AQ28-AQ25))</f>
        <v>0.87446270013486516</v>
      </c>
      <c r="AR95" s="454">
        <f t="shared" ref="AR95:BI95" si="275">IF((AR32-AR28-AR25)=0,"",(AR73+AR66-AR64)/(AR32-AR28-AR25))</f>
        <v>0.88724800615865707</v>
      </c>
      <c r="AS95" s="454">
        <f t="shared" si="275"/>
        <v>0.91526835166896636</v>
      </c>
      <c r="AT95" s="454">
        <f t="shared" si="275"/>
        <v>0.90455268245148601</v>
      </c>
      <c r="AU95" s="454">
        <f t="shared" si="275"/>
        <v>0.97043793405668977</v>
      </c>
      <c r="AV95" s="454">
        <f t="shared" si="275"/>
        <v>0.9497910905900232</v>
      </c>
      <c r="AW95" s="454">
        <f t="shared" si="275"/>
        <v>0.98833954321182027</v>
      </c>
      <c r="AX95" s="454">
        <f t="shared" si="275"/>
        <v>0.98798331067037592</v>
      </c>
      <c r="AY95" s="450">
        <f t="shared" si="275"/>
        <v>0.93576883557148538</v>
      </c>
      <c r="AZ95" s="455" t="str">
        <f t="shared" si="275"/>
        <v/>
      </c>
      <c r="BA95" s="454">
        <f t="shared" si="275"/>
        <v>0.76535828549455753</v>
      </c>
      <c r="BB95" s="454" t="str">
        <f t="shared" si="275"/>
        <v/>
      </c>
      <c r="BC95" s="454">
        <f t="shared" si="275"/>
        <v>0.91001977982692728</v>
      </c>
      <c r="BD95" s="454" t="str">
        <f t="shared" si="275"/>
        <v/>
      </c>
      <c r="BE95" s="454">
        <f t="shared" si="275"/>
        <v>0.88546358565605499</v>
      </c>
      <c r="BF95" s="454" t="str">
        <f t="shared" si="275"/>
        <v/>
      </c>
      <c r="BG95" s="454">
        <f t="shared" si="275"/>
        <v>0.96197645591476133</v>
      </c>
      <c r="BH95" s="452">
        <f t="shared" si="275"/>
        <v>0.87767552101743795</v>
      </c>
      <c r="BI95" s="456">
        <f t="shared" si="275"/>
        <v>0.91257607116716166</v>
      </c>
      <c r="BJ95" s="335">
        <v>63</v>
      </c>
      <c r="BK95" s="454">
        <f>IF((BK32-BK28-BK25)=0,"",(BK73+BK66-BK64)/(BK32-BK28-BK25))</f>
        <v>1.4424858725230654</v>
      </c>
      <c r="BL95" s="454">
        <f t="shared" ref="BL95:CC95" si="276">IF((BL32-BL28-BL25)=0,"",(BL73+BL66-BL64)/(BL32-BL28-BL25))</f>
        <v>1.032006001162848</v>
      </c>
      <c r="BM95" s="454">
        <f t="shared" si="276"/>
        <v>1.3802510865262809</v>
      </c>
      <c r="BN95" s="454">
        <f t="shared" si="276"/>
        <v>1.0581643076850322</v>
      </c>
      <c r="BO95" s="454">
        <f t="shared" si="276"/>
        <v>1.294641220159243</v>
      </c>
      <c r="BP95" s="454">
        <f t="shared" si="276"/>
        <v>1.0821683753214901</v>
      </c>
      <c r="BQ95" s="454">
        <f t="shared" si="276"/>
        <v>1.3575156427795148</v>
      </c>
      <c r="BR95" s="454">
        <f t="shared" si="276"/>
        <v>1.1671956665590402</v>
      </c>
      <c r="BS95" s="450">
        <f t="shared" si="276"/>
        <v>1.10678608027673</v>
      </c>
      <c r="BT95" s="455" t="str">
        <f t="shared" si="276"/>
        <v/>
      </c>
      <c r="BU95" s="454">
        <f t="shared" si="276"/>
        <v>0.92482414029352067</v>
      </c>
      <c r="BV95" s="454" t="str">
        <f t="shared" si="276"/>
        <v/>
      </c>
      <c r="BW95" s="454">
        <f t="shared" si="276"/>
        <v>1.2012494013470476</v>
      </c>
      <c r="BX95" s="454" t="str">
        <f t="shared" si="276"/>
        <v/>
      </c>
      <c r="BY95" s="454">
        <f t="shared" si="276"/>
        <v>1.0881269935160185</v>
      </c>
      <c r="BZ95" s="454" t="str">
        <f t="shared" si="276"/>
        <v/>
      </c>
      <c r="CA95" s="454">
        <f t="shared" si="276"/>
        <v>1.0947675846435554</v>
      </c>
      <c r="CB95" s="452">
        <f t="shared" si="276"/>
        <v>1.0737586882504702</v>
      </c>
      <c r="CC95" s="456">
        <f t="shared" si="276"/>
        <v>1.0984817837042726</v>
      </c>
      <c r="CD95" s="335">
        <v>63</v>
      </c>
      <c r="CE95" s="452">
        <f t="shared" ref="CE95:CS95" si="277">IF((CE32-CE28-CE25)=0,"",(CE73+CE66-CE64)/(CE32-CE28-CE25))</f>
        <v>0.91677746645707592</v>
      </c>
      <c r="CF95" s="452">
        <f t="shared" si="277"/>
        <v>0.94686623380042156</v>
      </c>
      <c r="CG95" s="452">
        <f t="shared" si="277"/>
        <v>0.9904186902306632</v>
      </c>
      <c r="CH95" s="452">
        <f t="shared" si="277"/>
        <v>1.0231126923237108</v>
      </c>
      <c r="CI95" s="453">
        <f t="shared" si="277"/>
        <v>0.9709114035444103</v>
      </c>
      <c r="CJ95" s="452">
        <f t="shared" si="277"/>
        <v>0.7565261231360817</v>
      </c>
      <c r="CK95" s="452">
        <f t="shared" si="277"/>
        <v>0.90189082483889049</v>
      </c>
      <c r="CL95" s="452">
        <f t="shared" si="277"/>
        <v>0.86339284888053047</v>
      </c>
      <c r="CM95" s="452">
        <f t="shared" si="277"/>
        <v>0.94677160584565079</v>
      </c>
      <c r="CN95" s="453">
        <f t="shared" si="277"/>
        <v>0.86427844039334334</v>
      </c>
      <c r="CO95" s="452">
        <f t="shared" si="277"/>
        <v>0.84514130389301789</v>
      </c>
      <c r="CP95" s="452">
        <f t="shared" si="277"/>
        <v>0.92856247088145782</v>
      </c>
      <c r="CQ95" s="452">
        <f t="shared" si="277"/>
        <v>0.93851174286647776</v>
      </c>
      <c r="CR95" s="452">
        <f t="shared" si="277"/>
        <v>0.99254830138827244</v>
      </c>
      <c r="CS95" s="453">
        <f t="shared" si="277"/>
        <v>0.92658462224277771</v>
      </c>
    </row>
    <row r="96" spans="1:97" s="380" customFormat="1" ht="15.75" customHeight="1">
      <c r="A96" s="341" t="s">
        <v>276</v>
      </c>
      <c r="B96" s="335">
        <v>64</v>
      </c>
      <c r="C96" s="454">
        <f>IF((C32-C28)=0,"",(C73)/(C32-C28))</f>
        <v>3.6145424140147646E-2</v>
      </c>
      <c r="D96" s="454">
        <f t="shared" ref="D96:U96" si="278">IF((D32-D28)=0,"",(D73)/(D32-D28))</f>
        <v>3.6145424140147639E-2</v>
      </c>
      <c r="E96" s="454">
        <f t="shared" si="278"/>
        <v>4.0084059010282412E-2</v>
      </c>
      <c r="F96" s="454">
        <f t="shared" si="278"/>
        <v>4.0084059010282405E-2</v>
      </c>
      <c r="G96" s="454">
        <f t="shared" si="278"/>
        <v>4.1156954081075933E-2</v>
      </c>
      <c r="H96" s="454">
        <f t="shared" si="278"/>
        <v>4.1156954081075933E-2</v>
      </c>
      <c r="I96" s="454">
        <f t="shared" si="278"/>
        <v>4.3517480342868724E-2</v>
      </c>
      <c r="J96" s="454">
        <f t="shared" si="278"/>
        <v>4.3517480342868738E-2</v>
      </c>
      <c r="K96" s="450">
        <f t="shared" si="278"/>
        <v>4.0187635158429762E-2</v>
      </c>
      <c r="L96" s="455" t="str">
        <f t="shared" si="278"/>
        <v/>
      </c>
      <c r="M96" s="454">
        <f t="shared" si="278"/>
        <v>3.1638366359814797E-2</v>
      </c>
      <c r="N96" s="454" t="str">
        <f t="shared" si="278"/>
        <v/>
      </c>
      <c r="O96" s="454">
        <f t="shared" si="278"/>
        <v>3.361611515269633E-2</v>
      </c>
      <c r="P96" s="454" t="str">
        <f t="shared" si="278"/>
        <v/>
      </c>
      <c r="Q96" s="454">
        <f t="shared" si="278"/>
        <v>3.3853433810242424E-2</v>
      </c>
      <c r="R96" s="454" t="str">
        <f t="shared" si="278"/>
        <v/>
      </c>
      <c r="S96" s="454">
        <f t="shared" si="278"/>
        <v>3.5233128842187031E-2</v>
      </c>
      <c r="T96" s="452">
        <f t="shared" si="278"/>
        <v>3.3550486760133384E-2</v>
      </c>
      <c r="U96" s="456">
        <f t="shared" si="278"/>
        <v>3.5919429597619464E-2</v>
      </c>
      <c r="V96" s="335">
        <v>64</v>
      </c>
      <c r="W96" s="454">
        <f t="shared" ref="W96:AO96" si="279">IF((W32-W28)=0,"",(W73)/(W32-W28))</f>
        <v>3.6145424140147639E-2</v>
      </c>
      <c r="X96" s="454">
        <f t="shared" si="279"/>
        <v>3.6145424140147639E-2</v>
      </c>
      <c r="Y96" s="454">
        <f t="shared" si="279"/>
        <v>4.0084059010282405E-2</v>
      </c>
      <c r="Z96" s="454">
        <f t="shared" si="279"/>
        <v>4.0084059010282412E-2</v>
      </c>
      <c r="AA96" s="454">
        <f t="shared" si="279"/>
        <v>4.1156954081075926E-2</v>
      </c>
      <c r="AB96" s="454">
        <f t="shared" si="279"/>
        <v>4.1156954081075933E-2</v>
      </c>
      <c r="AC96" s="454">
        <f t="shared" si="279"/>
        <v>4.3517480342868724E-2</v>
      </c>
      <c r="AD96" s="454">
        <f t="shared" si="279"/>
        <v>4.3517480342868731E-2</v>
      </c>
      <c r="AE96" s="450">
        <f t="shared" si="279"/>
        <v>4.0270349763817388E-2</v>
      </c>
      <c r="AF96" s="455" t="str">
        <f t="shared" si="279"/>
        <v/>
      </c>
      <c r="AG96" s="454">
        <f t="shared" si="279"/>
        <v>3.0161178963849344E-2</v>
      </c>
      <c r="AH96" s="454" t="str">
        <f t="shared" si="279"/>
        <v/>
      </c>
      <c r="AI96" s="454">
        <f t="shared" si="279"/>
        <v>3.1823203783320514E-2</v>
      </c>
      <c r="AJ96" s="454" t="str">
        <f t="shared" si="279"/>
        <v/>
      </c>
      <c r="AK96" s="454">
        <f t="shared" si="279"/>
        <v>3.1995939107185664E-2</v>
      </c>
      <c r="AL96" s="454" t="str">
        <f t="shared" si="279"/>
        <v/>
      </c>
      <c r="AM96" s="454">
        <f t="shared" si="279"/>
        <v>3.3806173639306665E-2</v>
      </c>
      <c r="AN96" s="452">
        <f t="shared" si="279"/>
        <v>3.1932004434070287E-2</v>
      </c>
      <c r="AO96" s="456">
        <f t="shared" si="279"/>
        <v>3.4940107454165981E-2</v>
      </c>
      <c r="AP96" s="335">
        <v>64</v>
      </c>
      <c r="AQ96" s="454">
        <f t="shared" ref="AQ96:BI96" si="280">IF((AQ32-AQ28)=0,"",(AQ73)/(AQ32-AQ28))</f>
        <v>3.6145424140147639E-2</v>
      </c>
      <c r="AR96" s="454">
        <f t="shared" si="280"/>
        <v>3.6145424140147639E-2</v>
      </c>
      <c r="AS96" s="454">
        <f t="shared" si="280"/>
        <v>4.0084059010282412E-2</v>
      </c>
      <c r="AT96" s="454">
        <f t="shared" si="280"/>
        <v>4.0084059010282412E-2</v>
      </c>
      <c r="AU96" s="454">
        <f t="shared" si="280"/>
        <v>4.1156954081075926E-2</v>
      </c>
      <c r="AV96" s="454">
        <f t="shared" si="280"/>
        <v>4.1156954081075933E-2</v>
      </c>
      <c r="AW96" s="454">
        <f t="shared" si="280"/>
        <v>4.3517480342868738E-2</v>
      </c>
      <c r="AX96" s="454">
        <f t="shared" si="280"/>
        <v>4.3517480342868731E-2</v>
      </c>
      <c r="AY96" s="450">
        <f t="shared" si="280"/>
        <v>4.0352439433095813E-2</v>
      </c>
      <c r="AZ96" s="455" t="str">
        <f t="shared" si="280"/>
        <v/>
      </c>
      <c r="BA96" s="454">
        <f t="shared" si="280"/>
        <v>3.1493653151432405E-2</v>
      </c>
      <c r="BB96" s="454" t="str">
        <f t="shared" si="280"/>
        <v/>
      </c>
      <c r="BC96" s="454">
        <f t="shared" si="280"/>
        <v>3.3182120652294235E-2</v>
      </c>
      <c r="BD96" s="454" t="str">
        <f t="shared" si="280"/>
        <v/>
      </c>
      <c r="BE96" s="454">
        <f t="shared" si="280"/>
        <v>3.3822516603680262E-2</v>
      </c>
      <c r="BF96" s="454" t="str">
        <f t="shared" si="280"/>
        <v/>
      </c>
      <c r="BG96" s="454">
        <f t="shared" si="280"/>
        <v>3.5366384138346682E-2</v>
      </c>
      <c r="BH96" s="452">
        <f t="shared" si="280"/>
        <v>3.3425797387817223E-2</v>
      </c>
      <c r="BI96" s="456">
        <f t="shared" si="280"/>
        <v>3.7587095807887973E-2</v>
      </c>
      <c r="BJ96" s="335">
        <v>64</v>
      </c>
      <c r="BK96" s="454">
        <f t="shared" ref="BK96:CC96" si="281">IF((BK32-BK28)=0,"",(BK73)/(BK32-BK28))</f>
        <v>3.3712137209477848E-2</v>
      </c>
      <c r="BL96" s="454">
        <f t="shared" si="281"/>
        <v>3.3712137209477848E-2</v>
      </c>
      <c r="BM96" s="454">
        <f t="shared" si="281"/>
        <v>3.5777476950607977E-2</v>
      </c>
      <c r="BN96" s="454">
        <f t="shared" si="281"/>
        <v>3.5777476950607984E-2</v>
      </c>
      <c r="BO96" s="454">
        <f t="shared" si="281"/>
        <v>3.7268856793172274E-2</v>
      </c>
      <c r="BP96" s="454">
        <f t="shared" si="281"/>
        <v>3.7268856793172267E-2</v>
      </c>
      <c r="BQ96" s="454">
        <f t="shared" si="281"/>
        <v>3.8125947548022919E-2</v>
      </c>
      <c r="BR96" s="454">
        <f t="shared" si="281"/>
        <v>3.8125947548022912E-2</v>
      </c>
      <c r="BS96" s="450">
        <f t="shared" si="281"/>
        <v>3.6215798021463255E-2</v>
      </c>
      <c r="BT96" s="455" t="str">
        <f t="shared" si="281"/>
        <v/>
      </c>
      <c r="BU96" s="454">
        <f t="shared" si="281"/>
        <v>3.2349087545491213E-2</v>
      </c>
      <c r="BV96" s="454" t="str">
        <f t="shared" si="281"/>
        <v/>
      </c>
      <c r="BW96" s="454">
        <f t="shared" si="281"/>
        <v>3.509732933585312E-2</v>
      </c>
      <c r="BX96" s="454" t="str">
        <f t="shared" si="281"/>
        <v/>
      </c>
      <c r="BY96" s="454">
        <f t="shared" si="281"/>
        <v>3.6504165310559902E-2</v>
      </c>
      <c r="BZ96" s="454" t="str">
        <f t="shared" si="281"/>
        <v/>
      </c>
      <c r="CA96" s="454">
        <f t="shared" si="281"/>
        <v>3.7801068060744229E-2</v>
      </c>
      <c r="CB96" s="452">
        <f t="shared" si="281"/>
        <v>3.5304825910472563E-2</v>
      </c>
      <c r="CC96" s="456">
        <f t="shared" si="281"/>
        <v>3.6004004292152184E-2</v>
      </c>
      <c r="CD96" s="335">
        <v>64</v>
      </c>
      <c r="CE96" s="452">
        <f t="shared" ref="CE96:CS96" si="282">IF((CE32-CE28)=0,"",(CE73)/(CE32-CE28))</f>
        <v>3.5931283857332637E-2</v>
      </c>
      <c r="CF96" s="452">
        <f t="shared" si="282"/>
        <v>3.9698566053184947E-2</v>
      </c>
      <c r="CG96" s="452">
        <f t="shared" si="282"/>
        <v>4.0826256312707303E-2</v>
      </c>
      <c r="CH96" s="452">
        <f t="shared" si="282"/>
        <v>4.3103303951038577E-2</v>
      </c>
      <c r="CI96" s="453">
        <f t="shared" si="282"/>
        <v>3.9992950750293375E-2</v>
      </c>
      <c r="CJ96" s="452">
        <f t="shared" si="282"/>
        <v>3.1492671146539579E-2</v>
      </c>
      <c r="CK96" s="452">
        <f t="shared" si="282"/>
        <v>3.3257742659969322E-2</v>
      </c>
      <c r="CL96" s="452">
        <f t="shared" si="282"/>
        <v>3.385038059818557E-2</v>
      </c>
      <c r="CM96" s="452">
        <f t="shared" si="282"/>
        <v>3.5369804822449585E-2</v>
      </c>
      <c r="CN96" s="453">
        <f t="shared" si="282"/>
        <v>3.3450644446968471E-2</v>
      </c>
      <c r="CO96" s="452">
        <f t="shared" si="282"/>
        <v>3.3953635889262528E-2</v>
      </c>
      <c r="CP96" s="452">
        <f t="shared" si="282"/>
        <v>3.709233508818105E-2</v>
      </c>
      <c r="CQ96" s="452">
        <f t="shared" si="282"/>
        <v>3.7989273037105219E-2</v>
      </c>
      <c r="CR96" s="452">
        <f t="shared" si="282"/>
        <v>4.0024810044663205E-2</v>
      </c>
      <c r="CS96" s="453">
        <f t="shared" si="282"/>
        <v>3.7286604766331492E-2</v>
      </c>
    </row>
    <row r="97" spans="1:97" ht="15.75" customHeight="1">
      <c r="A97" s="341" t="s">
        <v>278</v>
      </c>
      <c r="B97" s="335">
        <v>65</v>
      </c>
      <c r="C97" s="454">
        <f t="shared" ref="C97:U97" si="283">IF((C32-C28)=0,"",C88/(C32-C28))</f>
        <v>8.1859385214045607E-2</v>
      </c>
      <c r="D97" s="454">
        <f t="shared" si="283"/>
        <v>8.1859385214045594E-2</v>
      </c>
      <c r="E97" s="454">
        <f t="shared" si="283"/>
        <v>9.2389889014260443E-2</v>
      </c>
      <c r="F97" s="454">
        <f t="shared" si="283"/>
        <v>9.2389889014260415E-2</v>
      </c>
      <c r="G97" s="454">
        <f t="shared" si="283"/>
        <v>8.3385766862186628E-2</v>
      </c>
      <c r="H97" s="454">
        <f t="shared" si="283"/>
        <v>8.3385766862186628E-2</v>
      </c>
      <c r="I97" s="454">
        <f t="shared" si="283"/>
        <v>0.10545777746336248</v>
      </c>
      <c r="J97" s="454">
        <f t="shared" si="283"/>
        <v>0.10545777746336248</v>
      </c>
      <c r="K97" s="457">
        <f t="shared" si="283"/>
        <v>9.0707885538406391E-2</v>
      </c>
      <c r="L97" s="455" t="str">
        <f t="shared" si="283"/>
        <v/>
      </c>
      <c r="M97" s="454">
        <f t="shared" si="283"/>
        <v>7.1780899220199521E-2</v>
      </c>
      <c r="N97" s="454" t="str">
        <f t="shared" si="283"/>
        <v/>
      </c>
      <c r="O97" s="454">
        <f t="shared" si="283"/>
        <v>7.7454231677973787E-2</v>
      </c>
      <c r="P97" s="454" t="str">
        <f t="shared" si="283"/>
        <v/>
      </c>
      <c r="Q97" s="454">
        <f t="shared" si="283"/>
        <v>6.8564707773314346E-2</v>
      </c>
      <c r="R97" s="454" t="str">
        <f t="shared" si="283"/>
        <v/>
      </c>
      <c r="S97" s="454">
        <f t="shared" si="283"/>
        <v>8.5319319530449605E-2</v>
      </c>
      <c r="T97" s="458">
        <f t="shared" si="283"/>
        <v>7.5536742919346103E-2</v>
      </c>
      <c r="U97" s="455">
        <f t="shared" si="283"/>
        <v>8.0951654186529401E-2</v>
      </c>
      <c r="V97" s="335">
        <v>65</v>
      </c>
      <c r="W97" s="454">
        <f t="shared" ref="W97:AO97" si="284">IF((W32-W28)=0,"",W88/(W32-W28))</f>
        <v>8.185938521404558E-2</v>
      </c>
      <c r="X97" s="454">
        <f t="shared" si="284"/>
        <v>8.1859385214045594E-2</v>
      </c>
      <c r="Y97" s="454">
        <f t="shared" si="284"/>
        <v>9.2389889014260443E-2</v>
      </c>
      <c r="Z97" s="454">
        <f t="shared" si="284"/>
        <v>9.2389889014260457E-2</v>
      </c>
      <c r="AA97" s="454">
        <f t="shared" si="284"/>
        <v>8.3385766862186628E-2</v>
      </c>
      <c r="AB97" s="454">
        <f t="shared" si="284"/>
        <v>8.3385766862186628E-2</v>
      </c>
      <c r="AC97" s="454">
        <f t="shared" si="284"/>
        <v>0.10545777746336246</v>
      </c>
      <c r="AD97" s="454">
        <f t="shared" si="284"/>
        <v>0.10545777746336249</v>
      </c>
      <c r="AE97" s="457">
        <f t="shared" si="284"/>
        <v>9.0816590457081597E-2</v>
      </c>
      <c r="AF97" s="455" t="str">
        <f t="shared" si="284"/>
        <v/>
      </c>
      <c r="AG97" s="454">
        <f t="shared" si="284"/>
        <v>6.842946702571609E-2</v>
      </c>
      <c r="AH97" s="454" t="str">
        <f t="shared" si="284"/>
        <v/>
      </c>
      <c r="AI97" s="454">
        <f t="shared" si="284"/>
        <v>7.3323219752564867E-2</v>
      </c>
      <c r="AJ97" s="454" t="str">
        <f t="shared" si="284"/>
        <v/>
      </c>
      <c r="AK97" s="454">
        <f t="shared" si="284"/>
        <v>6.4802649772951817E-2</v>
      </c>
      <c r="AL97" s="454" t="str">
        <f t="shared" si="284"/>
        <v/>
      </c>
      <c r="AM97" s="454">
        <f t="shared" si="284"/>
        <v>8.1863854435212005E-2</v>
      </c>
      <c r="AN97" s="458">
        <f t="shared" si="284"/>
        <v>7.1953354589105012E-2</v>
      </c>
      <c r="AO97" s="455">
        <f t="shared" si="284"/>
        <v>7.8758368598396328E-2</v>
      </c>
      <c r="AP97" s="335">
        <v>65</v>
      </c>
      <c r="AQ97" s="454">
        <f t="shared" ref="AQ97:BI97" si="285">IF((AQ32-AQ28)=0,"",AQ88/(AQ32-AQ28))</f>
        <v>8.185938521404558E-2</v>
      </c>
      <c r="AR97" s="454">
        <f t="shared" si="285"/>
        <v>8.1859385214045594E-2</v>
      </c>
      <c r="AS97" s="454">
        <f t="shared" si="285"/>
        <v>9.2389889014260429E-2</v>
      </c>
      <c r="AT97" s="454">
        <f t="shared" si="285"/>
        <v>9.2389889014260457E-2</v>
      </c>
      <c r="AU97" s="454">
        <f t="shared" si="285"/>
        <v>8.3385766862186614E-2</v>
      </c>
      <c r="AV97" s="454">
        <f t="shared" si="285"/>
        <v>8.3385766862186628E-2</v>
      </c>
      <c r="AW97" s="454">
        <f t="shared" si="285"/>
        <v>0.10545777746336248</v>
      </c>
      <c r="AX97" s="454">
        <f t="shared" si="285"/>
        <v>0.10545777746336248</v>
      </c>
      <c r="AY97" s="457">
        <f t="shared" si="285"/>
        <v>9.1063757829590183E-2</v>
      </c>
      <c r="AZ97" s="455" t="str">
        <f t="shared" si="285"/>
        <v/>
      </c>
      <c r="BA97" s="454">
        <f t="shared" si="285"/>
        <v>7.1452574928464838E-2</v>
      </c>
      <c r="BB97" s="454" t="str">
        <f t="shared" si="285"/>
        <v/>
      </c>
      <c r="BC97" s="454">
        <f t="shared" si="285"/>
        <v>7.6454273460659847E-2</v>
      </c>
      <c r="BD97" s="454" t="str">
        <f t="shared" si="285"/>
        <v/>
      </c>
      <c r="BE97" s="454">
        <f t="shared" si="285"/>
        <v>6.8502089923527396E-2</v>
      </c>
      <c r="BF97" s="454" t="str">
        <f t="shared" si="285"/>
        <v/>
      </c>
      <c r="BG97" s="454">
        <f t="shared" si="285"/>
        <v>8.5642005921519077E-2</v>
      </c>
      <c r="BH97" s="458">
        <f t="shared" si="285"/>
        <v>7.5397078907688375E-2</v>
      </c>
      <c r="BI97" s="455">
        <f t="shared" si="285"/>
        <v>8.4809103640495764E-2</v>
      </c>
      <c r="BJ97" s="335">
        <v>65</v>
      </c>
      <c r="BK97" s="454">
        <f t="shared" ref="BK97:CC97" si="286">IF((BK32-BK28)=0,"",BK88/(BK32-BK28))</f>
        <v>7.6348663540904152E-2</v>
      </c>
      <c r="BL97" s="454">
        <f t="shared" si="286"/>
        <v>7.6348663540904152E-2</v>
      </c>
      <c r="BM97" s="454">
        <f t="shared" si="286"/>
        <v>8.246363283291766E-2</v>
      </c>
      <c r="BN97" s="454">
        <f t="shared" si="286"/>
        <v>8.2463632832917633E-2</v>
      </c>
      <c r="BO97" s="454">
        <f t="shared" si="286"/>
        <v>7.5508313799261637E-2</v>
      </c>
      <c r="BP97" s="454">
        <f t="shared" si="286"/>
        <v>7.5508313799261637E-2</v>
      </c>
      <c r="BQ97" s="454">
        <f t="shared" si="286"/>
        <v>9.2392244689279326E-2</v>
      </c>
      <c r="BR97" s="454">
        <f t="shared" si="286"/>
        <v>9.2392244689279313E-2</v>
      </c>
      <c r="BS97" s="457">
        <f t="shared" si="286"/>
        <v>8.1518018593282768E-2</v>
      </c>
      <c r="BT97" s="455" t="str">
        <f t="shared" si="286"/>
        <v/>
      </c>
      <c r="BU97" s="454">
        <f t="shared" si="286"/>
        <v>7.3393378360952416E-2</v>
      </c>
      <c r="BV97" s="454" t="str">
        <f t="shared" si="286"/>
        <v/>
      </c>
      <c r="BW97" s="454">
        <f t="shared" si="286"/>
        <v>8.0867068229306366E-2</v>
      </c>
      <c r="BX97" s="454" t="str">
        <f t="shared" si="286"/>
        <v/>
      </c>
      <c r="BY97" s="454">
        <f t="shared" si="286"/>
        <v>7.3933339851334129E-2</v>
      </c>
      <c r="BZ97" s="454" t="str">
        <f t="shared" si="286"/>
        <v/>
      </c>
      <c r="CA97" s="454">
        <f t="shared" si="286"/>
        <v>9.1537751838979581E-2</v>
      </c>
      <c r="CB97" s="458">
        <f t="shared" si="286"/>
        <v>7.944274280161015E-2</v>
      </c>
      <c r="CC97" s="455">
        <f t="shared" si="286"/>
        <v>8.1035533571003293E-2</v>
      </c>
      <c r="CD97" s="335">
        <v>65</v>
      </c>
      <c r="CE97" s="511">
        <f t="shared" ref="CE97:CS97" si="287">IF((CE32-CE28)=0,"",CE88/(CE32-CE28))</f>
        <v>8.1374416720306791E-2</v>
      </c>
      <c r="CF97" s="511">
        <f t="shared" si="287"/>
        <v>9.1501364937572563E-2</v>
      </c>
      <c r="CG97" s="511">
        <f t="shared" si="287"/>
        <v>8.2715758898023128E-2</v>
      </c>
      <c r="CH97" s="511">
        <f t="shared" si="287"/>
        <v>0.10445408604060387</v>
      </c>
      <c r="CI97" s="507">
        <f t="shared" si="287"/>
        <v>9.023446275557935E-2</v>
      </c>
      <c r="CJ97" s="511">
        <f t="shared" si="287"/>
        <v>7.1450346962790373E-2</v>
      </c>
      <c r="CK97" s="511">
        <f t="shared" si="287"/>
        <v>7.6628512645521438E-2</v>
      </c>
      <c r="CL97" s="511">
        <f t="shared" si="287"/>
        <v>6.855852398133562E-2</v>
      </c>
      <c r="CM97" s="511">
        <f t="shared" si="287"/>
        <v>8.5650289331184321E-2</v>
      </c>
      <c r="CN97" s="507">
        <f t="shared" si="287"/>
        <v>7.5425937571659857E-2</v>
      </c>
      <c r="CO97" s="511">
        <f t="shared" si="287"/>
        <v>7.6952693612270265E-2</v>
      </c>
      <c r="CP97" s="511">
        <f t="shared" si="287"/>
        <v>8.5483176607443465E-2</v>
      </c>
      <c r="CQ97" s="511">
        <f t="shared" si="287"/>
        <v>7.6958225316425211E-2</v>
      </c>
      <c r="CR97" s="511">
        <f t="shared" si="287"/>
        <v>9.6968810278087403E-2</v>
      </c>
      <c r="CS97" s="507">
        <f t="shared" si="287"/>
        <v>8.4108642471143677E-2</v>
      </c>
    </row>
    <row r="99" spans="1:97">
      <c r="K99" s="379"/>
    </row>
    <row r="100" spans="1:97">
      <c r="K100" s="379"/>
    </row>
    <row r="107" spans="1:97">
      <c r="A107" s="377"/>
      <c r="B107" s="377"/>
      <c r="C107" s="377"/>
      <c r="D107" s="377"/>
      <c r="E107" s="377"/>
      <c r="F107" s="377"/>
      <c r="G107" s="377"/>
      <c r="H107" s="377"/>
      <c r="I107" s="377"/>
      <c r="J107" s="377"/>
      <c r="K107" s="377"/>
      <c r="L107" s="377"/>
      <c r="M107" s="377"/>
      <c r="N107" s="377"/>
      <c r="O107" s="377"/>
      <c r="P107" s="377"/>
      <c r="Q107" s="377"/>
      <c r="R107" s="377"/>
      <c r="S107" s="377"/>
      <c r="T107" s="377"/>
      <c r="U107" s="377"/>
      <c r="V107" s="377"/>
      <c r="W107" s="377"/>
      <c r="X107" s="377"/>
      <c r="Y107" s="377"/>
      <c r="Z107" s="377"/>
      <c r="AA107" s="377"/>
      <c r="AB107" s="377"/>
      <c r="AC107" s="377"/>
      <c r="AD107" s="377"/>
      <c r="AE107" s="377"/>
      <c r="AF107" s="377"/>
      <c r="AG107" s="377"/>
      <c r="AH107" s="377"/>
      <c r="AI107" s="377"/>
      <c r="AJ107" s="377"/>
      <c r="AK107" s="377"/>
      <c r="AL107" s="377"/>
      <c r="AM107" s="377"/>
      <c r="AN107" s="377"/>
      <c r="AO107" s="377"/>
      <c r="AP107" s="377"/>
      <c r="AQ107" s="377"/>
      <c r="AR107" s="377"/>
      <c r="AS107" s="377"/>
      <c r="AT107" s="377"/>
      <c r="AU107" s="377"/>
      <c r="AV107" s="377"/>
      <c r="AW107" s="377"/>
      <c r="AX107" s="377"/>
      <c r="AY107" s="377"/>
      <c r="AZ107" s="377"/>
      <c r="BA107" s="377"/>
      <c r="BB107" s="377"/>
      <c r="BC107" s="377"/>
      <c r="BD107" s="377"/>
      <c r="BE107" s="377"/>
      <c r="BF107" s="377"/>
      <c r="BG107" s="377"/>
      <c r="BH107" s="377"/>
      <c r="BI107" s="377"/>
      <c r="BJ107" s="377"/>
      <c r="BK107" s="377"/>
      <c r="BL107" s="377"/>
      <c r="BM107" s="377"/>
      <c r="BN107" s="377"/>
      <c r="BO107" s="377"/>
      <c r="BP107" s="377"/>
      <c r="BQ107" s="377"/>
      <c r="BR107" s="377"/>
      <c r="BS107" s="377"/>
      <c r="BT107" s="377"/>
      <c r="BU107" s="377"/>
      <c r="BV107" s="377"/>
      <c r="BW107" s="377"/>
      <c r="BX107" s="377"/>
      <c r="BY107" s="377"/>
      <c r="BZ107" s="377"/>
      <c r="CA107" s="377"/>
      <c r="CB107" s="377"/>
      <c r="CC107" s="377"/>
      <c r="CD107" s="377"/>
    </row>
    <row r="108" spans="1:97">
      <c r="A108" s="377"/>
      <c r="B108" s="377"/>
      <c r="C108" s="377"/>
      <c r="D108" s="377"/>
      <c r="E108" s="377"/>
      <c r="F108" s="377"/>
      <c r="G108" s="377"/>
      <c r="H108" s="377"/>
      <c r="I108" s="377"/>
      <c r="J108" s="377"/>
      <c r="K108" s="377"/>
      <c r="L108" s="377"/>
      <c r="M108" s="377"/>
      <c r="N108" s="377"/>
      <c r="O108" s="377"/>
      <c r="P108" s="377"/>
      <c r="Q108" s="377"/>
      <c r="R108" s="377"/>
      <c r="S108" s="377"/>
      <c r="T108" s="377"/>
      <c r="U108" s="377"/>
      <c r="V108" s="377"/>
      <c r="W108" s="377"/>
      <c r="X108" s="377"/>
      <c r="Y108" s="377"/>
      <c r="Z108" s="377"/>
      <c r="AA108" s="377"/>
      <c r="AB108" s="377"/>
      <c r="AC108" s="377"/>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7"/>
      <c r="AY108" s="377"/>
      <c r="AZ108" s="377"/>
      <c r="BA108" s="377"/>
      <c r="BB108" s="377"/>
      <c r="BC108" s="377"/>
      <c r="BD108" s="377"/>
      <c r="BE108" s="377"/>
      <c r="BF108" s="377"/>
      <c r="BG108" s="377"/>
      <c r="BH108" s="377"/>
      <c r="BI108" s="377"/>
      <c r="BJ108" s="377"/>
      <c r="BK108" s="377"/>
      <c r="BL108" s="377"/>
      <c r="BM108" s="377"/>
      <c r="BN108" s="377"/>
      <c r="BO108" s="377"/>
      <c r="BP108" s="377"/>
      <c r="BQ108" s="377"/>
      <c r="BR108" s="377"/>
      <c r="BS108" s="377"/>
      <c r="BT108" s="377"/>
      <c r="BU108" s="377"/>
      <c r="BV108" s="377"/>
      <c r="BW108" s="377"/>
      <c r="BX108" s="377"/>
      <c r="BY108" s="377"/>
      <c r="BZ108" s="377"/>
      <c r="CA108" s="377"/>
      <c r="CB108" s="377"/>
      <c r="CC108" s="377"/>
      <c r="CD108" s="377"/>
    </row>
    <row r="109" spans="1:97">
      <c r="A109" s="377"/>
      <c r="B109" s="377"/>
      <c r="C109" s="377"/>
      <c r="D109" s="377"/>
      <c r="E109" s="377"/>
      <c r="F109" s="377"/>
      <c r="G109" s="377"/>
      <c r="H109" s="377"/>
      <c r="I109" s="377"/>
      <c r="J109" s="377"/>
      <c r="K109" s="377"/>
      <c r="L109" s="377"/>
      <c r="M109" s="377"/>
      <c r="N109" s="377"/>
      <c r="O109" s="377"/>
      <c r="P109" s="377"/>
      <c r="Q109" s="377"/>
      <c r="R109" s="377"/>
      <c r="S109" s="377"/>
      <c r="T109" s="377"/>
      <c r="U109" s="377"/>
      <c r="V109" s="377"/>
      <c r="W109" s="377"/>
      <c r="X109" s="377"/>
      <c r="Y109" s="377"/>
      <c r="Z109" s="377"/>
      <c r="AA109" s="377"/>
      <c r="AB109" s="377"/>
      <c r="AC109" s="377"/>
      <c r="AD109" s="377"/>
      <c r="AE109" s="377"/>
      <c r="AF109" s="377"/>
      <c r="AG109" s="377"/>
      <c r="AH109" s="377"/>
      <c r="AI109" s="377"/>
      <c r="AJ109" s="377"/>
      <c r="AK109" s="377"/>
      <c r="AL109" s="377"/>
      <c r="AM109" s="377"/>
      <c r="AN109" s="377"/>
      <c r="AO109" s="377"/>
      <c r="AP109" s="377"/>
      <c r="AQ109" s="377"/>
      <c r="AR109" s="377"/>
      <c r="AS109" s="377"/>
      <c r="AT109" s="377"/>
      <c r="AU109" s="377"/>
      <c r="AV109" s="377"/>
      <c r="AW109" s="377"/>
      <c r="AX109" s="377"/>
      <c r="AY109" s="377"/>
      <c r="AZ109" s="377"/>
      <c r="BA109" s="377"/>
      <c r="BB109" s="377"/>
      <c r="BC109" s="377"/>
      <c r="BD109" s="377"/>
      <c r="BE109" s="377"/>
      <c r="BF109" s="377"/>
      <c r="BG109" s="377"/>
      <c r="BH109" s="377"/>
      <c r="BI109" s="377"/>
      <c r="BJ109" s="377"/>
      <c r="BK109" s="377"/>
      <c r="BL109" s="377"/>
      <c r="BM109" s="377"/>
      <c r="BN109" s="377"/>
      <c r="BO109" s="377"/>
      <c r="BP109" s="377"/>
      <c r="BQ109" s="377"/>
      <c r="BR109" s="377"/>
      <c r="BS109" s="377"/>
      <c r="BT109" s="377"/>
      <c r="BU109" s="377"/>
      <c r="BV109" s="377"/>
      <c r="BW109" s="377"/>
      <c r="BX109" s="377"/>
      <c r="BY109" s="377"/>
      <c r="BZ109" s="377"/>
      <c r="CA109" s="377"/>
      <c r="CB109" s="377"/>
      <c r="CC109" s="377"/>
      <c r="CD109" s="377"/>
    </row>
    <row r="110" spans="1:97">
      <c r="A110" s="377"/>
      <c r="B110" s="377"/>
      <c r="C110" s="377"/>
      <c r="D110" s="377"/>
      <c r="E110" s="377"/>
      <c r="F110" s="377"/>
      <c r="G110" s="377"/>
      <c r="H110" s="377"/>
      <c r="I110" s="377"/>
      <c r="J110" s="377"/>
      <c r="K110" s="377"/>
      <c r="L110" s="377"/>
      <c r="M110" s="377"/>
      <c r="N110" s="377"/>
      <c r="O110" s="377"/>
      <c r="P110" s="377"/>
      <c r="Q110" s="377"/>
      <c r="R110" s="377"/>
      <c r="S110" s="377"/>
      <c r="T110" s="377"/>
      <c r="U110" s="377"/>
      <c r="V110" s="377"/>
      <c r="W110" s="377"/>
      <c r="X110" s="377"/>
      <c r="Y110" s="377"/>
      <c r="Z110" s="377"/>
      <c r="AA110" s="377"/>
      <c r="AB110" s="377"/>
      <c r="AC110" s="377"/>
      <c r="AD110" s="377"/>
      <c r="AE110" s="377"/>
      <c r="AF110" s="377"/>
      <c r="AG110" s="377"/>
      <c r="AH110" s="377"/>
      <c r="AI110" s="377"/>
      <c r="AJ110" s="377"/>
      <c r="AK110" s="377"/>
      <c r="AL110" s="377"/>
      <c r="AM110" s="377"/>
      <c r="AN110" s="377"/>
      <c r="AO110" s="377"/>
      <c r="AP110" s="377"/>
      <c r="AQ110" s="377"/>
      <c r="AR110" s="377"/>
      <c r="AS110" s="377"/>
      <c r="AT110" s="377"/>
      <c r="AU110" s="377"/>
      <c r="AV110" s="377"/>
      <c r="AW110" s="377"/>
      <c r="AX110" s="377"/>
      <c r="AY110" s="377"/>
      <c r="AZ110" s="377"/>
      <c r="BA110" s="377"/>
      <c r="BB110" s="377"/>
      <c r="BC110" s="377"/>
      <c r="BD110" s="377"/>
      <c r="BE110" s="377"/>
      <c r="BF110" s="377"/>
      <c r="BG110" s="377"/>
      <c r="BH110" s="377"/>
      <c r="BI110" s="377"/>
      <c r="BJ110" s="377"/>
      <c r="BK110" s="377"/>
      <c r="BL110" s="377"/>
      <c r="BM110" s="377"/>
      <c r="BN110" s="377"/>
      <c r="BO110" s="377"/>
      <c r="BP110" s="377"/>
      <c r="BQ110" s="377"/>
      <c r="BR110" s="377"/>
      <c r="BS110" s="377"/>
      <c r="BT110" s="377"/>
      <c r="BU110" s="377"/>
      <c r="BV110" s="377"/>
      <c r="BW110" s="377"/>
      <c r="BX110" s="377"/>
      <c r="BY110" s="377"/>
      <c r="BZ110" s="377"/>
      <c r="CA110" s="377"/>
      <c r="CB110" s="377"/>
      <c r="CC110" s="377"/>
      <c r="CD110" s="377"/>
    </row>
  </sheetData>
  <sheetProtection algorithmName="SHA-512" hashValue="f85uOw+dd69NEyhnYJAPBK1fcHVNjB6dG6FFhphFPHuDJlr1AFWDQV9YxN+q1lHsNaZookaSOUkyN1JGzWYPZg==" saltValue="H5i/aRA4W2ETthr7zrs1ng==" spinCount="100000" sheet="1" formatColumns="0"/>
  <mergeCells count="13">
    <mergeCell ref="BI11:BI13"/>
    <mergeCell ref="CD10:CD13"/>
    <mergeCell ref="CC11:CC13"/>
    <mergeCell ref="CS10:CS13"/>
    <mergeCell ref="AP10:AP13"/>
    <mergeCell ref="BJ10:BJ13"/>
    <mergeCell ref="CN10:CN13"/>
    <mergeCell ref="CI10:CI13"/>
    <mergeCell ref="V10:V13"/>
    <mergeCell ref="U11:U13"/>
    <mergeCell ref="AO11:AO13"/>
    <mergeCell ref="G1:I1"/>
    <mergeCell ref="B10:B13"/>
  </mergeCells>
  <pageMargins left="0.25" right="0.25" top="0.5" bottom="0.75" header="0.3" footer="0.3"/>
  <pageSetup paperSize="9" scale="58" fitToHeight="0" orientation="portrait" r:id="rId1"/>
  <headerFooter alignWithMargins="0"/>
  <ignoredErrors>
    <ignoredError sqref="K70"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14999847407452621"/>
    <pageSetUpPr fitToPage="1"/>
  </sheetPr>
  <dimension ref="A1:EA342"/>
  <sheetViews>
    <sheetView topLeftCell="K57" zoomScale="80" zoomScaleNormal="80" workbookViewId="0">
      <selection activeCell="S90" sqref="S90"/>
    </sheetView>
  </sheetViews>
  <sheetFormatPr defaultColWidth="9.42578125" defaultRowHeight="12.75"/>
  <cols>
    <col min="1" max="1" width="49.42578125" style="149" bestFit="1" customWidth="1"/>
    <col min="2" max="2" width="8.5703125" style="149" bestFit="1" customWidth="1"/>
    <col min="3" max="21" width="15.5703125" style="149" customWidth="1"/>
    <col min="22" max="22" width="7.42578125" style="149" bestFit="1" customWidth="1"/>
    <col min="23" max="41" width="15.5703125" style="149" customWidth="1"/>
    <col min="42" max="42" width="7.42578125" style="149" bestFit="1" customWidth="1"/>
    <col min="43" max="61" width="15.5703125" style="149" customWidth="1"/>
    <col min="62" max="62" width="7.42578125" style="149" bestFit="1" customWidth="1"/>
    <col min="63" max="81" width="15.5703125" style="149" customWidth="1"/>
    <col min="82" max="82" width="7.42578125" style="149" bestFit="1" customWidth="1"/>
    <col min="83" max="97" width="15.5703125" style="149" customWidth="1"/>
    <col min="98" max="98" width="13.42578125" style="380" bestFit="1" customWidth="1"/>
    <col min="99" max="99" width="11.42578125" style="380" bestFit="1" customWidth="1"/>
    <col min="100" max="100" width="13.42578125" style="380" bestFit="1" customWidth="1"/>
    <col min="101" max="101" width="11.42578125" style="380" bestFit="1" customWidth="1"/>
    <col min="102" max="102" width="13.42578125" style="380" bestFit="1" customWidth="1"/>
    <col min="103" max="131" width="9.42578125" style="380"/>
    <col min="132" max="16384" width="9.42578125" style="149"/>
  </cols>
  <sheetData>
    <row r="1" spans="1:131" s="198" customFormat="1" ht="27" customHeight="1">
      <c r="A1" s="15" t="s">
        <v>1323</v>
      </c>
      <c r="B1" s="196"/>
      <c r="C1" s="196"/>
      <c r="D1" s="196"/>
      <c r="E1" s="196"/>
      <c r="F1" s="196"/>
      <c r="G1" s="847"/>
      <c r="H1" s="847"/>
      <c r="I1" s="847"/>
      <c r="J1" s="780"/>
      <c r="K1" s="780"/>
      <c r="L1" s="197"/>
      <c r="M1" s="197"/>
      <c r="N1" s="197"/>
      <c r="O1" s="197"/>
      <c r="P1" s="197"/>
      <c r="Q1" s="197"/>
      <c r="R1" s="197"/>
      <c r="S1" s="197"/>
      <c r="T1" s="780"/>
      <c r="U1" s="197"/>
      <c r="V1" s="197"/>
      <c r="W1" s="197"/>
      <c r="X1" s="383"/>
      <c r="Y1" s="383"/>
      <c r="Z1" s="383"/>
      <c r="AA1" s="383"/>
      <c r="AB1" s="383"/>
      <c r="AC1" s="383"/>
      <c r="AD1" s="383"/>
      <c r="AE1" s="780"/>
      <c r="AF1" s="197"/>
      <c r="AG1" s="197"/>
      <c r="AH1" s="197"/>
      <c r="AI1" s="197"/>
      <c r="AJ1" s="197"/>
      <c r="AK1" s="197"/>
      <c r="AL1" s="197"/>
      <c r="AM1" s="197"/>
      <c r="AN1" s="780"/>
      <c r="AO1" s="197"/>
      <c r="AP1" s="197"/>
      <c r="AQ1" s="383"/>
      <c r="AR1" s="383"/>
      <c r="AS1" s="383"/>
      <c r="AT1" s="383"/>
      <c r="AU1" s="383"/>
      <c r="AV1" s="383"/>
      <c r="AW1" s="383"/>
      <c r="AX1" s="383"/>
      <c r="AY1" s="780"/>
      <c r="AZ1" s="197"/>
      <c r="BA1" s="197"/>
      <c r="BB1" s="197"/>
      <c r="BC1" s="197"/>
      <c r="BD1" s="197"/>
      <c r="BE1" s="197"/>
      <c r="BF1" s="197"/>
      <c r="BG1" s="197"/>
      <c r="BH1" s="780"/>
      <c r="BI1" s="197"/>
      <c r="BJ1" s="197"/>
      <c r="BK1" s="383"/>
      <c r="BL1" s="383"/>
      <c r="BM1" s="383"/>
      <c r="BN1" s="383"/>
      <c r="BO1" s="383"/>
      <c r="BP1" s="383"/>
      <c r="BQ1" s="383"/>
      <c r="BR1" s="383"/>
      <c r="BS1" s="780"/>
      <c r="BT1" s="197"/>
      <c r="BU1" s="197"/>
      <c r="BV1" s="197"/>
      <c r="BW1" s="197"/>
      <c r="BX1" s="197"/>
      <c r="BY1" s="197"/>
      <c r="BZ1" s="197"/>
      <c r="CA1" s="197"/>
      <c r="CB1" s="780"/>
      <c r="CC1" s="197"/>
      <c r="CD1" s="197"/>
      <c r="CE1" s="197"/>
      <c r="CF1" s="197"/>
      <c r="CG1" s="197"/>
      <c r="CH1" s="197"/>
      <c r="CI1" s="383"/>
      <c r="CJ1" s="197"/>
      <c r="CK1" s="197"/>
      <c r="CL1" s="197"/>
      <c r="CM1" s="197"/>
      <c r="CN1" s="383"/>
      <c r="CO1" s="197"/>
      <c r="CP1" s="197"/>
      <c r="CQ1" s="197"/>
      <c r="CR1" s="197"/>
      <c r="CS1" s="383"/>
      <c r="CT1" s="383"/>
      <c r="CU1" s="383"/>
      <c r="CV1" s="383"/>
      <c r="CW1" s="383"/>
      <c r="CX1" s="383"/>
      <c r="CY1" s="383"/>
      <c r="CZ1" s="383"/>
      <c r="DA1" s="383"/>
      <c r="DB1" s="383"/>
      <c r="DC1" s="383"/>
      <c r="DD1" s="383"/>
      <c r="DE1" s="383"/>
      <c r="DF1" s="383"/>
      <c r="DG1" s="383"/>
      <c r="DH1" s="383"/>
      <c r="DI1" s="383"/>
      <c r="DJ1" s="383"/>
      <c r="DK1" s="383"/>
      <c r="DL1" s="383"/>
      <c r="DM1" s="383"/>
      <c r="DN1" s="383"/>
      <c r="DO1" s="383"/>
      <c r="DP1" s="383"/>
      <c r="DQ1" s="383"/>
      <c r="DR1" s="383"/>
      <c r="DS1" s="383"/>
      <c r="DT1" s="383"/>
      <c r="DU1" s="383"/>
      <c r="DV1" s="383"/>
      <c r="DW1" s="383"/>
      <c r="DX1" s="383"/>
      <c r="DY1" s="383"/>
      <c r="DZ1" s="383"/>
      <c r="EA1" s="383"/>
    </row>
    <row r="2" spans="1:131" s="198" customFormat="1" ht="15.75">
      <c r="A2" s="152" t="s">
        <v>1305</v>
      </c>
      <c r="B2" s="513" t="str">
        <f>'Schedule 3A_Income Statement'!B2</f>
        <v>Tufts Associated Health Plans, Inc. (TAHMO)</v>
      </c>
      <c r="C2" s="514"/>
      <c r="D2" s="514"/>
      <c r="E2" s="514"/>
      <c r="F2" s="515"/>
      <c r="G2" s="516"/>
      <c r="H2" s="197"/>
      <c r="I2" s="197"/>
      <c r="J2" s="197"/>
      <c r="K2" s="197"/>
      <c r="L2" s="197"/>
      <c r="M2" s="197"/>
      <c r="N2" s="197"/>
      <c r="O2" s="197"/>
      <c r="P2" s="197"/>
      <c r="Q2" s="197"/>
      <c r="R2" s="197"/>
      <c r="S2" s="197"/>
      <c r="T2" s="197"/>
      <c r="U2" s="197"/>
      <c r="V2" s="197"/>
      <c r="W2" s="197"/>
      <c r="X2" s="383"/>
      <c r="Y2" s="383"/>
      <c r="Z2" s="383"/>
      <c r="AA2" s="383"/>
      <c r="AB2" s="383"/>
      <c r="AC2" s="383"/>
      <c r="AD2" s="383"/>
      <c r="AE2" s="197"/>
      <c r="AF2" s="197"/>
      <c r="AG2" s="197"/>
      <c r="AH2" s="197"/>
      <c r="AI2" s="197"/>
      <c r="AJ2" s="197"/>
      <c r="AK2" s="197"/>
      <c r="AL2" s="197"/>
      <c r="AM2" s="197"/>
      <c r="AN2" s="197"/>
      <c r="AO2" s="197"/>
      <c r="AP2" s="197"/>
      <c r="AQ2" s="383"/>
      <c r="AR2" s="383"/>
      <c r="AS2" s="383"/>
      <c r="AT2" s="383"/>
      <c r="AU2" s="383"/>
      <c r="AV2" s="383"/>
      <c r="AW2" s="383"/>
      <c r="AX2" s="383"/>
      <c r="AY2" s="197"/>
      <c r="AZ2" s="197"/>
      <c r="BA2" s="197"/>
      <c r="BB2" s="197"/>
      <c r="BC2" s="197"/>
      <c r="BD2" s="197"/>
      <c r="BE2" s="197"/>
      <c r="BF2" s="197"/>
      <c r="BG2" s="197"/>
      <c r="BH2" s="197"/>
      <c r="BI2" s="197"/>
      <c r="BJ2" s="197"/>
      <c r="BK2" s="383"/>
      <c r="BL2" s="383"/>
      <c r="BM2" s="383"/>
      <c r="BN2" s="383"/>
      <c r="BO2" s="383"/>
      <c r="BP2" s="383"/>
      <c r="BQ2" s="383"/>
      <c r="BR2" s="383"/>
      <c r="BS2" s="197"/>
      <c r="BT2" s="197"/>
      <c r="BU2" s="197"/>
      <c r="BV2" s="197"/>
      <c r="BW2" s="197"/>
      <c r="BX2" s="197"/>
      <c r="BY2" s="197"/>
      <c r="BZ2" s="197"/>
      <c r="CA2" s="197"/>
      <c r="CB2" s="197"/>
      <c r="CC2" s="197"/>
      <c r="CD2" s="197"/>
      <c r="CE2" s="197"/>
      <c r="CF2" s="197"/>
      <c r="CG2" s="197"/>
      <c r="CH2" s="197"/>
      <c r="CI2" s="383"/>
      <c r="CJ2" s="197"/>
      <c r="CK2" s="197"/>
      <c r="CL2" s="197"/>
      <c r="CM2" s="197"/>
      <c r="CN2" s="383"/>
      <c r="CO2" s="197"/>
      <c r="CP2" s="197"/>
      <c r="CQ2" s="197"/>
      <c r="CR2" s="197"/>
      <c r="CS2" s="383"/>
      <c r="CT2" s="383"/>
      <c r="CU2" s="383"/>
      <c r="CV2" s="383"/>
      <c r="CW2" s="383"/>
      <c r="CX2" s="383"/>
      <c r="CY2" s="383"/>
      <c r="CZ2" s="383"/>
      <c r="DA2" s="383"/>
      <c r="DB2" s="383"/>
      <c r="DC2" s="383"/>
      <c r="DD2" s="383"/>
      <c r="DE2" s="383"/>
      <c r="DF2" s="383"/>
      <c r="DG2" s="383"/>
      <c r="DH2" s="383"/>
      <c r="DI2" s="383"/>
      <c r="DJ2" s="383"/>
      <c r="DK2" s="383"/>
      <c r="DL2" s="383"/>
      <c r="DM2" s="383"/>
      <c r="DN2" s="383"/>
      <c r="DO2" s="383"/>
      <c r="DP2" s="383"/>
      <c r="DQ2" s="383"/>
      <c r="DR2" s="383"/>
      <c r="DS2" s="383"/>
      <c r="DT2" s="383"/>
      <c r="DU2" s="383"/>
      <c r="DV2" s="383"/>
      <c r="DW2" s="383"/>
      <c r="DX2" s="383"/>
      <c r="DY2" s="383"/>
      <c r="DZ2" s="383"/>
      <c r="EA2" s="383"/>
    </row>
    <row r="3" spans="1:131" s="198" customFormat="1" ht="15.75">
      <c r="A3" s="152" t="s">
        <v>1287</v>
      </c>
      <c r="B3" s="603" t="str">
        <f>'Schedule 3A_Income Statement'!B3</f>
        <v>01/01/2023 - 12/31/2023</v>
      </c>
      <c r="C3" s="606"/>
      <c r="D3" s="606"/>
      <c r="E3" s="606"/>
      <c r="F3" s="607"/>
      <c r="G3" s="516"/>
      <c r="H3" s="197"/>
      <c r="I3" s="197"/>
      <c r="J3" s="197"/>
      <c r="K3" s="197"/>
      <c r="L3" s="197"/>
      <c r="M3" s="197"/>
      <c r="N3" s="197"/>
      <c r="O3" s="197"/>
      <c r="P3" s="197"/>
      <c r="Q3" s="197"/>
      <c r="R3" s="197"/>
      <c r="S3" s="197"/>
      <c r="T3" s="197"/>
      <c r="U3" s="197"/>
      <c r="V3" s="197"/>
      <c r="W3" s="197"/>
      <c r="X3" s="383"/>
      <c r="Y3" s="383"/>
      <c r="Z3" s="383"/>
      <c r="AA3" s="383"/>
      <c r="AB3" s="383"/>
      <c r="AC3" s="383"/>
      <c r="AD3" s="383"/>
      <c r="AE3" s="197"/>
      <c r="AF3" s="197"/>
      <c r="AG3" s="197"/>
      <c r="AH3" s="197"/>
      <c r="AI3" s="197"/>
      <c r="AJ3" s="197"/>
      <c r="AK3" s="197"/>
      <c r="AL3" s="197"/>
      <c r="AM3" s="197"/>
      <c r="AN3" s="197"/>
      <c r="AO3" s="197"/>
      <c r="AP3" s="197"/>
      <c r="AQ3" s="383"/>
      <c r="AR3" s="383"/>
      <c r="AS3" s="383"/>
      <c r="AT3" s="383"/>
      <c r="AU3" s="383"/>
      <c r="AV3" s="383"/>
      <c r="AW3" s="383"/>
      <c r="AX3" s="383"/>
      <c r="AY3" s="197"/>
      <c r="AZ3" s="197"/>
      <c r="BA3" s="197"/>
      <c r="BB3" s="197"/>
      <c r="BC3" s="197"/>
      <c r="BD3" s="197"/>
      <c r="BE3" s="197"/>
      <c r="BF3" s="197"/>
      <c r="BG3" s="197"/>
      <c r="BH3" s="197"/>
      <c r="BI3" s="197"/>
      <c r="BJ3" s="197"/>
      <c r="BK3" s="383"/>
      <c r="BL3" s="383"/>
      <c r="BM3" s="383"/>
      <c r="BN3" s="383"/>
      <c r="BO3" s="383"/>
      <c r="BP3" s="383"/>
      <c r="BQ3" s="383"/>
      <c r="BR3" s="383"/>
      <c r="BS3" s="197"/>
      <c r="BT3" s="197"/>
      <c r="BU3" s="197"/>
      <c r="BV3" s="197"/>
      <c r="BW3" s="197"/>
      <c r="BX3" s="197"/>
      <c r="BY3" s="197"/>
      <c r="BZ3" s="197"/>
      <c r="CA3" s="197"/>
      <c r="CB3" s="197"/>
      <c r="CC3" s="197"/>
      <c r="CD3" s="197"/>
      <c r="CE3" s="197"/>
      <c r="CF3" s="197"/>
      <c r="CG3" s="197"/>
      <c r="CH3" s="197"/>
      <c r="CI3" s="383"/>
      <c r="CJ3" s="197"/>
      <c r="CK3" s="197"/>
      <c r="CL3" s="197"/>
      <c r="CM3" s="197"/>
      <c r="CN3" s="383"/>
      <c r="CO3" s="197"/>
      <c r="CP3" s="197"/>
      <c r="CQ3" s="197"/>
      <c r="CR3" s="197"/>
      <c r="CS3" s="383"/>
      <c r="CT3" s="383"/>
      <c r="CU3" s="383"/>
      <c r="CV3" s="383"/>
      <c r="CW3" s="383"/>
      <c r="CX3" s="383"/>
      <c r="CY3" s="383"/>
      <c r="CZ3" s="383"/>
      <c r="DA3" s="383"/>
      <c r="DB3" s="383"/>
      <c r="DC3" s="383"/>
      <c r="DD3" s="383"/>
      <c r="DE3" s="383"/>
      <c r="DF3" s="383"/>
      <c r="DG3" s="383"/>
      <c r="DH3" s="383"/>
      <c r="DI3" s="383"/>
      <c r="DJ3" s="383"/>
      <c r="DK3" s="383"/>
      <c r="DL3" s="383"/>
      <c r="DM3" s="383"/>
      <c r="DN3" s="383"/>
      <c r="DO3" s="383"/>
      <c r="DP3" s="383"/>
      <c r="DQ3" s="383"/>
      <c r="DR3" s="383"/>
      <c r="DS3" s="383"/>
      <c r="DT3" s="383"/>
      <c r="DU3" s="383"/>
      <c r="DV3" s="383"/>
      <c r="DW3" s="383"/>
      <c r="DX3" s="383"/>
      <c r="DY3" s="383"/>
      <c r="DZ3" s="383"/>
      <c r="EA3" s="383"/>
    </row>
    <row r="4" spans="1:131" s="198" customFormat="1" ht="15.75">
      <c r="A4" s="152" t="s">
        <v>1308</v>
      </c>
      <c r="B4" s="517">
        <f>'Schedule 3A_Income Statement'!B4</f>
        <v>45565</v>
      </c>
      <c r="C4" s="514"/>
      <c r="D4" s="514"/>
      <c r="E4" s="514"/>
      <c r="F4" s="515"/>
      <c r="G4" s="516"/>
      <c r="H4" s="197"/>
      <c r="I4" s="197"/>
      <c r="J4" s="197"/>
      <c r="K4" s="197"/>
      <c r="L4" s="197"/>
      <c r="M4" s="197"/>
      <c r="N4" s="197"/>
      <c r="O4" s="197"/>
      <c r="P4" s="197"/>
      <c r="Q4" s="197"/>
      <c r="R4" s="197"/>
      <c r="S4" s="197"/>
      <c r="T4" s="197"/>
      <c r="U4" s="197"/>
      <c r="V4" s="197"/>
      <c r="W4" s="197"/>
      <c r="X4" s="383"/>
      <c r="Y4" s="383"/>
      <c r="Z4" s="383"/>
      <c r="AA4" s="383"/>
      <c r="AB4" s="383"/>
      <c r="AC4" s="383"/>
      <c r="AD4" s="383"/>
      <c r="AE4" s="197"/>
      <c r="AF4" s="197"/>
      <c r="AG4" s="197"/>
      <c r="AH4" s="197"/>
      <c r="AI4" s="197"/>
      <c r="AJ4" s="197"/>
      <c r="AK4" s="197"/>
      <c r="AL4" s="197"/>
      <c r="AM4" s="197"/>
      <c r="AN4" s="197"/>
      <c r="AO4" s="197"/>
      <c r="AP4" s="197"/>
      <c r="AQ4" s="383"/>
      <c r="AR4" s="383"/>
      <c r="AS4" s="383"/>
      <c r="AT4" s="383"/>
      <c r="AU4" s="383"/>
      <c r="AV4" s="383"/>
      <c r="AW4" s="383"/>
      <c r="AX4" s="383"/>
      <c r="AY4" s="197"/>
      <c r="AZ4" s="197"/>
      <c r="BA4" s="197"/>
      <c r="BB4" s="197"/>
      <c r="BC4" s="197"/>
      <c r="BD4" s="197"/>
      <c r="BE4" s="197"/>
      <c r="BF4" s="197"/>
      <c r="BG4" s="197"/>
      <c r="BH4" s="197"/>
      <c r="BI4" s="197"/>
      <c r="BJ4" s="197"/>
      <c r="BK4" s="383"/>
      <c r="BL4" s="383"/>
      <c r="BM4" s="383"/>
      <c r="BN4" s="383"/>
      <c r="BO4" s="383"/>
      <c r="BP4" s="383"/>
      <c r="BQ4" s="383"/>
      <c r="BR4" s="383"/>
      <c r="BS4" s="197"/>
      <c r="BT4" s="197"/>
      <c r="BU4" s="197"/>
      <c r="BV4" s="197"/>
      <c r="BW4" s="197"/>
      <c r="BX4" s="197"/>
      <c r="BY4" s="197"/>
      <c r="BZ4" s="197"/>
      <c r="CA4" s="197"/>
      <c r="CB4" s="197"/>
      <c r="CC4" s="197"/>
      <c r="CD4" s="197"/>
      <c r="CE4" s="197"/>
      <c r="CF4" s="197"/>
      <c r="CG4" s="197"/>
      <c r="CH4" s="197"/>
      <c r="CI4" s="383"/>
      <c r="CJ4" s="197"/>
      <c r="CK4" s="197"/>
      <c r="CL4" s="197"/>
      <c r="CM4" s="197"/>
      <c r="CN4" s="383"/>
      <c r="CO4" s="197"/>
      <c r="CP4" s="197"/>
      <c r="CQ4" s="197"/>
      <c r="CR4" s="197"/>
      <c r="CS4" s="383"/>
      <c r="CT4" s="383"/>
      <c r="CU4" s="383"/>
      <c r="CV4" s="383"/>
      <c r="CW4" s="383"/>
      <c r="CX4" s="383"/>
      <c r="CY4" s="383"/>
      <c r="CZ4" s="383"/>
      <c r="DA4" s="383"/>
      <c r="DB4" s="383"/>
      <c r="DC4" s="383"/>
      <c r="DD4" s="383"/>
      <c r="DE4" s="383"/>
      <c r="DF4" s="383"/>
      <c r="DG4" s="383"/>
      <c r="DH4" s="383"/>
      <c r="DI4" s="383"/>
      <c r="DJ4" s="383"/>
      <c r="DK4" s="383"/>
      <c r="DL4" s="383"/>
      <c r="DM4" s="383"/>
      <c r="DN4" s="383"/>
      <c r="DO4" s="383"/>
      <c r="DP4" s="383"/>
      <c r="DQ4" s="383"/>
      <c r="DR4" s="383"/>
      <c r="DS4" s="383"/>
      <c r="DT4" s="383"/>
      <c r="DU4" s="383"/>
      <c r="DV4" s="383"/>
      <c r="DW4" s="383"/>
      <c r="DX4" s="383"/>
      <c r="DY4" s="383"/>
      <c r="DZ4" s="383"/>
      <c r="EA4" s="383"/>
    </row>
    <row r="5" spans="1:131" s="198" customFormat="1" ht="15.75">
      <c r="A5" s="152" t="s">
        <v>1309</v>
      </c>
      <c r="B5" s="513" t="str">
        <f>'Schedule 3A_Income Statement'!B5</f>
        <v>Roshni Parikh</v>
      </c>
      <c r="C5" s="514"/>
      <c r="D5" s="514"/>
      <c r="E5" s="514"/>
      <c r="F5" s="515"/>
      <c r="G5" s="516"/>
      <c r="H5" s="197"/>
      <c r="I5" s="197"/>
      <c r="J5" s="197"/>
      <c r="K5" s="197"/>
      <c r="L5" s="197"/>
      <c r="M5" s="197"/>
      <c r="N5" s="197"/>
      <c r="O5" s="197"/>
      <c r="P5" s="197"/>
      <c r="Q5" s="197"/>
      <c r="R5" s="197"/>
      <c r="S5" s="197"/>
      <c r="T5" s="197"/>
      <c r="U5" s="197"/>
      <c r="V5" s="197"/>
      <c r="W5" s="197"/>
      <c r="X5" s="383"/>
      <c r="Y5" s="383"/>
      <c r="Z5" s="383"/>
      <c r="AA5" s="383"/>
      <c r="AB5" s="383"/>
      <c r="AC5" s="383"/>
      <c r="AD5" s="383"/>
      <c r="AE5" s="197"/>
      <c r="AF5" s="197"/>
      <c r="AG5" s="197"/>
      <c r="AH5" s="197"/>
      <c r="AI5" s="197"/>
      <c r="AJ5" s="197"/>
      <c r="AK5" s="197"/>
      <c r="AL5" s="197"/>
      <c r="AM5" s="197"/>
      <c r="AN5" s="197"/>
      <c r="AO5" s="197"/>
      <c r="AP5" s="197"/>
      <c r="AQ5" s="383"/>
      <c r="AR5" s="383"/>
      <c r="AS5" s="383"/>
      <c r="AT5" s="383"/>
      <c r="AU5" s="383"/>
      <c r="AV5" s="383"/>
      <c r="AW5" s="383"/>
      <c r="AX5" s="383"/>
      <c r="AY5" s="197"/>
      <c r="AZ5" s="197"/>
      <c r="BA5" s="197"/>
      <c r="BB5" s="197"/>
      <c r="BC5" s="197"/>
      <c r="BD5" s="197"/>
      <c r="BE5" s="197"/>
      <c r="BF5" s="197"/>
      <c r="BG5" s="197"/>
      <c r="BH5" s="197"/>
      <c r="BI5" s="197"/>
      <c r="BJ5" s="197"/>
      <c r="BK5" s="383"/>
      <c r="BL5" s="383"/>
      <c r="BM5" s="383"/>
      <c r="BN5" s="383"/>
      <c r="BO5" s="383"/>
      <c r="BP5" s="383"/>
      <c r="BQ5" s="383"/>
      <c r="BR5" s="383"/>
      <c r="BS5" s="197"/>
      <c r="BT5" s="197"/>
      <c r="BU5" s="197"/>
      <c r="BV5" s="197"/>
      <c r="BW5" s="197"/>
      <c r="BX5" s="197"/>
      <c r="BY5" s="197"/>
      <c r="BZ5" s="197"/>
      <c r="CA5" s="197"/>
      <c r="CB5" s="197"/>
      <c r="CC5" s="197"/>
      <c r="CD5" s="197"/>
      <c r="CE5" s="197"/>
      <c r="CF5" s="197"/>
      <c r="CG5" s="197"/>
      <c r="CH5" s="197"/>
      <c r="CI5" s="383"/>
      <c r="CJ5" s="197"/>
      <c r="CK5" s="197"/>
      <c r="CL5" s="197"/>
      <c r="CM5" s="197"/>
      <c r="CN5" s="383"/>
      <c r="CO5" s="197"/>
      <c r="CP5" s="197"/>
      <c r="CQ5" s="197"/>
      <c r="CR5" s="197"/>
      <c r="CS5" s="383"/>
      <c r="CT5" s="383"/>
      <c r="CU5" s="383"/>
      <c r="CV5" s="383"/>
      <c r="CW5" s="383"/>
      <c r="CX5" s="383"/>
      <c r="CY5" s="383"/>
      <c r="CZ5" s="383"/>
      <c r="DA5" s="383"/>
      <c r="DB5" s="383"/>
      <c r="DC5" s="383"/>
      <c r="DD5" s="383"/>
      <c r="DE5" s="383"/>
      <c r="DF5" s="383"/>
      <c r="DG5" s="383"/>
      <c r="DH5" s="383"/>
      <c r="DI5" s="383"/>
      <c r="DJ5" s="383"/>
      <c r="DK5" s="383"/>
      <c r="DL5" s="383"/>
      <c r="DM5" s="383"/>
      <c r="DN5" s="383"/>
      <c r="DO5" s="383"/>
      <c r="DP5" s="383"/>
      <c r="DQ5" s="383"/>
      <c r="DR5" s="383"/>
      <c r="DS5" s="383"/>
      <c r="DT5" s="383"/>
      <c r="DU5" s="383"/>
      <c r="DV5" s="383"/>
      <c r="DW5" s="383"/>
      <c r="DX5" s="383"/>
      <c r="DY5" s="383"/>
      <c r="DZ5" s="383"/>
      <c r="EA5" s="383"/>
    </row>
    <row r="6" spans="1:131" s="198" customFormat="1" ht="15.75">
      <c r="A6" s="152" t="s">
        <v>1290</v>
      </c>
      <c r="B6" s="517">
        <f>'Schedule 3A_Income Statement'!B6</f>
        <v>45596</v>
      </c>
      <c r="C6" s="514"/>
      <c r="D6" s="514"/>
      <c r="E6" s="514"/>
      <c r="F6" s="515"/>
      <c r="G6" s="516"/>
      <c r="H6" s="197"/>
      <c r="I6" s="197"/>
      <c r="J6" s="197"/>
      <c r="K6" s="197"/>
      <c r="L6" s="197"/>
      <c r="M6" s="197"/>
      <c r="N6" s="197"/>
      <c r="O6" s="197"/>
      <c r="P6" s="197"/>
      <c r="Q6" s="197"/>
      <c r="R6" s="197"/>
      <c r="S6" s="197"/>
      <c r="T6" s="197"/>
      <c r="U6" s="197"/>
      <c r="V6" s="197"/>
      <c r="W6" s="197"/>
      <c r="X6" s="383"/>
      <c r="Y6" s="383"/>
      <c r="Z6" s="383"/>
      <c r="AA6" s="383"/>
      <c r="AB6" s="383"/>
      <c r="AC6" s="383"/>
      <c r="AD6" s="383"/>
      <c r="AE6" s="197"/>
      <c r="AF6" s="197"/>
      <c r="AG6" s="197"/>
      <c r="AH6" s="197"/>
      <c r="AI6" s="197"/>
      <c r="AJ6" s="197"/>
      <c r="AK6" s="197"/>
      <c r="AL6" s="197"/>
      <c r="AM6" s="197"/>
      <c r="AN6" s="197"/>
      <c r="AO6" s="197"/>
      <c r="AP6" s="197"/>
      <c r="AQ6" s="383"/>
      <c r="AR6" s="383"/>
      <c r="AS6" s="383"/>
      <c r="AT6" s="383"/>
      <c r="AU6" s="383"/>
      <c r="AV6" s="383"/>
      <c r="AW6" s="383"/>
      <c r="AX6" s="383"/>
      <c r="AY6" s="197"/>
      <c r="AZ6" s="197"/>
      <c r="BA6" s="197"/>
      <c r="BB6" s="197"/>
      <c r="BC6" s="197"/>
      <c r="BD6" s="197"/>
      <c r="BE6" s="197"/>
      <c r="BF6" s="197"/>
      <c r="BG6" s="197"/>
      <c r="BH6" s="197"/>
      <c r="BI6" s="197"/>
      <c r="BJ6" s="197"/>
      <c r="BK6" s="383"/>
      <c r="BL6" s="383"/>
      <c r="BM6" s="383"/>
      <c r="BN6" s="383"/>
      <c r="BO6" s="383"/>
      <c r="BP6" s="383"/>
      <c r="BQ6" s="383"/>
      <c r="BR6" s="383"/>
      <c r="BS6" s="197"/>
      <c r="BT6" s="197"/>
      <c r="BU6" s="197"/>
      <c r="BV6" s="197"/>
      <c r="BW6" s="197"/>
      <c r="BX6" s="197"/>
      <c r="BY6" s="197"/>
      <c r="BZ6" s="197"/>
      <c r="CA6" s="197"/>
      <c r="CB6" s="197"/>
      <c r="CC6" s="197"/>
      <c r="CD6" s="197"/>
      <c r="CE6" s="197"/>
      <c r="CF6" s="197"/>
      <c r="CG6" s="197"/>
      <c r="CH6" s="197"/>
      <c r="CI6" s="383"/>
      <c r="CJ6" s="197"/>
      <c r="CK6" s="197"/>
      <c r="CL6" s="197"/>
      <c r="CM6" s="197"/>
      <c r="CN6" s="383"/>
      <c r="CO6" s="197"/>
      <c r="CP6" s="197"/>
      <c r="CQ6" s="197"/>
      <c r="CR6" s="197"/>
      <c r="CS6" s="383"/>
      <c r="CT6" s="383"/>
      <c r="CU6" s="383"/>
      <c r="CV6" s="383"/>
      <c r="CW6" s="383"/>
      <c r="CX6" s="383"/>
      <c r="CY6" s="383"/>
      <c r="CZ6" s="383"/>
      <c r="DA6" s="383"/>
      <c r="DB6" s="383"/>
      <c r="DC6" s="383"/>
      <c r="DD6" s="383"/>
      <c r="DE6" s="383"/>
      <c r="DF6" s="383"/>
      <c r="DG6" s="383"/>
      <c r="DH6" s="383"/>
      <c r="DI6" s="383"/>
      <c r="DJ6" s="383"/>
      <c r="DK6" s="383"/>
      <c r="DL6" s="383"/>
      <c r="DM6" s="383"/>
      <c r="DN6" s="383"/>
      <c r="DO6" s="383"/>
      <c r="DP6" s="383"/>
      <c r="DQ6" s="383"/>
      <c r="DR6" s="383"/>
      <c r="DS6" s="383"/>
      <c r="DT6" s="383"/>
      <c r="DU6" s="383"/>
      <c r="DV6" s="383"/>
      <c r="DW6" s="383"/>
      <c r="DX6" s="383"/>
      <c r="DY6" s="383"/>
      <c r="DZ6" s="383"/>
      <c r="EA6" s="383"/>
    </row>
    <row r="7" spans="1:131" s="198" customFormat="1">
      <c r="A7" s="324" t="s">
        <v>1291</v>
      </c>
      <c r="B7" s="199"/>
      <c r="G7" s="383"/>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c r="CQ7" s="383"/>
      <c r="CR7" s="383"/>
      <c r="CS7" s="383"/>
      <c r="CT7" s="383"/>
      <c r="CU7" s="383"/>
      <c r="CV7" s="383"/>
      <c r="CW7" s="383"/>
      <c r="CX7" s="383"/>
      <c r="CY7" s="383"/>
      <c r="CZ7" s="383"/>
      <c r="DA7" s="383"/>
      <c r="DB7" s="383"/>
      <c r="DC7" s="383"/>
      <c r="DD7" s="383"/>
      <c r="DE7" s="383"/>
      <c r="DF7" s="383"/>
      <c r="DG7" s="383"/>
      <c r="DH7" s="383"/>
      <c r="DI7" s="383"/>
      <c r="DJ7" s="383"/>
      <c r="DK7" s="383"/>
      <c r="DL7" s="383"/>
      <c r="DM7" s="383"/>
      <c r="DN7" s="383"/>
      <c r="DO7" s="383"/>
      <c r="DP7" s="383"/>
      <c r="DQ7" s="383"/>
      <c r="DR7" s="383"/>
      <c r="DS7" s="383"/>
      <c r="DT7" s="383"/>
      <c r="DU7" s="383"/>
      <c r="DV7" s="383"/>
      <c r="DW7" s="383"/>
      <c r="DX7" s="383"/>
      <c r="DY7" s="383"/>
      <c r="DZ7" s="383"/>
      <c r="EA7" s="383"/>
    </row>
    <row r="8" spans="1:131" s="198" customFormat="1">
      <c r="A8" s="260"/>
      <c r="B8" s="199"/>
      <c r="G8" s="383"/>
      <c r="H8" s="383"/>
      <c r="I8" s="383"/>
      <c r="J8" s="383"/>
      <c r="K8" s="383"/>
      <c r="L8" s="383"/>
      <c r="M8" s="383"/>
      <c r="N8" s="383"/>
      <c r="O8" s="383"/>
      <c r="P8" s="383"/>
      <c r="Q8" s="383"/>
      <c r="R8" s="383"/>
      <c r="S8" s="383"/>
      <c r="T8" s="383"/>
      <c r="U8" s="383"/>
      <c r="V8" s="409"/>
      <c r="W8" s="383"/>
      <c r="X8" s="383"/>
      <c r="Y8" s="383"/>
      <c r="Z8" s="383"/>
      <c r="AA8" s="383"/>
      <c r="AB8" s="383"/>
      <c r="AC8" s="383"/>
      <c r="AD8" s="383"/>
      <c r="AE8" s="383"/>
      <c r="AF8" s="383"/>
      <c r="AG8" s="383"/>
      <c r="AH8" s="383"/>
      <c r="AI8" s="383"/>
      <c r="AJ8" s="383"/>
      <c r="AK8" s="383"/>
      <c r="AL8" s="383"/>
      <c r="AM8" s="383"/>
      <c r="AN8" s="383"/>
      <c r="AO8" s="383"/>
      <c r="AP8" s="409"/>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c r="CQ8" s="383"/>
      <c r="CR8" s="383"/>
      <c r="CS8" s="383"/>
      <c r="CT8" s="383"/>
      <c r="CU8" s="383"/>
      <c r="CV8" s="383"/>
      <c r="CW8" s="383"/>
      <c r="CX8" s="383"/>
      <c r="CY8" s="383"/>
      <c r="CZ8" s="383"/>
      <c r="DA8" s="383"/>
      <c r="DB8" s="383"/>
      <c r="DC8" s="383"/>
      <c r="DD8" s="383"/>
      <c r="DE8" s="383"/>
      <c r="DF8" s="383"/>
      <c r="DG8" s="383"/>
      <c r="DH8" s="383"/>
      <c r="DI8" s="383"/>
      <c r="DJ8" s="383"/>
      <c r="DK8" s="383"/>
      <c r="DL8" s="383"/>
      <c r="DM8" s="383"/>
      <c r="DN8" s="383"/>
      <c r="DO8" s="383"/>
      <c r="DP8" s="383"/>
      <c r="DQ8" s="383"/>
      <c r="DR8" s="383"/>
      <c r="DS8" s="383"/>
      <c r="DT8" s="383"/>
      <c r="DU8" s="383"/>
      <c r="DV8" s="383"/>
      <c r="DW8" s="383"/>
      <c r="DX8" s="383"/>
      <c r="DY8" s="383"/>
      <c r="DZ8" s="383"/>
      <c r="EA8" s="383"/>
    </row>
    <row r="9" spans="1:131" s="198" customFormat="1">
      <c r="A9" s="260"/>
      <c r="B9" s="199"/>
      <c r="G9" s="383"/>
      <c r="H9" s="383"/>
      <c r="I9" s="383"/>
      <c r="J9" s="383"/>
      <c r="K9" s="383"/>
      <c r="L9" s="383"/>
      <c r="M9" s="383"/>
      <c r="N9" s="383"/>
      <c r="O9" s="383"/>
      <c r="P9" s="383"/>
      <c r="Q9" s="383"/>
      <c r="R9" s="383"/>
      <c r="S9" s="383"/>
      <c r="T9" s="383"/>
      <c r="U9" s="383"/>
      <c r="V9" s="409"/>
      <c r="W9" s="383"/>
      <c r="X9" s="383"/>
      <c r="Y9" s="383"/>
      <c r="Z9" s="383"/>
      <c r="AA9" s="383"/>
      <c r="AB9" s="383"/>
      <c r="AC9" s="383"/>
      <c r="AD9" s="383"/>
      <c r="AE9" s="383"/>
      <c r="AF9" s="383"/>
      <c r="AG9" s="383"/>
      <c r="AH9" s="383"/>
      <c r="AI9" s="383"/>
      <c r="AJ9" s="383"/>
      <c r="AK9" s="383"/>
      <c r="AL9" s="383"/>
      <c r="AM9" s="383"/>
      <c r="AN9" s="383"/>
      <c r="AO9" s="383"/>
      <c r="AP9" s="409"/>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c r="CQ9" s="383"/>
      <c r="CR9" s="383"/>
      <c r="CS9" s="383"/>
      <c r="CT9" s="383"/>
      <c r="CU9" s="383"/>
      <c r="CV9" s="383"/>
      <c r="CW9" s="383"/>
      <c r="CX9" s="383"/>
      <c r="CY9" s="383"/>
      <c r="CZ9" s="383"/>
      <c r="DA9" s="383"/>
      <c r="DB9" s="383"/>
      <c r="DC9" s="383"/>
      <c r="DD9" s="383"/>
      <c r="DE9" s="383"/>
      <c r="DF9" s="383"/>
      <c r="DG9" s="383"/>
      <c r="DH9" s="383"/>
      <c r="DI9" s="383"/>
      <c r="DJ9" s="383"/>
      <c r="DK9" s="383"/>
      <c r="DL9" s="383"/>
      <c r="DM9" s="383"/>
      <c r="DN9" s="383"/>
      <c r="DO9" s="383"/>
      <c r="DP9" s="383"/>
      <c r="DQ9" s="383"/>
      <c r="DR9" s="383"/>
      <c r="DS9" s="383"/>
      <c r="DT9" s="383"/>
      <c r="DU9" s="383"/>
      <c r="DV9" s="383"/>
      <c r="DW9" s="383"/>
      <c r="DX9" s="383"/>
      <c r="DY9" s="383"/>
      <c r="DZ9" s="383"/>
      <c r="EA9" s="383"/>
    </row>
    <row r="10" spans="1:131" s="196" customFormat="1" ht="15.75" customHeight="1">
      <c r="A10" s="518"/>
      <c r="B10" s="846" t="s">
        <v>1324</v>
      </c>
      <c r="C10" s="519" t="s">
        <v>404</v>
      </c>
      <c r="D10" s="520"/>
      <c r="E10" s="520"/>
      <c r="F10" s="520"/>
      <c r="G10" s="520"/>
      <c r="H10" s="520"/>
      <c r="I10" s="520"/>
      <c r="J10" s="520"/>
      <c r="K10" s="520"/>
      <c r="L10" s="520"/>
      <c r="M10" s="520"/>
      <c r="N10" s="520"/>
      <c r="O10" s="520"/>
      <c r="P10" s="520"/>
      <c r="Q10" s="520"/>
      <c r="R10" s="520"/>
      <c r="S10" s="520"/>
      <c r="T10" s="520"/>
      <c r="U10" s="521"/>
      <c r="V10" s="846" t="s">
        <v>1324</v>
      </c>
      <c r="W10" s="519" t="s">
        <v>409</v>
      </c>
      <c r="X10" s="520"/>
      <c r="Y10" s="520"/>
      <c r="Z10" s="520"/>
      <c r="AA10" s="520"/>
      <c r="AB10" s="520"/>
      <c r="AC10" s="520"/>
      <c r="AD10" s="520"/>
      <c r="AE10" s="520"/>
      <c r="AF10" s="520"/>
      <c r="AG10" s="520"/>
      <c r="AH10" s="520"/>
      <c r="AI10" s="520"/>
      <c r="AJ10" s="520"/>
      <c r="AK10" s="520"/>
      <c r="AL10" s="520"/>
      <c r="AM10" s="520"/>
      <c r="AN10" s="520"/>
      <c r="AO10" s="521"/>
      <c r="AP10" s="846" t="s">
        <v>1324</v>
      </c>
      <c r="AQ10" s="519" t="s">
        <v>411</v>
      </c>
      <c r="AR10" s="520"/>
      <c r="AS10" s="520"/>
      <c r="AT10" s="520"/>
      <c r="AU10" s="520"/>
      <c r="AV10" s="520"/>
      <c r="AW10" s="520"/>
      <c r="AX10" s="520"/>
      <c r="AY10" s="520"/>
      <c r="AZ10" s="520"/>
      <c r="BA10" s="520"/>
      <c r="BB10" s="520"/>
      <c r="BC10" s="520"/>
      <c r="BD10" s="520"/>
      <c r="BE10" s="520"/>
      <c r="BF10" s="520"/>
      <c r="BG10" s="520"/>
      <c r="BH10" s="520"/>
      <c r="BI10" s="520"/>
      <c r="BJ10" s="846" t="s">
        <v>1324</v>
      </c>
      <c r="BK10" s="520" t="s">
        <v>1325</v>
      </c>
      <c r="BL10" s="520"/>
      <c r="BM10" s="520"/>
      <c r="BN10" s="520"/>
      <c r="BO10" s="520"/>
      <c r="BP10" s="520"/>
      <c r="BQ10" s="520"/>
      <c r="BR10" s="520"/>
      <c r="BS10" s="520"/>
      <c r="BT10" s="520"/>
      <c r="BU10" s="520"/>
      <c r="BV10" s="520"/>
      <c r="BW10" s="520"/>
      <c r="BX10" s="520"/>
      <c r="BY10" s="520"/>
      <c r="BZ10" s="520"/>
      <c r="CA10" s="520"/>
      <c r="CB10" s="520"/>
      <c r="CC10" s="520"/>
      <c r="CD10" s="846" t="s">
        <v>1324</v>
      </c>
      <c r="CE10" s="733"/>
      <c r="CF10" s="734"/>
      <c r="CG10" s="734"/>
      <c r="CH10" s="735"/>
      <c r="CI10" s="843" t="s">
        <v>1326</v>
      </c>
      <c r="CJ10" s="733"/>
      <c r="CK10" s="734"/>
      <c r="CL10" s="734"/>
      <c r="CM10" s="735"/>
      <c r="CN10" s="843" t="s">
        <v>1326</v>
      </c>
      <c r="CO10" s="733"/>
      <c r="CP10" s="734"/>
      <c r="CQ10" s="734"/>
      <c r="CR10" s="735"/>
      <c r="CS10" s="843" t="s">
        <v>1326</v>
      </c>
      <c r="CT10" s="197"/>
      <c r="CU10" s="197"/>
      <c r="CV10" s="197"/>
      <c r="CW10" s="197"/>
      <c r="CX10" s="197"/>
      <c r="CY10" s="197"/>
      <c r="CZ10" s="197"/>
      <c r="DA10" s="197"/>
      <c r="DB10" s="197"/>
      <c r="DC10" s="197"/>
      <c r="DD10" s="197"/>
      <c r="DE10" s="197"/>
      <c r="DF10" s="197"/>
      <c r="DG10" s="197"/>
      <c r="DH10" s="197"/>
      <c r="DI10" s="197"/>
      <c r="DJ10" s="197"/>
      <c r="DK10" s="197"/>
      <c r="DL10" s="197"/>
      <c r="DM10" s="197"/>
      <c r="DN10" s="197"/>
      <c r="DO10" s="197"/>
      <c r="DP10" s="197"/>
      <c r="DQ10" s="197"/>
      <c r="DR10" s="197"/>
      <c r="DS10" s="197"/>
      <c r="DT10" s="197"/>
      <c r="DU10" s="197"/>
      <c r="DV10" s="197"/>
      <c r="DW10" s="197"/>
      <c r="DX10" s="197"/>
      <c r="DY10" s="197"/>
      <c r="DZ10" s="197"/>
      <c r="EA10" s="197"/>
    </row>
    <row r="11" spans="1:131" s="196" customFormat="1" ht="32.1" customHeight="1">
      <c r="A11" s="151" t="s">
        <v>1327</v>
      </c>
      <c r="B11" s="846"/>
      <c r="C11" s="519" t="s">
        <v>1328</v>
      </c>
      <c r="D11" s="520"/>
      <c r="E11" s="520"/>
      <c r="F11" s="520"/>
      <c r="G11" s="520"/>
      <c r="H11" s="520"/>
      <c r="I11" s="520"/>
      <c r="J11" s="520"/>
      <c r="K11" s="522"/>
      <c r="L11" s="523" t="s">
        <v>1329</v>
      </c>
      <c r="M11" s="520"/>
      <c r="N11" s="520"/>
      <c r="O11" s="520"/>
      <c r="P11" s="520"/>
      <c r="Q11" s="520"/>
      <c r="R11" s="520"/>
      <c r="S11" s="520"/>
      <c r="T11" s="520"/>
      <c r="U11" s="848" t="s">
        <v>1330</v>
      </c>
      <c r="V11" s="846"/>
      <c r="W11" s="520" t="s">
        <v>1328</v>
      </c>
      <c r="X11" s="520"/>
      <c r="Y11" s="520"/>
      <c r="Z11" s="520"/>
      <c r="AA11" s="520"/>
      <c r="AB11" s="520"/>
      <c r="AC11" s="520"/>
      <c r="AD11" s="520"/>
      <c r="AE11" s="522"/>
      <c r="AF11" s="523" t="s">
        <v>1329</v>
      </c>
      <c r="AG11" s="520"/>
      <c r="AH11" s="520"/>
      <c r="AI11" s="520"/>
      <c r="AJ11" s="520"/>
      <c r="AK11" s="520"/>
      <c r="AL11" s="520"/>
      <c r="AM11" s="520"/>
      <c r="AN11" s="520"/>
      <c r="AO11" s="848" t="s">
        <v>1330</v>
      </c>
      <c r="AP11" s="846"/>
      <c r="AQ11" s="519" t="s">
        <v>1328</v>
      </c>
      <c r="AR11" s="520"/>
      <c r="AS11" s="520"/>
      <c r="AT11" s="520"/>
      <c r="AU11" s="520"/>
      <c r="AV11" s="520"/>
      <c r="AW11" s="520"/>
      <c r="AX11" s="520"/>
      <c r="AY11" s="522"/>
      <c r="AZ11" s="523" t="s">
        <v>1329</v>
      </c>
      <c r="BA11" s="520"/>
      <c r="BB11" s="520"/>
      <c r="BC11" s="520"/>
      <c r="BD11" s="520"/>
      <c r="BE11" s="520"/>
      <c r="BF11" s="520"/>
      <c r="BG11" s="520"/>
      <c r="BH11" s="520"/>
      <c r="BI11" s="851" t="s">
        <v>1330</v>
      </c>
      <c r="BJ11" s="846"/>
      <c r="BK11" s="520" t="s">
        <v>1328</v>
      </c>
      <c r="BL11" s="520"/>
      <c r="BM11" s="520"/>
      <c r="BN11" s="520"/>
      <c r="BO11" s="520"/>
      <c r="BP11" s="520"/>
      <c r="BQ11" s="520"/>
      <c r="BR11" s="520"/>
      <c r="BS11" s="522"/>
      <c r="BT11" s="523" t="s">
        <v>1329</v>
      </c>
      <c r="BU11" s="520"/>
      <c r="BV11" s="520"/>
      <c r="BW11" s="520"/>
      <c r="BX11" s="520"/>
      <c r="BY11" s="520"/>
      <c r="BZ11" s="520"/>
      <c r="CA11" s="520"/>
      <c r="CB11" s="520"/>
      <c r="CC11" s="851" t="s">
        <v>1330</v>
      </c>
      <c r="CD11" s="846"/>
      <c r="CE11" s="732" t="s">
        <v>1328</v>
      </c>
      <c r="CF11" s="732"/>
      <c r="CG11" s="732"/>
      <c r="CH11" s="732"/>
      <c r="CI11" s="844"/>
      <c r="CJ11" s="732" t="s">
        <v>1329</v>
      </c>
      <c r="CK11" s="732"/>
      <c r="CL11" s="732"/>
      <c r="CM11" s="732"/>
      <c r="CN11" s="844"/>
      <c r="CO11" s="732" t="s">
        <v>1331</v>
      </c>
      <c r="CP11" s="732"/>
      <c r="CQ11" s="732"/>
      <c r="CR11" s="732"/>
      <c r="CS11" s="844"/>
      <c r="CT11" s="197"/>
      <c r="CU11" s="197"/>
      <c r="CV11" s="197"/>
      <c r="CW11" s="197"/>
      <c r="CX11" s="197"/>
      <c r="CY11" s="197"/>
      <c r="CZ11" s="197"/>
      <c r="DA11" s="197"/>
      <c r="DB11" s="197"/>
      <c r="DC11" s="197"/>
      <c r="DD11" s="197"/>
      <c r="DE11" s="197"/>
      <c r="DF11" s="197"/>
      <c r="DG11" s="197"/>
      <c r="DH11" s="197"/>
      <c r="DI11" s="197"/>
      <c r="DJ11" s="197"/>
      <c r="DK11" s="197"/>
      <c r="DL11" s="197"/>
      <c r="DM11" s="197"/>
      <c r="DN11" s="197"/>
      <c r="DO11" s="197"/>
      <c r="DP11" s="197"/>
      <c r="DQ11" s="197"/>
      <c r="DR11" s="197"/>
      <c r="DS11" s="197"/>
      <c r="DT11" s="197"/>
      <c r="DU11" s="197"/>
      <c r="DV11" s="197"/>
      <c r="DW11" s="197"/>
      <c r="DX11" s="197"/>
      <c r="DY11" s="197"/>
      <c r="DZ11" s="197"/>
      <c r="EA11" s="197"/>
    </row>
    <row r="12" spans="1:131" s="194" customFormat="1" ht="12.75" customHeight="1">
      <c r="A12" s="113" t="s">
        <v>1332</v>
      </c>
      <c r="B12" s="846"/>
      <c r="C12" s="190" t="s">
        <v>1293</v>
      </c>
      <c r="D12" s="191"/>
      <c r="E12" s="190" t="s">
        <v>1300</v>
      </c>
      <c r="F12" s="191"/>
      <c r="G12" s="190" t="s">
        <v>1301</v>
      </c>
      <c r="H12" s="191"/>
      <c r="I12" s="190" t="s">
        <v>1302</v>
      </c>
      <c r="J12" s="191"/>
      <c r="K12" s="89"/>
      <c r="L12" s="192" t="s">
        <v>1293</v>
      </c>
      <c r="M12" s="191"/>
      <c r="N12" s="190" t="s">
        <v>1300</v>
      </c>
      <c r="O12" s="191"/>
      <c r="P12" s="190" t="s">
        <v>1301</v>
      </c>
      <c r="Q12" s="191"/>
      <c r="R12" s="190" t="s">
        <v>1302</v>
      </c>
      <c r="S12" s="191"/>
      <c r="T12" s="473"/>
      <c r="U12" s="849"/>
      <c r="V12" s="846"/>
      <c r="W12" s="193" t="s">
        <v>1293</v>
      </c>
      <c r="X12" s="191"/>
      <c r="Y12" s="190" t="s">
        <v>1300</v>
      </c>
      <c r="Z12" s="191"/>
      <c r="AA12" s="190" t="s">
        <v>1301</v>
      </c>
      <c r="AB12" s="191"/>
      <c r="AC12" s="190" t="s">
        <v>1302</v>
      </c>
      <c r="AD12" s="191"/>
      <c r="AE12" s="89"/>
      <c r="AF12" s="192" t="s">
        <v>1293</v>
      </c>
      <c r="AG12" s="191"/>
      <c r="AH12" s="190" t="s">
        <v>1300</v>
      </c>
      <c r="AI12" s="191"/>
      <c r="AJ12" s="190" t="s">
        <v>1301</v>
      </c>
      <c r="AK12" s="191"/>
      <c r="AL12" s="190" t="s">
        <v>1302</v>
      </c>
      <c r="AM12" s="191"/>
      <c r="AN12" s="473"/>
      <c r="AO12" s="849"/>
      <c r="AP12" s="846"/>
      <c r="AQ12" s="190" t="s">
        <v>1293</v>
      </c>
      <c r="AR12" s="191"/>
      <c r="AS12" s="190" t="s">
        <v>1300</v>
      </c>
      <c r="AT12" s="191"/>
      <c r="AU12" s="190" t="s">
        <v>1301</v>
      </c>
      <c r="AV12" s="191"/>
      <c r="AW12" s="190" t="s">
        <v>1302</v>
      </c>
      <c r="AX12" s="191"/>
      <c r="AY12" s="89"/>
      <c r="AZ12" s="192" t="s">
        <v>1293</v>
      </c>
      <c r="BA12" s="191"/>
      <c r="BB12" s="190" t="s">
        <v>1300</v>
      </c>
      <c r="BC12" s="191"/>
      <c r="BD12" s="190" t="s">
        <v>1301</v>
      </c>
      <c r="BE12" s="191"/>
      <c r="BF12" s="190" t="s">
        <v>1302</v>
      </c>
      <c r="BG12" s="191"/>
      <c r="BH12" s="473"/>
      <c r="BI12" s="852"/>
      <c r="BJ12" s="846"/>
      <c r="BK12" s="193" t="s">
        <v>1293</v>
      </c>
      <c r="BL12" s="191"/>
      <c r="BM12" s="190" t="s">
        <v>1300</v>
      </c>
      <c r="BN12" s="191"/>
      <c r="BO12" s="190" t="s">
        <v>1301</v>
      </c>
      <c r="BP12" s="191"/>
      <c r="BQ12" s="190" t="s">
        <v>1302</v>
      </c>
      <c r="BR12" s="191"/>
      <c r="BS12" s="89"/>
      <c r="BT12" s="192" t="s">
        <v>1293</v>
      </c>
      <c r="BU12" s="191"/>
      <c r="BV12" s="190" t="s">
        <v>1300</v>
      </c>
      <c r="BW12" s="191"/>
      <c r="BX12" s="190" t="s">
        <v>1301</v>
      </c>
      <c r="BY12" s="191"/>
      <c r="BZ12" s="190" t="s">
        <v>1302</v>
      </c>
      <c r="CA12" s="191"/>
      <c r="CB12" s="473"/>
      <c r="CC12" s="852"/>
      <c r="CD12" s="846"/>
      <c r="CE12" s="190" t="s">
        <v>1293</v>
      </c>
      <c r="CF12" s="190" t="s">
        <v>1300</v>
      </c>
      <c r="CG12" s="190" t="s">
        <v>1301</v>
      </c>
      <c r="CH12" s="191" t="s">
        <v>1302</v>
      </c>
      <c r="CI12" s="844"/>
      <c r="CJ12" s="190" t="s">
        <v>1293</v>
      </c>
      <c r="CK12" s="190" t="s">
        <v>1300</v>
      </c>
      <c r="CL12" s="190" t="s">
        <v>1301</v>
      </c>
      <c r="CM12" s="191" t="s">
        <v>1302</v>
      </c>
      <c r="CN12" s="844"/>
      <c r="CO12" s="190" t="s">
        <v>1293</v>
      </c>
      <c r="CP12" s="190" t="s">
        <v>1300</v>
      </c>
      <c r="CQ12" s="190" t="s">
        <v>1301</v>
      </c>
      <c r="CR12" s="191" t="s">
        <v>1302</v>
      </c>
      <c r="CS12" s="844"/>
      <c r="CT12" s="377"/>
      <c r="CU12" s="377"/>
      <c r="CV12" s="377"/>
      <c r="CW12" s="377"/>
      <c r="CX12" s="377"/>
      <c r="CY12" s="377"/>
      <c r="CZ12" s="377"/>
      <c r="DA12" s="377"/>
      <c r="DB12" s="377"/>
      <c r="DC12" s="377"/>
      <c r="DD12" s="377"/>
      <c r="DE12" s="377"/>
      <c r="DF12" s="377"/>
      <c r="DG12" s="377"/>
      <c r="DH12" s="377"/>
      <c r="DI12" s="377"/>
      <c r="DJ12" s="377"/>
      <c r="DK12" s="377"/>
      <c r="DL12" s="377"/>
      <c r="DM12" s="377"/>
      <c r="DN12" s="377"/>
      <c r="DO12" s="377"/>
      <c r="DP12" s="377"/>
      <c r="DQ12" s="377"/>
      <c r="DR12" s="377"/>
      <c r="DS12" s="377"/>
      <c r="DT12" s="377"/>
      <c r="DU12" s="377"/>
      <c r="DV12" s="377"/>
      <c r="DW12" s="377"/>
      <c r="DX12" s="377"/>
      <c r="DY12" s="377"/>
      <c r="DZ12" s="377"/>
      <c r="EA12" s="377"/>
    </row>
    <row r="13" spans="1:131" s="474" customFormat="1" ht="46.5" customHeight="1">
      <c r="A13" s="524"/>
      <c r="B13" s="846"/>
      <c r="C13" s="696" t="s">
        <v>408</v>
      </c>
      <c r="D13" s="696" t="s">
        <v>406</v>
      </c>
      <c r="E13" s="696" t="s">
        <v>408</v>
      </c>
      <c r="F13" s="696" t="s">
        <v>406</v>
      </c>
      <c r="G13" s="696" t="s">
        <v>408</v>
      </c>
      <c r="H13" s="696" t="s">
        <v>406</v>
      </c>
      <c r="I13" s="696" t="s">
        <v>408</v>
      </c>
      <c r="J13" s="696" t="s">
        <v>406</v>
      </c>
      <c r="K13" s="697" t="s">
        <v>1333</v>
      </c>
      <c r="L13" s="698" t="s">
        <v>408</v>
      </c>
      <c r="M13" s="696" t="s">
        <v>406</v>
      </c>
      <c r="N13" s="696" t="s">
        <v>408</v>
      </c>
      <c r="O13" s="696" t="s">
        <v>406</v>
      </c>
      <c r="P13" s="696" t="s">
        <v>408</v>
      </c>
      <c r="Q13" s="696" t="s">
        <v>406</v>
      </c>
      <c r="R13" s="696" t="s">
        <v>408</v>
      </c>
      <c r="S13" s="696" t="s">
        <v>406</v>
      </c>
      <c r="T13" s="696" t="s">
        <v>1334</v>
      </c>
      <c r="U13" s="850"/>
      <c r="V13" s="846"/>
      <c r="W13" s="699" t="s">
        <v>408</v>
      </c>
      <c r="X13" s="696" t="s">
        <v>406</v>
      </c>
      <c r="Y13" s="696" t="s">
        <v>408</v>
      </c>
      <c r="Z13" s="696" t="s">
        <v>406</v>
      </c>
      <c r="AA13" s="696" t="s">
        <v>408</v>
      </c>
      <c r="AB13" s="696" t="s">
        <v>406</v>
      </c>
      <c r="AC13" s="696" t="s">
        <v>408</v>
      </c>
      <c r="AD13" s="696" t="s">
        <v>406</v>
      </c>
      <c r="AE13" s="697" t="s">
        <v>1333</v>
      </c>
      <c r="AF13" s="698" t="s">
        <v>408</v>
      </c>
      <c r="AG13" s="696" t="s">
        <v>406</v>
      </c>
      <c r="AH13" s="696" t="s">
        <v>408</v>
      </c>
      <c r="AI13" s="696" t="s">
        <v>406</v>
      </c>
      <c r="AJ13" s="696" t="s">
        <v>408</v>
      </c>
      <c r="AK13" s="696" t="s">
        <v>406</v>
      </c>
      <c r="AL13" s="696" t="s">
        <v>408</v>
      </c>
      <c r="AM13" s="696" t="s">
        <v>406</v>
      </c>
      <c r="AN13" s="696" t="s">
        <v>1334</v>
      </c>
      <c r="AO13" s="850"/>
      <c r="AP13" s="846"/>
      <c r="AQ13" s="696" t="s">
        <v>408</v>
      </c>
      <c r="AR13" s="696" t="s">
        <v>406</v>
      </c>
      <c r="AS13" s="696" t="s">
        <v>408</v>
      </c>
      <c r="AT13" s="696" t="s">
        <v>406</v>
      </c>
      <c r="AU13" s="696" t="s">
        <v>408</v>
      </c>
      <c r="AV13" s="696" t="s">
        <v>406</v>
      </c>
      <c r="AW13" s="696" t="s">
        <v>408</v>
      </c>
      <c r="AX13" s="696" t="s">
        <v>406</v>
      </c>
      <c r="AY13" s="697" t="s">
        <v>1333</v>
      </c>
      <c r="AZ13" s="698" t="s">
        <v>408</v>
      </c>
      <c r="BA13" s="696" t="s">
        <v>406</v>
      </c>
      <c r="BB13" s="696" t="s">
        <v>408</v>
      </c>
      <c r="BC13" s="696" t="s">
        <v>406</v>
      </c>
      <c r="BD13" s="696" t="s">
        <v>408</v>
      </c>
      <c r="BE13" s="696" t="s">
        <v>406</v>
      </c>
      <c r="BF13" s="696" t="s">
        <v>408</v>
      </c>
      <c r="BG13" s="696" t="s">
        <v>406</v>
      </c>
      <c r="BH13" s="696" t="s">
        <v>1334</v>
      </c>
      <c r="BI13" s="853"/>
      <c r="BJ13" s="846"/>
      <c r="BK13" s="699" t="s">
        <v>408</v>
      </c>
      <c r="BL13" s="696" t="s">
        <v>406</v>
      </c>
      <c r="BM13" s="696" t="s">
        <v>408</v>
      </c>
      <c r="BN13" s="696" t="s">
        <v>406</v>
      </c>
      <c r="BO13" s="696" t="s">
        <v>408</v>
      </c>
      <c r="BP13" s="696" t="s">
        <v>406</v>
      </c>
      <c r="BQ13" s="696" t="s">
        <v>408</v>
      </c>
      <c r="BR13" s="696" t="s">
        <v>406</v>
      </c>
      <c r="BS13" s="697" t="s">
        <v>1333</v>
      </c>
      <c r="BT13" s="698" t="s">
        <v>408</v>
      </c>
      <c r="BU13" s="696" t="s">
        <v>406</v>
      </c>
      <c r="BV13" s="696" t="s">
        <v>408</v>
      </c>
      <c r="BW13" s="696" t="s">
        <v>406</v>
      </c>
      <c r="BX13" s="696" t="s">
        <v>408</v>
      </c>
      <c r="BY13" s="696" t="s">
        <v>406</v>
      </c>
      <c r="BZ13" s="696" t="s">
        <v>408</v>
      </c>
      <c r="CA13" s="696" t="s">
        <v>406</v>
      </c>
      <c r="CB13" s="696" t="s">
        <v>1334</v>
      </c>
      <c r="CC13" s="853"/>
      <c r="CD13" s="846"/>
      <c r="CE13" s="700" t="s">
        <v>54</v>
      </c>
      <c r="CF13" s="700" t="s">
        <v>54</v>
      </c>
      <c r="CG13" s="700" t="s">
        <v>54</v>
      </c>
      <c r="CH13" s="700" t="s">
        <v>54</v>
      </c>
      <c r="CI13" s="845"/>
      <c r="CJ13" s="700" t="s">
        <v>54</v>
      </c>
      <c r="CK13" s="700" t="s">
        <v>54</v>
      </c>
      <c r="CL13" s="700" t="s">
        <v>54</v>
      </c>
      <c r="CM13" s="700" t="s">
        <v>54</v>
      </c>
      <c r="CN13" s="845"/>
      <c r="CO13" s="700" t="s">
        <v>54</v>
      </c>
      <c r="CP13" s="700" t="s">
        <v>54</v>
      </c>
      <c r="CQ13" s="700" t="s">
        <v>54</v>
      </c>
      <c r="CR13" s="700" t="s">
        <v>54</v>
      </c>
      <c r="CS13" s="845"/>
      <c r="CT13" s="429"/>
      <c r="CU13" s="429"/>
      <c r="CV13" s="429"/>
      <c r="CW13" s="429"/>
      <c r="CX13" s="429"/>
      <c r="CY13" s="429"/>
      <c r="CZ13" s="429"/>
      <c r="DA13" s="429"/>
      <c r="DB13" s="429"/>
      <c r="DC13" s="429"/>
      <c r="DD13" s="429"/>
      <c r="DE13" s="429"/>
      <c r="DF13" s="429"/>
      <c r="DG13" s="429"/>
      <c r="DH13" s="429"/>
      <c r="DI13" s="429"/>
      <c r="DJ13" s="429"/>
      <c r="DK13" s="429"/>
      <c r="DL13" s="429"/>
      <c r="DM13" s="429"/>
      <c r="DN13" s="429"/>
      <c r="DO13" s="429"/>
      <c r="DP13" s="429"/>
      <c r="DQ13" s="429"/>
      <c r="DR13" s="429"/>
      <c r="DS13" s="429"/>
      <c r="DT13" s="429"/>
      <c r="DU13" s="429"/>
      <c r="DV13" s="429"/>
      <c r="DW13" s="429"/>
      <c r="DX13" s="429"/>
      <c r="DY13" s="429"/>
      <c r="DZ13" s="429"/>
      <c r="EA13" s="429"/>
    </row>
    <row r="14" spans="1:131" ht="15.75" customHeight="1">
      <c r="A14" s="16" t="s">
        <v>1295</v>
      </c>
      <c r="B14" s="228"/>
      <c r="C14" s="723">
        <f>INDEX('Schedule 1_Enrollment'!$D$12:$K$35,MATCH(C12,'Schedule 1_Enrollment'!$B$10:$B$31,0)+0,MATCH(C10,'Schedule 1_Enrollment'!$D$10:$K$10,0)+IF(C13="Dual Eligible",1,0))</f>
        <v>1215</v>
      </c>
      <c r="D14" s="723">
        <f>INDEX('Schedule 1_Enrollment'!$D$12:$K$35,MATCH(C12,'Schedule 1_Enrollment'!$B$10:$B$31,0)+0,MATCH(C10,'Schedule 1_Enrollment'!$D$10:$K$10,0)+IF(D13="Dual Eligible",1,0))</f>
        <v>5176.2406233421807</v>
      </c>
      <c r="E14" s="723">
        <f>INDEX('Schedule 1_Enrollment'!$D$12:$K$35,MATCH(E12,'Schedule 1_Enrollment'!$B$10:$B$31,0)+0,MATCH(C10,'Schedule 1_Enrollment'!$D$10:$K$10,0)+IF(E13="Dual Eligible",1,0))</f>
        <v>1343.5909207618313</v>
      </c>
      <c r="F14" s="723">
        <f>INDEX('Schedule 1_Enrollment'!$D$12:$K$35,MATCH(E12,'Schedule 1_Enrollment'!$B$10:$B$31,0)+0,MATCH(C10,'Schedule 1_Enrollment'!$D$10:$K$10,0)+IF(F13="Dual Eligible",1,0))</f>
        <v>5321.1822088876525</v>
      </c>
      <c r="G14" s="723">
        <f>INDEX('Schedule 1_Enrollment'!$D$12:$K$35,MATCH(G12,'Schedule 1_Enrollment'!$B$10:$B$31,0)+0,MATCH(C10,'Schedule 1_Enrollment'!$D$10:$K$10,0)+IF(G13="Dual Eligible",1,0))</f>
        <v>1276</v>
      </c>
      <c r="H14" s="723">
        <f>INDEX('Schedule 1_Enrollment'!$D$12:$K$35,MATCH(G12,'Schedule 1_Enrollment'!$B$10:$B$31,0)+0,MATCH(C10,'Schedule 1_Enrollment'!$D$10:$K$10,0)+IF(H13="Dual Eligible",1,0))</f>
        <v>5184.4636249196201</v>
      </c>
      <c r="I14" s="723">
        <f>INDEX('Schedule 1_Enrollment'!$D$12:$K$35,MATCH(I12,'Schedule 1_Enrollment'!$B$10:$B$31,0)+0,MATCH(C10,'Schedule 1_Enrollment'!$D$10:$K$10,0)+IF(I13="Dual Eligible",1,0))</f>
        <v>1294.1372279897189</v>
      </c>
      <c r="J14" s="723">
        <f>INDEX('Schedule 1_Enrollment'!$D$12:$K$35,MATCH(I12,'Schedule 1_Enrollment'!$B$10:$B$31,0)+0,MATCH(C10,'Schedule 1_Enrollment'!$D$10:$K$10,0)+IF(J13="Dual Eligible",1,0))</f>
        <v>4722.2331374824007</v>
      </c>
      <c r="K14" s="726">
        <f>SUM(C14:J14)</f>
        <v>25532.847743383405</v>
      </c>
      <c r="L14" s="725">
        <f>INDEX('Schedule 1_Enrollment'!$D$12:$K$35,MATCH(L12,'Schedule 1_Enrollment'!$B$10:$B$31,0)+0,MATCH(C10,'Schedule 1_Enrollment'!$D$10:$K$10,0)+IF(L13="Dual Eligible",1,0))</f>
        <v>1215</v>
      </c>
      <c r="M14" s="723">
        <f>INDEX('Schedule 1_Enrollment'!$D$12:$K$35,MATCH(L12,'Schedule 1_Enrollment'!$B$10:$B$31,0)+0,MATCH(C10,'Schedule 1_Enrollment'!$D$10:$K$10,0)+IF(M13="Dual Eligible",1,0))</f>
        <v>5176.2406233421807</v>
      </c>
      <c r="N14" s="723">
        <f>INDEX('Schedule 1_Enrollment'!$D$12:$K$35,MATCH(N12,'Schedule 1_Enrollment'!$B$10:$B$31,0)+0,MATCH(C10,'Schedule 1_Enrollment'!$D$10:$K$10,0)+IF(N13="Dual Eligible",1,0))</f>
        <v>1343.5909207618313</v>
      </c>
      <c r="O14" s="723">
        <f>INDEX('Schedule 1_Enrollment'!$D$12:$K$35,MATCH(N12,'Schedule 1_Enrollment'!$B$10:$B$31,0)+0,MATCH(C10,'Schedule 1_Enrollment'!$D$10:$K$10,0)+IF(O13="Dual Eligible",1,0))</f>
        <v>5321.1822088876525</v>
      </c>
      <c r="P14" s="723">
        <f>INDEX('Schedule 1_Enrollment'!$D$12:$K$35,MATCH(P12,'Schedule 1_Enrollment'!$B$10:$B$31,0)+0,MATCH(C10,'Schedule 1_Enrollment'!$D$10:$K$10,0)+IF(P13="Dual Eligible",1,0))</f>
        <v>1276</v>
      </c>
      <c r="Q14" s="723">
        <f>INDEX('Schedule 1_Enrollment'!$D$12:$K$35,MATCH(P12,'Schedule 1_Enrollment'!$B$10:$B$31,0)+0,MATCH(C10,'Schedule 1_Enrollment'!$D$10:$K$10,0)+IF(Q13="Dual Eligible",1,0))</f>
        <v>5184.4636249196201</v>
      </c>
      <c r="R14" s="723">
        <f>INDEX('Schedule 1_Enrollment'!$D$12:$K$35,MATCH(R12,'Schedule 1_Enrollment'!$B$10:$B$31,0)+0,MATCH(C10,'Schedule 1_Enrollment'!$D$10:$K$10,0)+IF(R13="Dual Eligible",1,0))</f>
        <v>1294.1372279897189</v>
      </c>
      <c r="S14" s="723">
        <f>INDEX('Schedule 1_Enrollment'!$D$12:$K$35,MATCH(R12,'Schedule 1_Enrollment'!$B$10:$B$31,0)+0,MATCH(C10,'Schedule 1_Enrollment'!$D$10:$K$10,0)+IF(S13="Dual Eligible",1,0))</f>
        <v>4722.2331374824007</v>
      </c>
      <c r="T14" s="726">
        <f>SUM(L14:S14)</f>
        <v>25532.847743383405</v>
      </c>
      <c r="U14" s="723">
        <f>T14</f>
        <v>25532.847743383405</v>
      </c>
      <c r="V14" s="228"/>
      <c r="W14" s="723">
        <f>INDEX('Schedule 1_Enrollment'!$D$12:$K$35,MATCH(W12,'Schedule 1_Enrollment'!$B$10:$B$31,0)+0,MATCH(W10,'Schedule 1_Enrollment'!$D$10:$K$10,0)+IF(W13="Dual Eligible",1,0))</f>
        <v>50</v>
      </c>
      <c r="X14" s="723">
        <f>INDEX('Schedule 1_Enrollment'!$D$12:$K$35,MATCH(W12,'Schedule 1_Enrollment'!$B$10:$B$31,0)+0,MATCH(W10,'Schedule 1_Enrollment'!$D$10:$K$10,0)+IF(X13="Dual Eligible",1,0))</f>
        <v>838</v>
      </c>
      <c r="Y14" s="723">
        <f>INDEX('Schedule 1_Enrollment'!$D$12:$K$35,MATCH(Y12,'Schedule 1_Enrollment'!$B$10:$B$31,0)+0,MATCH(W10,'Schedule 1_Enrollment'!$D$10:$K$10,0)+IF(Y13="Dual Eligible",1,0))</f>
        <v>61</v>
      </c>
      <c r="Z14" s="723">
        <f>INDEX('Schedule 1_Enrollment'!$D$12:$K$35,MATCH(Y12,'Schedule 1_Enrollment'!$B$10:$B$31,0)+0,MATCH(W10,'Schedule 1_Enrollment'!$D$10:$K$10,0)+IF(Z13="Dual Eligible",1,0))</f>
        <v>951</v>
      </c>
      <c r="AA14" s="723">
        <f>INDEX('Schedule 1_Enrollment'!$D$12:$K$35,MATCH(AA12,'Schedule 1_Enrollment'!$B$10:$B$31,0)+0,MATCH(W10,'Schedule 1_Enrollment'!$D$10:$K$10,0)+IF(AA13="Dual Eligible",1,0))</f>
        <v>69.944061843889671</v>
      </c>
      <c r="AB14" s="723">
        <f>INDEX('Schedule 1_Enrollment'!$D$12:$K$35,MATCH(AA12,'Schedule 1_Enrollment'!$B$10:$B$31,0)+0,MATCH(W10,'Schedule 1_Enrollment'!$D$10:$K$10,0)+IF(AB13="Dual Eligible",1,0))</f>
        <v>1021.6226859182234</v>
      </c>
      <c r="AC14" s="723">
        <f>INDEX('Schedule 1_Enrollment'!$D$12:$K$35,MATCH(AC12,'Schedule 1_Enrollment'!$B$10:$B$31,0)+0,MATCH(W10,'Schedule 1_Enrollment'!$D$10:$K$10,0)+IF(AC13="Dual Eligible",1,0))</f>
        <v>68</v>
      </c>
      <c r="AD14" s="723">
        <f>INDEX('Schedule 1_Enrollment'!$D$12:$K$35,MATCH(AC12,'Schedule 1_Enrollment'!$B$10:$B$31,0)+0,MATCH(W10,'Schedule 1_Enrollment'!$D$10:$K$10,0)+IF(AD13="Dual Eligible",1,0))</f>
        <v>974.6226859182234</v>
      </c>
      <c r="AE14" s="726">
        <f>SUM(W14:AD14)</f>
        <v>4034.1894336803362</v>
      </c>
      <c r="AF14" s="725">
        <f>INDEX('Schedule 1_Enrollment'!$D$12:$K$35,MATCH(AF12,'Schedule 1_Enrollment'!$B$10:$B$31,0)+0,MATCH(W10,'Schedule 1_Enrollment'!$D$10:$K$10,0)+IF(AF13="Dual Eligible",1,0))</f>
        <v>50</v>
      </c>
      <c r="AG14" s="723">
        <f>INDEX('Schedule 1_Enrollment'!$D$12:$K$35,MATCH(AF12,'Schedule 1_Enrollment'!$B$10:$B$31,0)+0,MATCH(W10,'Schedule 1_Enrollment'!$D$10:$K$10,0)+IF(AG13="Dual Eligible",1,0))</f>
        <v>838</v>
      </c>
      <c r="AH14" s="723">
        <f>INDEX('Schedule 1_Enrollment'!$D$12:$K$35,MATCH(AH12,'Schedule 1_Enrollment'!$B$10:$B$31,0)+0,MATCH(W10,'Schedule 1_Enrollment'!$D$10:$K$10,0)+IF(AH13="Dual Eligible",1,0))</f>
        <v>61</v>
      </c>
      <c r="AI14" s="723">
        <f>INDEX('Schedule 1_Enrollment'!$D$12:$K$35,MATCH(AH12,'Schedule 1_Enrollment'!$B$10:$B$31,0)+0,MATCH(W10,'Schedule 1_Enrollment'!$D$10:$K$10,0)+IF(AI13="Dual Eligible",1,0))</f>
        <v>951</v>
      </c>
      <c r="AJ14" s="723">
        <f>INDEX('Schedule 1_Enrollment'!$D$12:$K$35,MATCH(AJ12,'Schedule 1_Enrollment'!$B$10:$B$31,0)+0,MATCH(W10,'Schedule 1_Enrollment'!$D$10:$K$10,0)+IF(AJ13="Dual Eligible",1,0))</f>
        <v>69.944061843889671</v>
      </c>
      <c r="AK14" s="723">
        <f>INDEX('Schedule 1_Enrollment'!$D$12:$K$35,MATCH(AJ12,'Schedule 1_Enrollment'!$B$10:$B$31,0)+0,MATCH(W10,'Schedule 1_Enrollment'!$D$10:$K$10,0)+IF(AK13="Dual Eligible",1,0))</f>
        <v>1021.6226859182234</v>
      </c>
      <c r="AL14" s="723">
        <f>INDEX('Schedule 1_Enrollment'!$D$12:$K$35,MATCH(AL12,'Schedule 1_Enrollment'!$B$10:$B$31,0)+0,MATCH(W10,'Schedule 1_Enrollment'!$D$10:$K$10,0)+IF(AL13="Dual Eligible",1,0))</f>
        <v>68</v>
      </c>
      <c r="AM14" s="723">
        <f>INDEX('Schedule 1_Enrollment'!$D$12:$K$35,MATCH(AL12,'Schedule 1_Enrollment'!$B$10:$B$31,0)+0,MATCH(W10,'Schedule 1_Enrollment'!$D$10:$K$10,0)+IF(AM13="Dual Eligible",1,0))</f>
        <v>974.6226859182234</v>
      </c>
      <c r="AN14" s="726">
        <f>SUM(AF14:AM14)</f>
        <v>4034.1894336803362</v>
      </c>
      <c r="AO14" s="723">
        <f>AN14</f>
        <v>4034.1894336803362</v>
      </c>
      <c r="AP14" s="228"/>
      <c r="AQ14" s="723">
        <f>INDEX('Schedule 1_Enrollment'!$D$12:$K$35,MATCH(AQ12,'Schedule 1_Enrollment'!$B$10:$B$31,0)+0,MATCH(AQ10,'Schedule 1_Enrollment'!$D$10:$K$10,0)+IF(AQ13="Dual Eligible",1,0))</f>
        <v>2927.4529268584615</v>
      </c>
      <c r="AR14" s="723">
        <f>INDEX('Schedule 1_Enrollment'!$D$12:$K$35,MATCH(AQ12,'Schedule 1_Enrollment'!$B$10:$B$31,0)+0,MATCH(AQ10,'Schedule 1_Enrollment'!$D$10:$K$10,0)+IF(AR13="Dual Eligible",1,0))</f>
        <v>14333.287404327055</v>
      </c>
      <c r="AS14" s="723">
        <f>INDEX('Schedule 1_Enrollment'!$D$12:$K$35,MATCH(AS12,'Schedule 1_Enrollment'!$B$10:$B$31,0)+0,MATCH(AQ10,'Schedule 1_Enrollment'!$D$10:$K$10,0)+IF(AS13="Dual Eligible",1,0))</f>
        <v>3058.833368332706</v>
      </c>
      <c r="AT14" s="723">
        <f>INDEX('Schedule 1_Enrollment'!$D$12:$K$35,MATCH(AS12,'Schedule 1_Enrollment'!$B$10:$B$31,0)+0,MATCH(AQ10,'Schedule 1_Enrollment'!$D$10:$K$10,0)+IF(AT13="Dual Eligible",1,0))</f>
        <v>14882.332026613989</v>
      </c>
      <c r="AU14" s="723">
        <f>INDEX('Schedule 1_Enrollment'!$D$12:$K$35,MATCH(AU12,'Schedule 1_Enrollment'!$B$10:$B$31,0)+0,MATCH(AQ10,'Schedule 1_Enrollment'!$D$10:$K$10,0)+IF(AU13="Dual Eligible",1,0))</f>
        <v>3309.7104452477647</v>
      </c>
      <c r="AV14" s="723">
        <f>INDEX('Schedule 1_Enrollment'!$D$12:$K$35,MATCH(AU12,'Schedule 1_Enrollment'!$B$10:$B$31,0)+0,MATCH(AQ10,'Schedule 1_Enrollment'!$D$10:$K$10,0)+IF(AV13="Dual Eligible",1,0))</f>
        <v>15397.223437044673</v>
      </c>
      <c r="AW14" s="723">
        <f>INDEX('Schedule 1_Enrollment'!$D$12:$K$35,MATCH(AW12,'Schedule 1_Enrollment'!$B$10:$B$31,0)+0,MATCH(AQ10,'Schedule 1_Enrollment'!$D$10:$K$10,0)+IF(AW13="Dual Eligible",1,0))</f>
        <v>3635.2987878808854</v>
      </c>
      <c r="AX14" s="723">
        <f>INDEX('Schedule 1_Enrollment'!$D$12:$K$35,MATCH(AW12,'Schedule 1_Enrollment'!$B$10:$B$31,0)+0,MATCH(AQ10,'Schedule 1_Enrollment'!$D$10:$K$10,0)+IF(AX13="Dual Eligible",1,0))</f>
        <v>15684.714910208684</v>
      </c>
      <c r="AY14" s="726">
        <f>SUM(AQ14:AX14)</f>
        <v>73228.853306514226</v>
      </c>
      <c r="AZ14" s="725">
        <f>INDEX('Schedule 1_Enrollment'!$D$12:$K$35,MATCH(AZ12,'Schedule 1_Enrollment'!$B$10:$B$31,0)+0,MATCH(AQ10,'Schedule 1_Enrollment'!$D$10:$K$10,0)+IF(AZ13="Dual Eligible",1,0))</f>
        <v>2927.4529268584615</v>
      </c>
      <c r="BA14" s="723">
        <f>INDEX('Schedule 1_Enrollment'!$D$12:$K$35,MATCH(AZ12,'Schedule 1_Enrollment'!$B$10:$B$31,0)+0,MATCH(AQ10,'Schedule 1_Enrollment'!$D$10:$K$10,0)+IF(BA13="Dual Eligible",1,0))</f>
        <v>14333.287404327055</v>
      </c>
      <c r="BB14" s="723">
        <f>INDEX('Schedule 1_Enrollment'!$D$12:$K$35,MATCH(BB12,'Schedule 1_Enrollment'!$B$10:$B$31,0)+0,MATCH(AQ10,'Schedule 1_Enrollment'!$D$10:$K$10,0)+IF(BB13="Dual Eligible",1,0))</f>
        <v>3058.833368332706</v>
      </c>
      <c r="BC14" s="723">
        <f>INDEX('Schedule 1_Enrollment'!$D$12:$K$35,MATCH(BB12,'Schedule 1_Enrollment'!$B$10:$B$31,0)+0,MATCH(AQ10,'Schedule 1_Enrollment'!$D$10:$K$10,0)+IF(BC13="Dual Eligible",1,0))</f>
        <v>14882.332026613989</v>
      </c>
      <c r="BD14" s="723">
        <f>INDEX('Schedule 1_Enrollment'!$D$12:$K$35,MATCH(BD12,'Schedule 1_Enrollment'!$B$10:$B$31,0)+0,MATCH(AQ10,'Schedule 1_Enrollment'!$D$10:$K$10,0)+IF(BD13="Dual Eligible",1,0))</f>
        <v>3309.7104452477647</v>
      </c>
      <c r="BE14" s="723">
        <f>INDEX('Schedule 1_Enrollment'!$D$12:$K$35,MATCH(BD12,'Schedule 1_Enrollment'!$B$10:$B$31,0)+0,MATCH(AQ10,'Schedule 1_Enrollment'!$D$10:$K$10,0)+IF(BE13="Dual Eligible",1,0))</f>
        <v>15397.223437044673</v>
      </c>
      <c r="BF14" s="723">
        <f>INDEX('Schedule 1_Enrollment'!$D$12:$K$35,MATCH(BF12,'Schedule 1_Enrollment'!$B$10:$B$31,0)+0,MATCH(AQ10,'Schedule 1_Enrollment'!$D$10:$K$10,0)+IF(BF13="Dual Eligible",1,0))</f>
        <v>3635.2987878808854</v>
      </c>
      <c r="BG14" s="723">
        <f>INDEX('Schedule 1_Enrollment'!$D$12:$K$35,MATCH(BF12,'Schedule 1_Enrollment'!$B$10:$B$31,0)+0,MATCH(AQ10,'Schedule 1_Enrollment'!$D$10:$K$10,0)+IF(BG13="Dual Eligible",1,0))</f>
        <v>15684.714910208684</v>
      </c>
      <c r="BH14" s="726">
        <f>SUM(AZ14:BG14)</f>
        <v>73228.853306514226</v>
      </c>
      <c r="BI14" s="723">
        <f>BH14</f>
        <v>73228.853306514226</v>
      </c>
      <c r="BJ14" s="228"/>
      <c r="BK14" s="723">
        <f>INDEX('Schedule 1_Enrollment'!$D$12:$K$35,MATCH(BK12,'Schedule 1_Enrollment'!$B$10:$B$31,0)+0,MATCH(IF(BK10="Institutional (All: Tier 1, Tier 2 and Tier 3)","Institutional (All Tiers)",BK10),'Schedule 1_Enrollment'!$D$10:$K$10,0)+IF(BK13="Dual Eligible",1,0))</f>
        <v>44.073670830236956</v>
      </c>
      <c r="BL14" s="723">
        <f>INDEX('Schedule 1_Enrollment'!$D$12:$K$35,MATCH(BK12,'Schedule 1_Enrollment'!$B$10:$B$31,0)+0,MATCH(IF(BK10="Institutional (All: Tier 1, Tier 2 and Tier 3)","Institutional (All Tiers)",BK10),'Schedule 1_Enrollment'!$D$10:$K$10,0)+IF(BL13="Dual Eligible",1,0))</f>
        <v>552.1785560401795</v>
      </c>
      <c r="BM14" s="723">
        <f>INDEX('Schedule 1_Enrollment'!$D$12:$K$35,MATCH(BM12,'Schedule 1_Enrollment'!$B$10:$B$31,0)+0,MATCH(IF(BK10="Institutional (All: Tier 1, Tier 2 and Tier 3)","Institutional (All Tiers)",BK10),'Schedule 1_Enrollment'!$D$10:$K$10,0)+IF(BM13="Dual Eligible",1,0))</f>
        <v>45.990609705437166</v>
      </c>
      <c r="BN14" s="723">
        <f>INDEX('Schedule 1_Enrollment'!$D$12:$K$35,MATCH(BM12,'Schedule 1_Enrollment'!$B$10:$B$31,0)+0,MATCH(IF(BK10="Institutional (All: Tier 1, Tier 2 and Tier 3)","Institutional (All Tiers)",BK10),'Schedule 1_Enrollment'!$D$10:$K$10,0)+IF(BN13="Dual Eligible",1,0))</f>
        <v>573.24595061039622</v>
      </c>
      <c r="BO14" s="723">
        <f>INDEX('Schedule 1_Enrollment'!$D$12:$K$35,MATCH(BO12,'Schedule 1_Enrollment'!$B$10:$B$31,0)+0,MATCH(IF(BK10="Institutional (All: Tier 1, Tier 2 and Tier 3)","Institutional (All Tiers)",BK10),'Schedule 1_Enrollment'!$D$10:$K$10,0)+IF(BO13="Dual Eligible",1,0))</f>
        <v>43.221325178472512</v>
      </c>
      <c r="BP14" s="723">
        <f>INDEX('Schedule 1_Enrollment'!$D$12:$K$35,MATCH(BO12,'Schedule 1_Enrollment'!$B$10:$B$31,0)+0,MATCH(IF(BK10="Institutional (All: Tier 1, Tier 2 and Tier 3)","Institutional (All Tiers)",BK10),'Schedule 1_Enrollment'!$D$10:$K$10,0)+IF(BP13="Dual Eligible",1,0))</f>
        <v>620.49706042532341</v>
      </c>
      <c r="BQ14" s="723">
        <f>INDEX('Schedule 1_Enrollment'!$D$12:$K$35,MATCH(BQ12,'Schedule 1_Enrollment'!$B$10:$B$31,0)+0,MATCH(IF(BK10="Institutional (All: Tier 1, Tier 2 and Tier 3)","Institutional (All Tiers)",BK10),'Schedule 1_Enrollment'!$D$10:$K$10,0)+IF(BQ13="Dual Eligible",1,0))</f>
        <v>33</v>
      </c>
      <c r="BR14" s="723">
        <f>INDEX('Schedule 1_Enrollment'!$D$12:$K$35,MATCH(BQ12,'Schedule 1_Enrollment'!$B$10:$B$31,0)+0,MATCH(IF(BK10="Institutional (All: Tier 1, Tier 2 and Tier 3)","Institutional (All Tiers)",BK10),'Schedule 1_Enrollment'!$D$10:$K$10,0)+IF(BR13="Dual Eligible",1,0))</f>
        <v>527.89671944656629</v>
      </c>
      <c r="BS14" s="726">
        <f>SUM(BK14:BR14)</f>
        <v>2440.103892236612</v>
      </c>
      <c r="BT14" s="725">
        <f>INDEX('Schedule 1_Enrollment'!$D$12:$K$35,MATCH(BT12,'Schedule 1_Enrollment'!$B$10:$B$31,0)+0,MATCH(IF(BK10="Institutional (All: Tier 1, Tier 2 and Tier 3)","Institutional (All Tiers)",BK10),'Schedule 1_Enrollment'!$D$10:$K$10,0)+IF(BT13="Dual Eligible",1,0))</f>
        <v>44.073670830236956</v>
      </c>
      <c r="BU14" s="723">
        <f>INDEX('Schedule 1_Enrollment'!$D$12:$K$35,MATCH(BT12,'Schedule 1_Enrollment'!$B$10:$B$31,0)+0,MATCH(IF(BK10="Institutional (All: Tier 1, Tier 2 and Tier 3)","Institutional (All Tiers)",BK10),'Schedule 1_Enrollment'!$D$10:$K$10,0)+IF(BU13="Dual Eligible",1,0))</f>
        <v>552.1785560401795</v>
      </c>
      <c r="BV14" s="723">
        <f>INDEX('Schedule 1_Enrollment'!$D$12:$K$35,MATCH(BV12,'Schedule 1_Enrollment'!$B$10:$B$31,0)+0,MATCH(IF(BK10="Institutional (All: Tier 1, Tier 2 and Tier 3)","Institutional (All Tiers)",BK10),'Schedule 1_Enrollment'!$D$10:$K$10,0)+IF(BV13="Dual Eligible",1,0))</f>
        <v>45.990609705437166</v>
      </c>
      <c r="BW14" s="723">
        <f>INDEX('Schedule 1_Enrollment'!$D$12:$K$35,MATCH(BV12,'Schedule 1_Enrollment'!$B$10:$B$31,0)+0,MATCH(IF(BK10="Institutional (All: Tier 1, Tier 2 and Tier 3)","Institutional (All Tiers)",BK10),'Schedule 1_Enrollment'!$D$10:$K$10,0)+IF(BW13="Dual Eligible",1,0))</f>
        <v>573.24595061039622</v>
      </c>
      <c r="BX14" s="723">
        <f>INDEX('Schedule 1_Enrollment'!$D$12:$K$35,MATCH(BX12,'Schedule 1_Enrollment'!$B$10:$B$31,0)+0,MATCH(IF(BK10="Institutional (All: Tier 1, Tier 2 and Tier 3)","Institutional (All Tiers)",BK10),'Schedule 1_Enrollment'!$D$10:$K$10,0)+IF(BX13="Dual Eligible",1,0))</f>
        <v>43.221325178472512</v>
      </c>
      <c r="BY14" s="723">
        <f>INDEX('Schedule 1_Enrollment'!$D$12:$K$35,MATCH(BX12,'Schedule 1_Enrollment'!$B$10:$B$31,0)+0,MATCH(IF(BK10="Institutional (All: Tier 1, Tier 2 and Tier 3)","Institutional (All Tiers)",BK10),'Schedule 1_Enrollment'!$D$10:$K$10,0)+IF(BY13="Dual Eligible",1,0))</f>
        <v>620.49706042532341</v>
      </c>
      <c r="BZ14" s="723">
        <f>INDEX('Schedule 1_Enrollment'!$D$12:$K$35,MATCH(BZ12,'Schedule 1_Enrollment'!$B$10:$B$31,0)+0,MATCH(IF(BK10="Institutional (All: Tier 1, Tier 2 and Tier 3)","Institutional (All Tiers)",BK10),'Schedule 1_Enrollment'!$D$10:$K$10,0)+IF(BZ13="Dual Eligible",1,0))</f>
        <v>33</v>
      </c>
      <c r="CA14" s="723">
        <f>INDEX('Schedule 1_Enrollment'!$D$12:$K$35,MATCH(BZ12,'Schedule 1_Enrollment'!$B$10:$B$31,0)+0,MATCH(IF(BK10="Institutional (All: Tier 1, Tier 2 and Tier 3)","Institutional (All Tiers)",BK10),'Schedule 1_Enrollment'!$D$10:$K$10,0)+IF(CA13="Dual Eligible",1,0))</f>
        <v>527.89671944656629</v>
      </c>
      <c r="CB14" s="726">
        <f>SUM(BT14:CA14)</f>
        <v>2440.103892236612</v>
      </c>
      <c r="CC14" s="723">
        <f>CB14</f>
        <v>2440.103892236612</v>
      </c>
      <c r="CD14" s="228"/>
      <c r="CE14" s="723">
        <f>+C14+D14+W14+X14+AQ14+AR14+BK14+BL14</f>
        <v>25136.233181398111</v>
      </c>
      <c r="CF14" s="723">
        <f>+E14+F14+Y14+Z14+AS14+AT14+BM14+BN14</f>
        <v>26237.175084912011</v>
      </c>
      <c r="CG14" s="723">
        <f>+G14+H14+AA14+AB14+AU14+AV14+BO14+BP14</f>
        <v>26922.682640577968</v>
      </c>
      <c r="CH14" s="723">
        <f>+I14+J14+AC14+AD14+AW14+AX14+BQ14+BR14</f>
        <v>26939.903468926477</v>
      </c>
      <c r="CI14" s="724">
        <f>SUM(K14,AE14,AY14,BS14)</f>
        <v>105235.99437581458</v>
      </c>
      <c r="CJ14" s="723">
        <f>L14+M14+AF14+AG14+AZ14+BA14+BT14+BU14</f>
        <v>25136.233181398111</v>
      </c>
      <c r="CK14" s="723">
        <f>N14+O14+AH14+AI14+BB14+BC14+BV14+BW14</f>
        <v>26237.175084912011</v>
      </c>
      <c r="CL14" s="723">
        <f>P14+Q14+AJ14+AK14+BD14+BE14+BX14+BY14</f>
        <v>26922.682640577968</v>
      </c>
      <c r="CM14" s="723">
        <f>+R14+S14+AL14+AM14+BF14+BG14+BZ14+CA14</f>
        <v>26939.903468926477</v>
      </c>
      <c r="CN14" s="724">
        <f>SUM(T14,AN14,BH14,CB14)</f>
        <v>105235.99437581458</v>
      </c>
      <c r="CO14" s="723">
        <f>+C14+D14+W14+X14+AQ14+AR14+BK14+BL14</f>
        <v>25136.233181398111</v>
      </c>
      <c r="CP14" s="723">
        <f>+E14+F14+Y14+Z14+AS14+AT14+BM14+BN14</f>
        <v>26237.175084912011</v>
      </c>
      <c r="CQ14" s="723">
        <f>+G14+H14+AA14+AB14+AU14+AV14+BO14+BP14</f>
        <v>26922.682640577968</v>
      </c>
      <c r="CR14" s="723">
        <f>+I14+J14+AC14+AD14+AW14+AX14+BQ14+BR14</f>
        <v>26939.903468926477</v>
      </c>
      <c r="CS14" s="724">
        <f t="shared" ref="CS14" si="0">SUM(CC14,BI14,AO14,U14)</f>
        <v>105235.99437581458</v>
      </c>
      <c r="DV14" s="477"/>
    </row>
    <row r="15" spans="1:131" ht="15.75" customHeight="1">
      <c r="A15" s="16" t="s">
        <v>169</v>
      </c>
      <c r="B15" s="214"/>
      <c r="C15" s="241"/>
      <c r="D15" s="241"/>
      <c r="E15" s="241"/>
      <c r="F15" s="241"/>
      <c r="G15" s="241"/>
      <c r="H15" s="241"/>
      <c r="I15" s="241"/>
      <c r="J15" s="241"/>
      <c r="K15" s="475"/>
      <c r="L15" s="476"/>
      <c r="M15" s="241"/>
      <c r="N15" s="241"/>
      <c r="O15" s="241"/>
      <c r="P15" s="241"/>
      <c r="Q15" s="241"/>
      <c r="R15" s="241"/>
      <c r="S15" s="241"/>
      <c r="T15" s="114"/>
      <c r="U15" s="476"/>
      <c r="V15" s="214"/>
      <c r="W15" s="114"/>
      <c r="X15" s="114"/>
      <c r="Y15" s="114"/>
      <c r="Z15" s="114"/>
      <c r="AA15" s="114"/>
      <c r="AB15" s="114"/>
      <c r="AC15" s="114"/>
      <c r="AD15" s="114"/>
      <c r="AE15" s="475"/>
      <c r="AF15" s="476"/>
      <c r="AG15" s="241"/>
      <c r="AH15" s="241"/>
      <c r="AI15" s="241"/>
      <c r="AJ15" s="241"/>
      <c r="AK15" s="241"/>
      <c r="AL15" s="241"/>
      <c r="AM15" s="241"/>
      <c r="AN15" s="114"/>
      <c r="AO15" s="476"/>
      <c r="AP15" s="214"/>
      <c r="AQ15" s="241"/>
      <c r="AR15" s="241"/>
      <c r="AS15" s="241"/>
      <c r="AT15" s="241"/>
      <c r="AU15" s="241"/>
      <c r="AV15" s="241"/>
      <c r="AW15" s="241"/>
      <c r="AX15" s="241"/>
      <c r="AY15" s="475"/>
      <c r="AZ15" s="476"/>
      <c r="BA15" s="241"/>
      <c r="BB15" s="241"/>
      <c r="BC15" s="241"/>
      <c r="BD15" s="241"/>
      <c r="BE15" s="241"/>
      <c r="BF15" s="241"/>
      <c r="BG15" s="241"/>
      <c r="BH15" s="114"/>
      <c r="BI15" s="476"/>
      <c r="BJ15" s="214"/>
      <c r="BK15" s="114"/>
      <c r="BL15" s="114"/>
      <c r="BM15" s="114"/>
      <c r="BN15" s="114"/>
      <c r="BO15" s="114"/>
      <c r="BP15" s="114"/>
      <c r="BQ15" s="114"/>
      <c r="BR15" s="114"/>
      <c r="BS15" s="475"/>
      <c r="BT15" s="476"/>
      <c r="BU15" s="241"/>
      <c r="BV15" s="241"/>
      <c r="BW15" s="241"/>
      <c r="BX15" s="241"/>
      <c r="BY15" s="241"/>
      <c r="BZ15" s="241"/>
      <c r="CA15" s="241"/>
      <c r="CB15" s="114"/>
      <c r="CC15" s="476"/>
      <c r="CD15" s="214"/>
      <c r="CE15" s="221"/>
      <c r="CF15" s="221"/>
      <c r="CG15" s="221"/>
      <c r="CH15" s="221"/>
      <c r="CI15" s="214"/>
      <c r="CJ15" s="221"/>
      <c r="CK15" s="221"/>
      <c r="CL15" s="221"/>
      <c r="CM15" s="221"/>
      <c r="CN15" s="214"/>
      <c r="CO15" s="221"/>
      <c r="CP15" s="221"/>
      <c r="CQ15" s="221"/>
      <c r="CR15" s="221"/>
      <c r="CS15" s="214"/>
      <c r="DV15" s="477"/>
    </row>
    <row r="16" spans="1:131" ht="15.75" customHeight="1">
      <c r="A16" s="148" t="s">
        <v>171</v>
      </c>
      <c r="B16" s="335">
        <v>1</v>
      </c>
      <c r="C16" s="263">
        <v>1164773.8800000099</v>
      </c>
      <c r="D16" s="263">
        <v>1943576.1000001801</v>
      </c>
      <c r="E16" s="263">
        <v>1205669.95000001</v>
      </c>
      <c r="F16" s="263">
        <v>2012659.1100001901</v>
      </c>
      <c r="G16" s="263">
        <v>1089902.3</v>
      </c>
      <c r="H16" s="263">
        <v>1939872.18999984</v>
      </c>
      <c r="I16" s="263">
        <v>1100818.81</v>
      </c>
      <c r="J16" s="263">
        <v>1891337.5399998601</v>
      </c>
      <c r="K16" s="478">
        <f t="shared" ref="K16:K23" si="1">SUM(C16:J16)</f>
        <v>12348609.88000009</v>
      </c>
      <c r="L16" s="479">
        <v>0</v>
      </c>
      <c r="M16" s="263">
        <v>0</v>
      </c>
      <c r="N16" s="263">
        <v>0</v>
      </c>
      <c r="O16" s="263">
        <v>0</v>
      </c>
      <c r="P16" s="263">
        <v>0</v>
      </c>
      <c r="Q16" s="263">
        <v>0</v>
      </c>
      <c r="R16" s="263">
        <v>0</v>
      </c>
      <c r="S16" s="263">
        <v>0</v>
      </c>
      <c r="T16" s="480">
        <f t="shared" ref="T16:T23" si="2">SUM(L16:S16)</f>
        <v>0</v>
      </c>
      <c r="U16" s="481">
        <f t="shared" ref="U16:U23" si="3">SUM(K16,T16)</f>
        <v>12348609.88000009</v>
      </c>
      <c r="V16" s="335">
        <v>1</v>
      </c>
      <c r="W16" s="263">
        <v>127413.63</v>
      </c>
      <c r="X16" s="263">
        <v>705937.93999999401</v>
      </c>
      <c r="Y16" s="263">
        <v>135835.54</v>
      </c>
      <c r="Z16" s="263">
        <v>744005.56999999401</v>
      </c>
      <c r="AA16" s="263">
        <v>144763.63</v>
      </c>
      <c r="AB16" s="263">
        <v>754298.20999999205</v>
      </c>
      <c r="AC16" s="263">
        <v>156377.87</v>
      </c>
      <c r="AD16" s="263">
        <v>737868.70999999298</v>
      </c>
      <c r="AE16" s="478">
        <f t="shared" ref="AE16:AE23" si="4">SUM(W16:AD16)</f>
        <v>3506501.0999999731</v>
      </c>
      <c r="AF16" s="479">
        <v>0</v>
      </c>
      <c r="AG16" s="263">
        <v>0</v>
      </c>
      <c r="AH16" s="263">
        <v>0</v>
      </c>
      <c r="AI16" s="263">
        <v>0</v>
      </c>
      <c r="AJ16" s="263">
        <v>0</v>
      </c>
      <c r="AK16" s="263">
        <v>0</v>
      </c>
      <c r="AL16" s="263">
        <v>0</v>
      </c>
      <c r="AM16" s="263">
        <v>0</v>
      </c>
      <c r="AN16" s="480">
        <f t="shared" ref="AN16:AN23" si="5">SUM(AF16:AM16)</f>
        <v>0</v>
      </c>
      <c r="AO16" s="481">
        <f t="shared" ref="AO16:AO23" si="6">SUM(AE16,AN16)</f>
        <v>3506501.0999999731</v>
      </c>
      <c r="AP16" s="335">
        <v>1</v>
      </c>
      <c r="AQ16" s="263">
        <v>12993339.430000801</v>
      </c>
      <c r="AR16" s="263">
        <v>35616266.210002698</v>
      </c>
      <c r="AS16" s="263">
        <v>13887826.700000999</v>
      </c>
      <c r="AT16" s="263">
        <v>37079719.570001103</v>
      </c>
      <c r="AU16" s="263">
        <v>15548965.319999801</v>
      </c>
      <c r="AV16" s="263">
        <v>39069469.519997306</v>
      </c>
      <c r="AW16" s="263">
        <v>17188931.899999898</v>
      </c>
      <c r="AX16" s="263">
        <v>39080524.049997397</v>
      </c>
      <c r="AY16" s="478">
        <f t="shared" ref="AY16:AY23" si="7">SUM(AQ16:AX16)</f>
        <v>210465042.69999999</v>
      </c>
      <c r="AZ16" s="479">
        <v>0</v>
      </c>
      <c r="BA16" s="263">
        <v>0</v>
      </c>
      <c r="BB16" s="263">
        <v>0</v>
      </c>
      <c r="BC16" s="263">
        <v>0</v>
      </c>
      <c r="BD16" s="263">
        <v>0</v>
      </c>
      <c r="BE16" s="263">
        <v>0</v>
      </c>
      <c r="BF16" s="263">
        <v>0</v>
      </c>
      <c r="BG16" s="263">
        <v>0</v>
      </c>
      <c r="BH16" s="480">
        <f t="shared" ref="BH16:BH23" si="8">SUM(AZ16:BG16)</f>
        <v>0</v>
      </c>
      <c r="BI16" s="481">
        <f t="shared" ref="BI16:BI23" si="9">SUM(AY16,BH16)</f>
        <v>210465042.69999999</v>
      </c>
      <c r="BJ16" s="335">
        <v>1</v>
      </c>
      <c r="BK16" s="263">
        <v>405641.16</v>
      </c>
      <c r="BL16" s="263">
        <v>4104730.42</v>
      </c>
      <c r="BM16" s="263">
        <v>433230.99</v>
      </c>
      <c r="BN16" s="263">
        <v>4087322.4099999997</v>
      </c>
      <c r="BO16" s="263">
        <v>432374.02999999997</v>
      </c>
      <c r="BP16" s="263">
        <v>4212852.1999999899</v>
      </c>
      <c r="BQ16" s="263">
        <v>380694.39999999997</v>
      </c>
      <c r="BR16" s="263">
        <v>3859156</v>
      </c>
      <c r="BS16" s="478">
        <f t="shared" ref="BS16:BS23" si="10">SUM(BK16:BR16)</f>
        <v>17916001.609999992</v>
      </c>
      <c r="BT16" s="479">
        <v>0</v>
      </c>
      <c r="BU16" s="263">
        <v>0</v>
      </c>
      <c r="BV16" s="263">
        <v>0</v>
      </c>
      <c r="BW16" s="263">
        <v>0</v>
      </c>
      <c r="BX16" s="263">
        <v>0</v>
      </c>
      <c r="BY16" s="263">
        <v>0</v>
      </c>
      <c r="BZ16" s="263">
        <v>0</v>
      </c>
      <c r="CA16" s="263">
        <v>0</v>
      </c>
      <c r="CB16" s="480">
        <f t="shared" ref="CB16:CB23" si="11">SUM(BT16:CA16)</f>
        <v>0</v>
      </c>
      <c r="CC16" s="481">
        <f t="shared" ref="CC16:CC23" si="12">SUM(BS16,CB16)</f>
        <v>17916001.609999992</v>
      </c>
      <c r="CD16" s="335">
        <v>1</v>
      </c>
      <c r="CE16" s="480">
        <f>+C16+D16+W16+X16+AQ16+AR16+BK16+BL16</f>
        <v>57061678.770003676</v>
      </c>
      <c r="CF16" s="480">
        <f>+E16+F16+Y16+Z16+AS16+AT16+BM16+BN16</f>
        <v>59586269.840002291</v>
      </c>
      <c r="CG16" s="480">
        <f>+G16+H16+AA16+AB16+AU16+AV16+BO16+BP16</f>
        <v>63192497.399996929</v>
      </c>
      <c r="CH16" s="480">
        <f>+I16+J16+AC16+AD16+AW16+AX16+BQ16+BR16</f>
        <v>64395709.279997148</v>
      </c>
      <c r="CI16" s="482">
        <f>SUM(K16,AE16,AY16,BS16)</f>
        <v>244236155.29000005</v>
      </c>
      <c r="CJ16" s="480">
        <f>L16+M16+AF16+AG16+AZ16+BA16+BT16+BU16</f>
        <v>0</v>
      </c>
      <c r="CK16" s="480">
        <f>N16+O16+AH16+AI16+BB16+BC16+BV16+BW16</f>
        <v>0</v>
      </c>
      <c r="CL16" s="480">
        <f>P16+Q16+AJ16+AK16+BD16+BE16+BX16+BY16</f>
        <v>0</v>
      </c>
      <c r="CM16" s="480">
        <f>+R16+S16+AL16+AM16+BF16+BG16+BZ16+CA16</f>
        <v>0</v>
      </c>
      <c r="CN16" s="482">
        <f>SUM(T16,AN16,BH16,CB16)</f>
        <v>0</v>
      </c>
      <c r="CO16" s="480">
        <f>+C16+D16+L16+M16+W16+X16+AF16+AG16+AQ16+AR16+AZ16+BA16+BK16+BL16+BT16+BU16</f>
        <v>57061678.770003676</v>
      </c>
      <c r="CP16" s="480">
        <f>+E16+F16+N16+O16+Y16+Z16+AH16+AI16+AS16+AT16+BB16+BC16+BM16+BN16+BV16+BW16</f>
        <v>59586269.840002291</v>
      </c>
      <c r="CQ16" s="480">
        <f>+G16+H16+P16+Q16+AA16+AB16+AJ16+AK16+AU16+AV16+BD16+BE16+BO16+BP16+BX16+BY16</f>
        <v>63192497.399996929</v>
      </c>
      <c r="CR16" s="480">
        <f>+I16+J16+R16+S16+AC16+AD16+AL16+AM16+AW16+AX16+BF16+BG16+BQ16+BR16+BZ16+CA16</f>
        <v>64395709.279997148</v>
      </c>
      <c r="CS16" s="482">
        <f t="shared" ref="CS16" si="13">SUM(CC16,BI16,AO16,U16)</f>
        <v>244236155.29000002</v>
      </c>
      <c r="CT16" s="379"/>
      <c r="CU16" s="379"/>
      <c r="CV16" s="379"/>
      <c r="CW16" s="379"/>
      <c r="CX16" s="379"/>
      <c r="DV16" s="477"/>
    </row>
    <row r="17" spans="1:131" ht="15.75" customHeight="1">
      <c r="A17" s="97" t="s">
        <v>1335</v>
      </c>
      <c r="B17" s="335"/>
      <c r="C17" s="263"/>
      <c r="D17" s="263"/>
      <c r="E17" s="263"/>
      <c r="F17" s="263"/>
      <c r="G17" s="263"/>
      <c r="H17" s="263"/>
      <c r="I17" s="263"/>
      <c r="J17" s="263"/>
      <c r="K17" s="478">
        <f t="shared" si="1"/>
        <v>0</v>
      </c>
      <c r="L17" s="483">
        <v>0</v>
      </c>
      <c r="M17" s="261">
        <v>4567087.4143999303</v>
      </c>
      <c r="N17" s="261">
        <v>0</v>
      </c>
      <c r="O17" s="261">
        <v>4358599.51939994</v>
      </c>
      <c r="P17" s="261">
        <v>0</v>
      </c>
      <c r="Q17" s="261">
        <v>4414859.6337999403</v>
      </c>
      <c r="R17" s="261">
        <v>0</v>
      </c>
      <c r="S17" s="261">
        <v>3970837.9115999602</v>
      </c>
      <c r="T17" s="480">
        <f t="shared" si="2"/>
        <v>17311384.479199771</v>
      </c>
      <c r="U17" s="481">
        <f t="shared" si="3"/>
        <v>17311384.479199771</v>
      </c>
      <c r="V17" s="335"/>
      <c r="W17" s="263">
        <v>0</v>
      </c>
      <c r="X17" s="263">
        <v>0</v>
      </c>
      <c r="Y17" s="263">
        <v>0</v>
      </c>
      <c r="Z17" s="263">
        <v>0</v>
      </c>
      <c r="AA17" s="263">
        <v>0</v>
      </c>
      <c r="AB17" s="263">
        <v>0</v>
      </c>
      <c r="AC17" s="263">
        <v>0</v>
      </c>
      <c r="AD17" s="263">
        <v>0</v>
      </c>
      <c r="AE17" s="478">
        <f t="shared" si="4"/>
        <v>0</v>
      </c>
      <c r="AF17" s="483">
        <v>0</v>
      </c>
      <c r="AG17" s="261">
        <v>1230601.1410000001</v>
      </c>
      <c r="AH17" s="261">
        <v>0</v>
      </c>
      <c r="AI17" s="261">
        <v>1110281.4155999999</v>
      </c>
      <c r="AJ17" s="261">
        <v>0</v>
      </c>
      <c r="AK17" s="261">
        <v>1181639.4394</v>
      </c>
      <c r="AL17" s="261">
        <v>0</v>
      </c>
      <c r="AM17" s="261">
        <v>1131262.7844</v>
      </c>
      <c r="AN17" s="480">
        <f t="shared" si="5"/>
        <v>4653784.7803999996</v>
      </c>
      <c r="AO17" s="481">
        <f t="shared" si="6"/>
        <v>4653784.7803999996</v>
      </c>
      <c r="AP17" s="335"/>
      <c r="AQ17" s="263">
        <v>0</v>
      </c>
      <c r="AR17" s="263">
        <v>0</v>
      </c>
      <c r="AS17" s="263">
        <v>0</v>
      </c>
      <c r="AT17" s="263">
        <v>0</v>
      </c>
      <c r="AU17" s="263">
        <v>0</v>
      </c>
      <c r="AV17" s="263">
        <v>0</v>
      </c>
      <c r="AW17" s="263">
        <v>0</v>
      </c>
      <c r="AX17" s="263">
        <v>0</v>
      </c>
      <c r="AY17" s="478">
        <f t="shared" si="7"/>
        <v>0</v>
      </c>
      <c r="AZ17" s="483">
        <v>0</v>
      </c>
      <c r="BA17" s="261">
        <v>29977805.334400401</v>
      </c>
      <c r="BB17" s="261">
        <v>0</v>
      </c>
      <c r="BC17" s="261">
        <v>25305823.708200201</v>
      </c>
      <c r="BD17" s="261">
        <v>0</v>
      </c>
      <c r="BE17" s="261">
        <v>26788634.738600098</v>
      </c>
      <c r="BF17" s="261">
        <v>0</v>
      </c>
      <c r="BG17" s="261">
        <v>26304257.910000198</v>
      </c>
      <c r="BH17" s="480">
        <f t="shared" si="8"/>
        <v>108376521.69120091</v>
      </c>
      <c r="BI17" s="481">
        <f t="shared" si="9"/>
        <v>108376521.69120091</v>
      </c>
      <c r="BJ17" s="335"/>
      <c r="BK17" s="263">
        <v>0</v>
      </c>
      <c r="BL17" s="263">
        <v>0</v>
      </c>
      <c r="BM17" s="263">
        <v>0</v>
      </c>
      <c r="BN17" s="263">
        <v>0</v>
      </c>
      <c r="BO17" s="263">
        <v>0</v>
      </c>
      <c r="BP17" s="263">
        <v>0</v>
      </c>
      <c r="BQ17" s="263">
        <v>0</v>
      </c>
      <c r="BR17" s="263">
        <v>0</v>
      </c>
      <c r="BS17" s="478">
        <f t="shared" si="10"/>
        <v>0</v>
      </c>
      <c r="BT17" s="483">
        <v>0</v>
      </c>
      <c r="BU17" s="261">
        <v>1378229.7423999999</v>
      </c>
      <c r="BV17" s="261">
        <v>0</v>
      </c>
      <c r="BW17" s="261">
        <v>1281900.6718000001</v>
      </c>
      <c r="BX17" s="261">
        <v>0</v>
      </c>
      <c r="BY17" s="261">
        <v>1299236.1760000018</v>
      </c>
      <c r="BZ17" s="261">
        <v>0</v>
      </c>
      <c r="CA17" s="261">
        <v>1135608.9569999999</v>
      </c>
      <c r="CB17" s="480">
        <f t="shared" si="11"/>
        <v>5094975.5472000018</v>
      </c>
      <c r="CC17" s="481">
        <f t="shared" si="12"/>
        <v>5094975.5472000018</v>
      </c>
      <c r="CD17" s="335"/>
      <c r="CE17" s="480">
        <f t="shared" ref="CE17:CE23" si="14">+C17+D17+W17+X17+AQ17+AR17+BK17+BL17</f>
        <v>0</v>
      </c>
      <c r="CF17" s="480">
        <f t="shared" ref="CF17:CF23" si="15">+E17+F17+Y17+Z17+AS17+AT17+BM17+BN17</f>
        <v>0</v>
      </c>
      <c r="CG17" s="480">
        <f t="shared" ref="CG17:CG23" si="16">+G17+H17+AA17+AB17+AU17+AV17+BO17+BP17</f>
        <v>0</v>
      </c>
      <c r="CH17" s="480">
        <f t="shared" ref="CH17:CH23" si="17">+I17+J17+AC17+AD17+AW17+AX17+BQ17+BR17</f>
        <v>0</v>
      </c>
      <c r="CI17" s="482">
        <f t="shared" ref="CI17:CI23" si="18">SUM(K17,AE17,AY17,BS17)</f>
        <v>0</v>
      </c>
      <c r="CJ17" s="480">
        <f t="shared" ref="CJ17:CJ23" si="19">L17+M17+AF17+AG17+AZ17+BA17+BT17+BU17</f>
        <v>37153723.63220033</v>
      </c>
      <c r="CK17" s="480">
        <f t="shared" ref="CK17:CK23" si="20">N17+O17+AH17+AI17+BB17+BC17+BV17+BW17</f>
        <v>32056605.315000139</v>
      </c>
      <c r="CL17" s="480">
        <f t="shared" ref="CL17:CL23" si="21">P17+Q17+AJ17+AK17+BD17+BE17+BX17+BY17</f>
        <v>33684369.987800039</v>
      </c>
      <c r="CM17" s="480">
        <f t="shared" ref="CM17:CM23" si="22">+R17+S17+AL17+AM17+BF17+BG17+BZ17+CA17</f>
        <v>32541967.563000157</v>
      </c>
      <c r="CN17" s="482">
        <f t="shared" ref="CN17:CN23" si="23">SUM(T17,AN17,BH17,CB17)</f>
        <v>135436666.49800068</v>
      </c>
      <c r="CO17" s="480">
        <f t="shared" ref="CO17:CO23" si="24">+C17+D17+L17+M17+W17+X17+AF17+AG17+AQ17+AR17+AZ17+BA17+BK17+BL17+BT17+BU17</f>
        <v>37153723.63220033</v>
      </c>
      <c r="CP17" s="480">
        <f t="shared" ref="CP17:CP23" si="25">+E17+F17+N17+O17+Y17+Z17+AH17+AI17+AS17+AT17+BB17+BC17+BM17+BN17+BV17+BW17</f>
        <v>32056605.315000139</v>
      </c>
      <c r="CQ17" s="480">
        <f t="shared" ref="CQ17:CQ23" si="26">+G17+H17+P17+Q17+AA17+AB17+AJ17+AK17+AU17+AV17+BD17+BE17+BO17+BP17+BX17+BY17</f>
        <v>33684369.987800039</v>
      </c>
      <c r="CR17" s="480">
        <f t="shared" ref="CR17:CR23" si="27">+I17+J17+R17+S17+AC17+AD17+AL17+AM17+AW17+AX17+BF17+BG17+BQ17+BR17+BZ17+CA17</f>
        <v>32541967.563000157</v>
      </c>
      <c r="CS17" s="482">
        <f t="shared" ref="CS17:CS23" si="28">SUM(CC17,BI17,AO17,U17)</f>
        <v>135436666.49800068</v>
      </c>
      <c r="CT17" s="379"/>
      <c r="CV17" s="379"/>
      <c r="CX17" s="379"/>
    </row>
    <row r="18" spans="1:131" ht="15.75" customHeight="1">
      <c r="A18" s="97" t="s">
        <v>1336</v>
      </c>
      <c r="B18" s="335"/>
      <c r="C18" s="261"/>
      <c r="D18" s="261"/>
      <c r="E18" s="261"/>
      <c r="F18" s="261"/>
      <c r="G18" s="261"/>
      <c r="H18" s="261"/>
      <c r="I18" s="261"/>
      <c r="J18" s="261"/>
      <c r="K18" s="478">
        <f t="shared" si="1"/>
        <v>0</v>
      </c>
      <c r="L18" s="483">
        <v>0</v>
      </c>
      <c r="M18" s="261">
        <v>28498.2628</v>
      </c>
      <c r="N18" s="261">
        <v>0</v>
      </c>
      <c r="O18" s="261">
        <v>-4557.3430000000099</v>
      </c>
      <c r="P18" s="261">
        <v>0</v>
      </c>
      <c r="Q18" s="261">
        <v>-3210.2742000000299</v>
      </c>
      <c r="R18" s="261">
        <v>0</v>
      </c>
      <c r="S18" s="261">
        <v>-3509.4878000000399</v>
      </c>
      <c r="T18" s="480">
        <f t="shared" si="2"/>
        <v>17221.157799999921</v>
      </c>
      <c r="U18" s="481">
        <f t="shared" si="3"/>
        <v>17221.157799999921</v>
      </c>
      <c r="V18" s="335"/>
      <c r="W18" s="261">
        <v>0</v>
      </c>
      <c r="X18" s="261">
        <v>0</v>
      </c>
      <c r="Y18" s="261">
        <v>0</v>
      </c>
      <c r="Z18" s="261">
        <v>0</v>
      </c>
      <c r="AA18" s="261">
        <v>0</v>
      </c>
      <c r="AB18" s="261">
        <v>0</v>
      </c>
      <c r="AC18" s="261">
        <v>0</v>
      </c>
      <c r="AD18" s="261">
        <v>0</v>
      </c>
      <c r="AE18" s="478">
        <f t="shared" si="4"/>
        <v>0</v>
      </c>
      <c r="AF18" s="483">
        <v>0</v>
      </c>
      <c r="AG18" s="261">
        <v>19530.645400000001</v>
      </c>
      <c r="AH18" s="261">
        <v>0</v>
      </c>
      <c r="AI18" s="261">
        <v>9990.1004000000194</v>
      </c>
      <c r="AJ18" s="261">
        <v>0</v>
      </c>
      <c r="AK18" s="261">
        <v>9967.2958000000399</v>
      </c>
      <c r="AL18" s="261">
        <v>0</v>
      </c>
      <c r="AM18" s="261">
        <v>10387.088599999999</v>
      </c>
      <c r="AN18" s="480">
        <f t="shared" si="5"/>
        <v>49875.130200000058</v>
      </c>
      <c r="AO18" s="481">
        <f t="shared" si="6"/>
        <v>49875.130200000058</v>
      </c>
      <c r="AP18" s="335"/>
      <c r="AQ18" s="261">
        <v>0</v>
      </c>
      <c r="AR18" s="261">
        <v>0</v>
      </c>
      <c r="AS18" s="261">
        <v>0</v>
      </c>
      <c r="AT18" s="261">
        <v>0</v>
      </c>
      <c r="AU18" s="261">
        <v>0</v>
      </c>
      <c r="AV18" s="261">
        <v>0</v>
      </c>
      <c r="AW18" s="261">
        <v>0</v>
      </c>
      <c r="AX18" s="261">
        <v>0</v>
      </c>
      <c r="AY18" s="478">
        <f t="shared" si="7"/>
        <v>0</v>
      </c>
      <c r="AZ18" s="483">
        <v>0</v>
      </c>
      <c r="BA18" s="261">
        <v>582737.93900000898</v>
      </c>
      <c r="BB18" s="261">
        <v>0</v>
      </c>
      <c r="BC18" s="261">
        <v>313690.28740000696</v>
      </c>
      <c r="BD18" s="261">
        <v>0</v>
      </c>
      <c r="BE18" s="261">
        <v>353518.59480000602</v>
      </c>
      <c r="BF18" s="261">
        <v>0</v>
      </c>
      <c r="BG18" s="261">
        <v>332337.77640000504</v>
      </c>
      <c r="BH18" s="480">
        <f t="shared" si="8"/>
        <v>1582284.597600027</v>
      </c>
      <c r="BI18" s="481">
        <f t="shared" si="9"/>
        <v>1582284.597600027</v>
      </c>
      <c r="BJ18" s="335"/>
      <c r="BK18" s="261">
        <v>0</v>
      </c>
      <c r="BL18" s="261">
        <v>0</v>
      </c>
      <c r="BM18" s="261">
        <v>0</v>
      </c>
      <c r="BN18" s="261">
        <v>0</v>
      </c>
      <c r="BO18" s="261">
        <v>0</v>
      </c>
      <c r="BP18" s="261">
        <v>0</v>
      </c>
      <c r="BQ18" s="261">
        <v>0</v>
      </c>
      <c r="BR18" s="261">
        <v>0</v>
      </c>
      <c r="BS18" s="478">
        <f t="shared" si="10"/>
        <v>0</v>
      </c>
      <c r="BT18" s="483">
        <v>0</v>
      </c>
      <c r="BU18" s="261">
        <v>25597.472599999997</v>
      </c>
      <c r="BV18" s="261">
        <v>0</v>
      </c>
      <c r="BW18" s="261">
        <v>19737.317599999998</v>
      </c>
      <c r="BX18" s="261">
        <v>0</v>
      </c>
      <c r="BY18" s="261">
        <v>21366.009000000002</v>
      </c>
      <c r="BZ18" s="261">
        <v>0</v>
      </c>
      <c r="CA18" s="261">
        <v>17915.585800000001</v>
      </c>
      <c r="CB18" s="480">
        <f t="shared" si="11"/>
        <v>84616.384999999995</v>
      </c>
      <c r="CC18" s="481">
        <f t="shared" si="12"/>
        <v>84616.384999999995</v>
      </c>
      <c r="CD18" s="335"/>
      <c r="CE18" s="480">
        <f t="shared" si="14"/>
        <v>0</v>
      </c>
      <c r="CF18" s="480">
        <f t="shared" si="15"/>
        <v>0</v>
      </c>
      <c r="CG18" s="480">
        <f t="shared" si="16"/>
        <v>0</v>
      </c>
      <c r="CH18" s="480">
        <f t="shared" si="17"/>
        <v>0</v>
      </c>
      <c r="CI18" s="482">
        <f t="shared" si="18"/>
        <v>0</v>
      </c>
      <c r="CJ18" s="480">
        <f t="shared" si="19"/>
        <v>656364.31980000902</v>
      </c>
      <c r="CK18" s="480">
        <f t="shared" si="20"/>
        <v>338860.36240000697</v>
      </c>
      <c r="CL18" s="480">
        <f t="shared" si="21"/>
        <v>381641.62540000607</v>
      </c>
      <c r="CM18" s="480">
        <f t="shared" si="22"/>
        <v>357130.96300000499</v>
      </c>
      <c r="CN18" s="482">
        <f t="shared" si="23"/>
        <v>1733997.2706000269</v>
      </c>
      <c r="CO18" s="480">
        <f t="shared" si="24"/>
        <v>656364.31980000902</v>
      </c>
      <c r="CP18" s="480">
        <f t="shared" si="25"/>
        <v>338860.36240000697</v>
      </c>
      <c r="CQ18" s="480">
        <f t="shared" si="26"/>
        <v>381641.62540000607</v>
      </c>
      <c r="CR18" s="480">
        <f t="shared" si="27"/>
        <v>357130.96300000499</v>
      </c>
      <c r="CS18" s="482">
        <f t="shared" si="28"/>
        <v>1733997.2706000269</v>
      </c>
      <c r="CV18" s="379"/>
      <c r="CX18" s="379"/>
    </row>
    <row r="19" spans="1:131" ht="15.75" customHeight="1">
      <c r="A19" s="97" t="s">
        <v>1337</v>
      </c>
      <c r="B19" s="335"/>
      <c r="C19" s="261"/>
      <c r="D19" s="261"/>
      <c r="E19" s="261"/>
      <c r="F19" s="261"/>
      <c r="G19" s="261"/>
      <c r="H19" s="261"/>
      <c r="I19" s="261"/>
      <c r="J19" s="261"/>
      <c r="K19" s="478">
        <f t="shared" si="1"/>
        <v>0</v>
      </c>
      <c r="L19" s="483">
        <v>0</v>
      </c>
      <c r="M19" s="261">
        <v>689140</v>
      </c>
      <c r="N19" s="261">
        <v>0</v>
      </c>
      <c r="O19" s="261">
        <v>893800</v>
      </c>
      <c r="P19" s="261">
        <v>0</v>
      </c>
      <c r="Q19" s="261">
        <v>978003</v>
      </c>
      <c r="R19" s="261">
        <v>0</v>
      </c>
      <c r="S19" s="261">
        <v>991950</v>
      </c>
      <c r="T19" s="480">
        <f t="shared" si="2"/>
        <v>3552893</v>
      </c>
      <c r="U19" s="481">
        <f t="shared" si="3"/>
        <v>3552893</v>
      </c>
      <c r="V19" s="335"/>
      <c r="W19" s="261">
        <v>0</v>
      </c>
      <c r="X19" s="261">
        <v>0</v>
      </c>
      <c r="Y19" s="261">
        <v>0</v>
      </c>
      <c r="Z19" s="261">
        <v>0</v>
      </c>
      <c r="AA19" s="261">
        <v>0</v>
      </c>
      <c r="AB19" s="261">
        <v>0</v>
      </c>
      <c r="AC19" s="261">
        <v>0</v>
      </c>
      <c r="AD19" s="261">
        <v>0</v>
      </c>
      <c r="AE19" s="478">
        <f t="shared" si="4"/>
        <v>0</v>
      </c>
      <c r="AF19" s="483">
        <v>0</v>
      </c>
      <c r="AG19" s="261">
        <v>264144</v>
      </c>
      <c r="AH19" s="261">
        <v>0</v>
      </c>
      <c r="AI19" s="261">
        <v>331627</v>
      </c>
      <c r="AJ19" s="261">
        <v>0</v>
      </c>
      <c r="AK19" s="261">
        <v>408357</v>
      </c>
      <c r="AL19" s="261">
        <v>0</v>
      </c>
      <c r="AM19" s="261">
        <v>362312</v>
      </c>
      <c r="AN19" s="480">
        <f t="shared" si="5"/>
        <v>1366440</v>
      </c>
      <c r="AO19" s="481">
        <f t="shared" si="6"/>
        <v>1366440</v>
      </c>
      <c r="AP19" s="335"/>
      <c r="AQ19" s="261">
        <v>0</v>
      </c>
      <c r="AR19" s="261">
        <v>0</v>
      </c>
      <c r="AS19" s="261">
        <v>0</v>
      </c>
      <c r="AT19" s="261">
        <v>0</v>
      </c>
      <c r="AU19" s="261">
        <v>0</v>
      </c>
      <c r="AV19" s="261">
        <v>0</v>
      </c>
      <c r="AW19" s="261">
        <v>0</v>
      </c>
      <c r="AX19" s="261">
        <v>0</v>
      </c>
      <c r="AY19" s="478">
        <f t="shared" si="7"/>
        <v>0</v>
      </c>
      <c r="AZ19" s="483">
        <v>0</v>
      </c>
      <c r="BA19" s="261">
        <v>4486421</v>
      </c>
      <c r="BB19" s="261">
        <v>0</v>
      </c>
      <c r="BC19" s="261">
        <v>5487312</v>
      </c>
      <c r="BD19" s="261">
        <v>0</v>
      </c>
      <c r="BE19" s="261">
        <v>6093287</v>
      </c>
      <c r="BF19" s="261">
        <v>0</v>
      </c>
      <c r="BG19" s="261">
        <v>6324659</v>
      </c>
      <c r="BH19" s="480">
        <f t="shared" si="8"/>
        <v>22391679</v>
      </c>
      <c r="BI19" s="481">
        <f t="shared" si="9"/>
        <v>22391679</v>
      </c>
      <c r="BJ19" s="335"/>
      <c r="BK19" s="261">
        <v>0</v>
      </c>
      <c r="BL19" s="261">
        <v>0</v>
      </c>
      <c r="BM19" s="261">
        <v>0</v>
      </c>
      <c r="BN19" s="261">
        <v>0</v>
      </c>
      <c r="BO19" s="261">
        <v>0</v>
      </c>
      <c r="BP19" s="261">
        <v>0</v>
      </c>
      <c r="BQ19" s="261">
        <v>0</v>
      </c>
      <c r="BR19" s="261">
        <v>0</v>
      </c>
      <c r="BS19" s="478">
        <f t="shared" si="10"/>
        <v>0</v>
      </c>
      <c r="BT19" s="483">
        <v>0</v>
      </c>
      <c r="BU19" s="261">
        <v>139481</v>
      </c>
      <c r="BV19" s="261">
        <v>0</v>
      </c>
      <c r="BW19" s="261">
        <v>143351</v>
      </c>
      <c r="BX19" s="261">
        <v>0</v>
      </c>
      <c r="BY19" s="261">
        <v>153030</v>
      </c>
      <c r="BZ19" s="261">
        <v>0</v>
      </c>
      <c r="CA19" s="261">
        <v>160464</v>
      </c>
      <c r="CB19" s="480">
        <f t="shared" si="11"/>
        <v>596326</v>
      </c>
      <c r="CC19" s="481">
        <f t="shared" si="12"/>
        <v>596326</v>
      </c>
      <c r="CD19" s="335"/>
      <c r="CE19" s="480">
        <f t="shared" si="14"/>
        <v>0</v>
      </c>
      <c r="CF19" s="480">
        <f t="shared" si="15"/>
        <v>0</v>
      </c>
      <c r="CG19" s="480">
        <f t="shared" si="16"/>
        <v>0</v>
      </c>
      <c r="CH19" s="480">
        <f t="shared" si="17"/>
        <v>0</v>
      </c>
      <c r="CI19" s="482">
        <f t="shared" si="18"/>
        <v>0</v>
      </c>
      <c r="CJ19" s="480">
        <f t="shared" si="19"/>
        <v>5579186</v>
      </c>
      <c r="CK19" s="480">
        <f t="shared" si="20"/>
        <v>6856090</v>
      </c>
      <c r="CL19" s="480">
        <f t="shared" si="21"/>
        <v>7632677</v>
      </c>
      <c r="CM19" s="480">
        <f t="shared" si="22"/>
        <v>7839385</v>
      </c>
      <c r="CN19" s="482">
        <f t="shared" si="23"/>
        <v>27907338</v>
      </c>
      <c r="CO19" s="480">
        <f t="shared" si="24"/>
        <v>5579186</v>
      </c>
      <c r="CP19" s="480">
        <f t="shared" si="25"/>
        <v>6856090</v>
      </c>
      <c r="CQ19" s="480">
        <f t="shared" si="26"/>
        <v>7632677</v>
      </c>
      <c r="CR19" s="480">
        <f t="shared" si="27"/>
        <v>7839385</v>
      </c>
      <c r="CS19" s="482">
        <f t="shared" si="28"/>
        <v>27907338</v>
      </c>
    </row>
    <row r="20" spans="1:131" ht="15.75" customHeight="1">
      <c r="A20" s="148" t="s">
        <v>173</v>
      </c>
      <c r="B20" s="335">
        <v>2</v>
      </c>
      <c r="C20" s="262">
        <f t="shared" ref="C20:J20" si="29">SUM(C17:C19)</f>
        <v>0</v>
      </c>
      <c r="D20" s="262">
        <f t="shared" si="29"/>
        <v>0</v>
      </c>
      <c r="E20" s="262">
        <f t="shared" si="29"/>
        <v>0</v>
      </c>
      <c r="F20" s="262">
        <f t="shared" si="29"/>
        <v>0</v>
      </c>
      <c r="G20" s="262">
        <f t="shared" si="29"/>
        <v>0</v>
      </c>
      <c r="H20" s="262">
        <f t="shared" si="29"/>
        <v>0</v>
      </c>
      <c r="I20" s="262">
        <f t="shared" si="29"/>
        <v>0</v>
      </c>
      <c r="J20" s="262">
        <f t="shared" si="29"/>
        <v>0</v>
      </c>
      <c r="K20" s="478">
        <f t="shared" si="1"/>
        <v>0</v>
      </c>
      <c r="L20" s="484">
        <f t="shared" ref="L20:S20" si="30">SUM(L17:L19)</f>
        <v>0</v>
      </c>
      <c r="M20" s="262">
        <f t="shared" si="30"/>
        <v>5284725.67719993</v>
      </c>
      <c r="N20" s="262">
        <f t="shared" si="30"/>
        <v>0</v>
      </c>
      <c r="O20" s="262">
        <f t="shared" si="30"/>
        <v>5247842.1763999397</v>
      </c>
      <c r="P20" s="262">
        <f t="shared" si="30"/>
        <v>0</v>
      </c>
      <c r="Q20" s="262">
        <f t="shared" si="30"/>
        <v>5389652.3595999405</v>
      </c>
      <c r="R20" s="262">
        <f t="shared" si="30"/>
        <v>0</v>
      </c>
      <c r="S20" s="262">
        <f t="shared" si="30"/>
        <v>4959278.4237999599</v>
      </c>
      <c r="T20" s="480">
        <f t="shared" si="2"/>
        <v>20881498.636999771</v>
      </c>
      <c r="U20" s="481">
        <f t="shared" si="3"/>
        <v>20881498.636999771</v>
      </c>
      <c r="V20" s="335">
        <v>2</v>
      </c>
      <c r="W20" s="262">
        <f t="shared" ref="W20:AD20" si="31">SUM(W17:W19)</f>
        <v>0</v>
      </c>
      <c r="X20" s="262">
        <f t="shared" si="31"/>
        <v>0</v>
      </c>
      <c r="Y20" s="262">
        <f t="shared" si="31"/>
        <v>0</v>
      </c>
      <c r="Z20" s="262">
        <f t="shared" si="31"/>
        <v>0</v>
      </c>
      <c r="AA20" s="262">
        <f t="shared" si="31"/>
        <v>0</v>
      </c>
      <c r="AB20" s="262">
        <f t="shared" si="31"/>
        <v>0</v>
      </c>
      <c r="AC20" s="262">
        <f t="shared" si="31"/>
        <v>0</v>
      </c>
      <c r="AD20" s="262">
        <f t="shared" si="31"/>
        <v>0</v>
      </c>
      <c r="AE20" s="478">
        <f t="shared" si="4"/>
        <v>0</v>
      </c>
      <c r="AF20" s="484">
        <f t="shared" ref="AF20:AM20" si="32">SUM(AF17:AF19)</f>
        <v>0</v>
      </c>
      <c r="AG20" s="262">
        <f t="shared" si="32"/>
        <v>1514275.7864000001</v>
      </c>
      <c r="AH20" s="262">
        <f t="shared" si="32"/>
        <v>0</v>
      </c>
      <c r="AI20" s="262">
        <f t="shared" si="32"/>
        <v>1451898.5160000001</v>
      </c>
      <c r="AJ20" s="262">
        <f t="shared" si="32"/>
        <v>0</v>
      </c>
      <c r="AK20" s="262">
        <f t="shared" si="32"/>
        <v>1599963.7352</v>
      </c>
      <c r="AL20" s="262">
        <f t="shared" si="32"/>
        <v>0</v>
      </c>
      <c r="AM20" s="262">
        <f t="shared" si="32"/>
        <v>1503961.8729999999</v>
      </c>
      <c r="AN20" s="480">
        <f t="shared" si="5"/>
        <v>6070099.9106000001</v>
      </c>
      <c r="AO20" s="481">
        <f t="shared" si="6"/>
        <v>6070099.9106000001</v>
      </c>
      <c r="AP20" s="335">
        <v>2</v>
      </c>
      <c r="AQ20" s="262">
        <f t="shared" ref="AQ20:AX20" si="33">SUM(AQ17:AQ19)</f>
        <v>0</v>
      </c>
      <c r="AR20" s="262">
        <f t="shared" si="33"/>
        <v>0</v>
      </c>
      <c r="AS20" s="262">
        <f t="shared" si="33"/>
        <v>0</v>
      </c>
      <c r="AT20" s="262">
        <f t="shared" si="33"/>
        <v>0</v>
      </c>
      <c r="AU20" s="262">
        <f t="shared" si="33"/>
        <v>0</v>
      </c>
      <c r="AV20" s="262">
        <f t="shared" si="33"/>
        <v>0</v>
      </c>
      <c r="AW20" s="262">
        <f t="shared" si="33"/>
        <v>0</v>
      </c>
      <c r="AX20" s="262">
        <f t="shared" si="33"/>
        <v>0</v>
      </c>
      <c r="AY20" s="478">
        <f t="shared" si="7"/>
        <v>0</v>
      </c>
      <c r="AZ20" s="484">
        <f t="shared" ref="AZ20:BG20" si="34">SUM(AZ17:AZ19)</f>
        <v>0</v>
      </c>
      <c r="BA20" s="262">
        <f t="shared" si="34"/>
        <v>35046964.273400411</v>
      </c>
      <c r="BB20" s="262">
        <f t="shared" si="34"/>
        <v>0</v>
      </c>
      <c r="BC20" s="262">
        <f t="shared" si="34"/>
        <v>31106825.995600209</v>
      </c>
      <c r="BD20" s="262">
        <f t="shared" si="34"/>
        <v>0</v>
      </c>
      <c r="BE20" s="262">
        <f t="shared" si="34"/>
        <v>33235440.333400104</v>
      </c>
      <c r="BF20" s="262">
        <f t="shared" si="34"/>
        <v>0</v>
      </c>
      <c r="BG20" s="262">
        <f t="shared" si="34"/>
        <v>32961254.686400201</v>
      </c>
      <c r="BH20" s="480">
        <f t="shared" si="8"/>
        <v>132350485.28880093</v>
      </c>
      <c r="BI20" s="481">
        <f t="shared" si="9"/>
        <v>132350485.28880093</v>
      </c>
      <c r="BJ20" s="335">
        <v>2</v>
      </c>
      <c r="BK20" s="262">
        <f t="shared" ref="BK20:BR20" si="35">SUM(BK17:BK19)</f>
        <v>0</v>
      </c>
      <c r="BL20" s="262">
        <f t="shared" si="35"/>
        <v>0</v>
      </c>
      <c r="BM20" s="262">
        <f t="shared" si="35"/>
        <v>0</v>
      </c>
      <c r="BN20" s="262">
        <f t="shared" si="35"/>
        <v>0</v>
      </c>
      <c r="BO20" s="262">
        <f t="shared" si="35"/>
        <v>0</v>
      </c>
      <c r="BP20" s="262">
        <f t="shared" si="35"/>
        <v>0</v>
      </c>
      <c r="BQ20" s="262">
        <f t="shared" si="35"/>
        <v>0</v>
      </c>
      <c r="BR20" s="262">
        <f t="shared" si="35"/>
        <v>0</v>
      </c>
      <c r="BS20" s="478">
        <f t="shared" si="10"/>
        <v>0</v>
      </c>
      <c r="BT20" s="484">
        <f t="shared" ref="BT20:CA20" si="36">SUM(BT17:BT19)</f>
        <v>0</v>
      </c>
      <c r="BU20" s="262">
        <f t="shared" si="36"/>
        <v>1543308.2149999999</v>
      </c>
      <c r="BV20" s="262">
        <f t="shared" si="36"/>
        <v>0</v>
      </c>
      <c r="BW20" s="262">
        <f t="shared" si="36"/>
        <v>1444988.9894000001</v>
      </c>
      <c r="BX20" s="262">
        <f t="shared" si="36"/>
        <v>0</v>
      </c>
      <c r="BY20" s="262">
        <f t="shared" si="36"/>
        <v>1473632.1850000019</v>
      </c>
      <c r="BZ20" s="262">
        <f t="shared" si="36"/>
        <v>0</v>
      </c>
      <c r="CA20" s="262">
        <f t="shared" si="36"/>
        <v>1313988.5427999999</v>
      </c>
      <c r="CB20" s="480">
        <f t="shared" si="11"/>
        <v>5775917.9322000016</v>
      </c>
      <c r="CC20" s="481">
        <f t="shared" si="12"/>
        <v>5775917.9322000016</v>
      </c>
      <c r="CD20" s="335">
        <v>2</v>
      </c>
      <c r="CE20" s="480">
        <f t="shared" si="14"/>
        <v>0</v>
      </c>
      <c r="CF20" s="480">
        <f t="shared" si="15"/>
        <v>0</v>
      </c>
      <c r="CG20" s="480">
        <f t="shared" si="16"/>
        <v>0</v>
      </c>
      <c r="CH20" s="480">
        <f t="shared" si="17"/>
        <v>0</v>
      </c>
      <c r="CI20" s="482">
        <f t="shared" si="18"/>
        <v>0</v>
      </c>
      <c r="CJ20" s="480">
        <f t="shared" si="19"/>
        <v>43389273.952000335</v>
      </c>
      <c r="CK20" s="480">
        <f t="shared" si="20"/>
        <v>39251555.677400149</v>
      </c>
      <c r="CL20" s="480">
        <f t="shared" si="21"/>
        <v>41698688.613200046</v>
      </c>
      <c r="CM20" s="480">
        <f t="shared" si="22"/>
        <v>40738483.526000164</v>
      </c>
      <c r="CN20" s="482">
        <f t="shared" si="23"/>
        <v>165078001.7686007</v>
      </c>
      <c r="CO20" s="480">
        <f t="shared" si="24"/>
        <v>43389273.952000335</v>
      </c>
      <c r="CP20" s="480">
        <f t="shared" si="25"/>
        <v>39251555.677400149</v>
      </c>
      <c r="CQ20" s="480">
        <f t="shared" si="26"/>
        <v>41698688.613200046</v>
      </c>
      <c r="CR20" s="480">
        <f t="shared" si="27"/>
        <v>40738483.526000164</v>
      </c>
      <c r="CS20" s="482">
        <f t="shared" si="28"/>
        <v>165078001.7686007</v>
      </c>
      <c r="CT20" s="379"/>
      <c r="CU20" s="379"/>
      <c r="CV20" s="379"/>
      <c r="CW20" s="379"/>
      <c r="CX20" s="379"/>
    </row>
    <row r="21" spans="1:131" ht="15.75" customHeight="1">
      <c r="A21" s="97" t="s">
        <v>175</v>
      </c>
      <c r="B21" s="335">
        <v>3</v>
      </c>
      <c r="C21" s="261"/>
      <c r="D21" s="261"/>
      <c r="E21" s="261"/>
      <c r="F21" s="261"/>
      <c r="G21" s="261"/>
      <c r="H21" s="261"/>
      <c r="I21" s="261"/>
      <c r="J21" s="261"/>
      <c r="K21" s="478">
        <f t="shared" si="1"/>
        <v>0</v>
      </c>
      <c r="L21" s="483">
        <v>0</v>
      </c>
      <c r="M21" s="261">
        <v>0</v>
      </c>
      <c r="N21" s="261">
        <v>0</v>
      </c>
      <c r="O21" s="261">
        <v>0</v>
      </c>
      <c r="P21" s="261">
        <v>0</v>
      </c>
      <c r="Q21" s="261">
        <v>0</v>
      </c>
      <c r="R21" s="261">
        <v>0</v>
      </c>
      <c r="S21" s="261">
        <v>0</v>
      </c>
      <c r="T21" s="480">
        <f t="shared" si="2"/>
        <v>0</v>
      </c>
      <c r="U21" s="481">
        <f t="shared" si="3"/>
        <v>0</v>
      </c>
      <c r="V21" s="335">
        <v>3</v>
      </c>
      <c r="W21" s="261">
        <v>0</v>
      </c>
      <c r="X21" s="261">
        <v>0</v>
      </c>
      <c r="Y21" s="261">
        <v>0</v>
      </c>
      <c r="Z21" s="261">
        <v>0</v>
      </c>
      <c r="AA21" s="261">
        <v>0</v>
      </c>
      <c r="AB21" s="261">
        <v>0</v>
      </c>
      <c r="AC21" s="261">
        <v>0</v>
      </c>
      <c r="AD21" s="261">
        <v>0</v>
      </c>
      <c r="AE21" s="478">
        <f t="shared" si="4"/>
        <v>0</v>
      </c>
      <c r="AF21" s="483">
        <v>0</v>
      </c>
      <c r="AG21" s="261">
        <v>0</v>
      </c>
      <c r="AH21" s="261">
        <v>0</v>
      </c>
      <c r="AI21" s="261">
        <v>0</v>
      </c>
      <c r="AJ21" s="261">
        <v>0</v>
      </c>
      <c r="AK21" s="261">
        <v>0</v>
      </c>
      <c r="AL21" s="261">
        <v>0</v>
      </c>
      <c r="AM21" s="261">
        <v>0</v>
      </c>
      <c r="AN21" s="480">
        <f t="shared" si="5"/>
        <v>0</v>
      </c>
      <c r="AO21" s="481">
        <f t="shared" si="6"/>
        <v>0</v>
      </c>
      <c r="AP21" s="335">
        <v>3</v>
      </c>
      <c r="AQ21" s="261">
        <v>0</v>
      </c>
      <c r="AR21" s="261">
        <v>0</v>
      </c>
      <c r="AS21" s="261">
        <v>0</v>
      </c>
      <c r="AT21" s="261">
        <v>0</v>
      </c>
      <c r="AU21" s="261">
        <v>0</v>
      </c>
      <c r="AV21" s="261">
        <v>0</v>
      </c>
      <c r="AW21" s="261">
        <v>0</v>
      </c>
      <c r="AX21" s="261">
        <v>0</v>
      </c>
      <c r="AY21" s="478">
        <f t="shared" si="7"/>
        <v>0</v>
      </c>
      <c r="AZ21" s="483">
        <v>0</v>
      </c>
      <c r="BA21" s="261">
        <v>0</v>
      </c>
      <c r="BB21" s="261">
        <v>0</v>
      </c>
      <c r="BC21" s="261">
        <v>0</v>
      </c>
      <c r="BD21" s="261">
        <v>0</v>
      </c>
      <c r="BE21" s="261">
        <v>0</v>
      </c>
      <c r="BF21" s="261">
        <v>0</v>
      </c>
      <c r="BG21" s="261">
        <v>0</v>
      </c>
      <c r="BH21" s="480">
        <f t="shared" si="8"/>
        <v>0</v>
      </c>
      <c r="BI21" s="481">
        <f t="shared" si="9"/>
        <v>0</v>
      </c>
      <c r="BJ21" s="335">
        <v>3</v>
      </c>
      <c r="BK21" s="261">
        <v>0</v>
      </c>
      <c r="BL21" s="261">
        <v>0</v>
      </c>
      <c r="BM21" s="261">
        <v>0</v>
      </c>
      <c r="BN21" s="261">
        <v>0</v>
      </c>
      <c r="BO21" s="261">
        <v>0</v>
      </c>
      <c r="BP21" s="261">
        <v>0</v>
      </c>
      <c r="BQ21" s="261">
        <v>0</v>
      </c>
      <c r="BR21" s="261">
        <v>0</v>
      </c>
      <c r="BS21" s="478">
        <f t="shared" si="10"/>
        <v>0</v>
      </c>
      <c r="BT21" s="483">
        <v>0</v>
      </c>
      <c r="BU21" s="261">
        <v>0</v>
      </c>
      <c r="BV21" s="261">
        <v>0</v>
      </c>
      <c r="BW21" s="261">
        <v>0</v>
      </c>
      <c r="BX21" s="261">
        <v>0</v>
      </c>
      <c r="BY21" s="261">
        <v>0</v>
      </c>
      <c r="BZ21" s="261">
        <v>0</v>
      </c>
      <c r="CA21" s="261">
        <v>0</v>
      </c>
      <c r="CB21" s="480">
        <f t="shared" si="11"/>
        <v>0</v>
      </c>
      <c r="CC21" s="481">
        <f t="shared" si="12"/>
        <v>0</v>
      </c>
      <c r="CD21" s="335">
        <v>3</v>
      </c>
      <c r="CE21" s="480">
        <f t="shared" si="14"/>
        <v>0</v>
      </c>
      <c r="CF21" s="480">
        <f t="shared" si="15"/>
        <v>0</v>
      </c>
      <c r="CG21" s="480">
        <f t="shared" si="16"/>
        <v>0</v>
      </c>
      <c r="CH21" s="480">
        <f t="shared" si="17"/>
        <v>0</v>
      </c>
      <c r="CI21" s="482">
        <f t="shared" si="18"/>
        <v>0</v>
      </c>
      <c r="CJ21" s="480">
        <f t="shared" si="19"/>
        <v>0</v>
      </c>
      <c r="CK21" s="480">
        <f t="shared" si="20"/>
        <v>0</v>
      </c>
      <c r="CL21" s="480">
        <f t="shared" si="21"/>
        <v>0</v>
      </c>
      <c r="CM21" s="480">
        <f t="shared" si="22"/>
        <v>0</v>
      </c>
      <c r="CN21" s="482">
        <f t="shared" si="23"/>
        <v>0</v>
      </c>
      <c r="CO21" s="480">
        <f t="shared" si="24"/>
        <v>0</v>
      </c>
      <c r="CP21" s="480">
        <f t="shared" si="25"/>
        <v>0</v>
      </c>
      <c r="CQ21" s="480">
        <f t="shared" si="26"/>
        <v>0</v>
      </c>
      <c r="CR21" s="480">
        <f t="shared" si="27"/>
        <v>0</v>
      </c>
      <c r="CS21" s="482">
        <f t="shared" si="28"/>
        <v>0</v>
      </c>
      <c r="CT21" s="379"/>
      <c r="CV21" s="379"/>
      <c r="CX21" s="379"/>
    </row>
    <row r="22" spans="1:131" ht="15.75" customHeight="1">
      <c r="A22" s="97" t="s">
        <v>177</v>
      </c>
      <c r="B22" s="335">
        <v>4</v>
      </c>
      <c r="C22" s="261">
        <v>0</v>
      </c>
      <c r="D22" s="261">
        <v>0</v>
      </c>
      <c r="E22" s="261">
        <v>0</v>
      </c>
      <c r="F22" s="261">
        <v>0</v>
      </c>
      <c r="G22" s="261">
        <v>0</v>
      </c>
      <c r="H22" s="261">
        <v>0</v>
      </c>
      <c r="I22" s="261">
        <v>0</v>
      </c>
      <c r="J22" s="261">
        <v>0</v>
      </c>
      <c r="K22" s="478">
        <f t="shared" si="1"/>
        <v>0</v>
      </c>
      <c r="L22" s="483">
        <v>0</v>
      </c>
      <c r="M22" s="261">
        <v>38128.795038373595</v>
      </c>
      <c r="N22" s="261">
        <v>0</v>
      </c>
      <c r="O22" s="261">
        <v>-7068.161675827324</v>
      </c>
      <c r="P22" s="261">
        <v>0</v>
      </c>
      <c r="Q22" s="261">
        <v>-5235.4245591960007</v>
      </c>
      <c r="R22" s="261">
        <v>0</v>
      </c>
      <c r="S22" s="261">
        <v>-5560.2006735735677</v>
      </c>
      <c r="T22" s="480">
        <f t="shared" si="2"/>
        <v>20265.008129776706</v>
      </c>
      <c r="U22" s="481">
        <f t="shared" si="3"/>
        <v>20265.008129776706</v>
      </c>
      <c r="V22" s="335">
        <v>4</v>
      </c>
      <c r="W22" s="261">
        <v>0</v>
      </c>
      <c r="X22" s="261">
        <v>0</v>
      </c>
      <c r="Y22" s="261">
        <v>0</v>
      </c>
      <c r="Z22" s="261">
        <v>0</v>
      </c>
      <c r="AA22" s="261">
        <v>0</v>
      </c>
      <c r="AB22" s="261">
        <v>0</v>
      </c>
      <c r="AC22" s="261">
        <v>0</v>
      </c>
      <c r="AD22" s="261">
        <v>0</v>
      </c>
      <c r="AE22" s="478">
        <f t="shared" si="4"/>
        <v>0</v>
      </c>
      <c r="AF22" s="483">
        <v>0</v>
      </c>
      <c r="AG22" s="261">
        <v>26493.023107285429</v>
      </c>
      <c r="AH22" s="261">
        <v>0</v>
      </c>
      <c r="AI22" s="261">
        <v>13459.701194656087</v>
      </c>
      <c r="AJ22" s="261">
        <v>0</v>
      </c>
      <c r="AK22" s="261">
        <v>13414.881188613885</v>
      </c>
      <c r="AL22" s="261">
        <v>0</v>
      </c>
      <c r="AM22" s="261">
        <v>13998.97883039493</v>
      </c>
      <c r="AN22" s="480">
        <f t="shared" si="5"/>
        <v>67366.584320950336</v>
      </c>
      <c r="AO22" s="481">
        <f t="shared" si="6"/>
        <v>67366.584320950336</v>
      </c>
      <c r="AP22" s="335">
        <v>4</v>
      </c>
      <c r="AQ22" s="261">
        <v>0</v>
      </c>
      <c r="AR22" s="261">
        <v>0</v>
      </c>
      <c r="AS22" s="261">
        <v>0</v>
      </c>
      <c r="AT22" s="261">
        <v>0</v>
      </c>
      <c r="AU22" s="261">
        <v>0</v>
      </c>
      <c r="AV22" s="261">
        <v>0</v>
      </c>
      <c r="AW22" s="261">
        <v>0</v>
      </c>
      <c r="AX22" s="261">
        <v>0</v>
      </c>
      <c r="AY22" s="478">
        <f t="shared" si="7"/>
        <v>0</v>
      </c>
      <c r="AZ22" s="483">
        <v>0</v>
      </c>
      <c r="BA22" s="261">
        <v>791760.77904322848</v>
      </c>
      <c r="BB22" s="261">
        <v>0</v>
      </c>
      <c r="BC22" s="261">
        <v>424459.20798229985</v>
      </c>
      <c r="BD22" s="261">
        <v>0</v>
      </c>
      <c r="BE22" s="261">
        <v>478681.55137711606</v>
      </c>
      <c r="BF22" s="261">
        <v>0</v>
      </c>
      <c r="BG22" s="261">
        <v>449787.91483016929</v>
      </c>
      <c r="BH22" s="480">
        <f t="shared" si="8"/>
        <v>2144689.4532328136</v>
      </c>
      <c r="BI22" s="481">
        <f t="shared" si="9"/>
        <v>2144689.4532328136</v>
      </c>
      <c r="BJ22" s="335">
        <v>4</v>
      </c>
      <c r="BK22" s="261">
        <v>0</v>
      </c>
      <c r="BL22" s="261">
        <v>0</v>
      </c>
      <c r="BM22" s="261">
        <v>0</v>
      </c>
      <c r="BN22" s="261">
        <v>0</v>
      </c>
      <c r="BO22" s="261">
        <v>0</v>
      </c>
      <c r="BP22" s="261">
        <v>0</v>
      </c>
      <c r="BQ22" s="261">
        <v>0</v>
      </c>
      <c r="BR22" s="261">
        <v>0</v>
      </c>
      <c r="BS22" s="478">
        <f t="shared" si="10"/>
        <v>0</v>
      </c>
      <c r="BT22" s="483">
        <v>0</v>
      </c>
      <c r="BU22" s="261">
        <v>34767.339268888769</v>
      </c>
      <c r="BV22" s="261">
        <v>0</v>
      </c>
      <c r="BW22" s="261">
        <v>26766.069240643072</v>
      </c>
      <c r="BX22" s="261">
        <v>0</v>
      </c>
      <c r="BY22" s="261">
        <v>28991.633014542043</v>
      </c>
      <c r="BZ22" s="261">
        <v>0</v>
      </c>
      <c r="CA22" s="261">
        <v>24300.927819725162</v>
      </c>
      <c r="CB22" s="480">
        <f t="shared" si="11"/>
        <v>114825.96934379905</v>
      </c>
      <c r="CC22" s="481">
        <f t="shared" si="12"/>
        <v>114825.96934379905</v>
      </c>
      <c r="CD22" s="335">
        <v>4</v>
      </c>
      <c r="CE22" s="480">
        <f t="shared" si="14"/>
        <v>0</v>
      </c>
      <c r="CF22" s="480">
        <f t="shared" si="15"/>
        <v>0</v>
      </c>
      <c r="CG22" s="480">
        <f t="shared" si="16"/>
        <v>0</v>
      </c>
      <c r="CH22" s="480">
        <f t="shared" si="17"/>
        <v>0</v>
      </c>
      <c r="CI22" s="482">
        <f t="shared" si="18"/>
        <v>0</v>
      </c>
      <c r="CJ22" s="480">
        <f t="shared" si="19"/>
        <v>891149.93645777635</v>
      </c>
      <c r="CK22" s="480">
        <f t="shared" si="20"/>
        <v>457616.81674177165</v>
      </c>
      <c r="CL22" s="480">
        <f t="shared" si="21"/>
        <v>515852.64102107601</v>
      </c>
      <c r="CM22" s="480">
        <f t="shared" si="22"/>
        <v>482527.62080671586</v>
      </c>
      <c r="CN22" s="482">
        <f t="shared" si="23"/>
        <v>2347147.01502734</v>
      </c>
      <c r="CO22" s="480">
        <f t="shared" si="24"/>
        <v>891149.93645777635</v>
      </c>
      <c r="CP22" s="480">
        <f t="shared" si="25"/>
        <v>457616.81674177165</v>
      </c>
      <c r="CQ22" s="480">
        <f t="shared" si="26"/>
        <v>515852.64102107601</v>
      </c>
      <c r="CR22" s="480">
        <f t="shared" si="27"/>
        <v>482527.62080671586</v>
      </c>
      <c r="CS22" s="482">
        <f t="shared" si="28"/>
        <v>2347147.01502734</v>
      </c>
      <c r="CT22" s="379"/>
      <c r="CV22" s="379"/>
      <c r="CX22" s="379"/>
    </row>
    <row r="23" spans="1:131" ht="15.75" customHeight="1">
      <c r="A23" s="148" t="s">
        <v>179</v>
      </c>
      <c r="B23" s="335">
        <v>5</v>
      </c>
      <c r="C23" s="244">
        <f t="shared" ref="C23:J23" si="37">C16+C20+C21+C22</f>
        <v>1164773.8800000099</v>
      </c>
      <c r="D23" s="244">
        <f t="shared" si="37"/>
        <v>1943576.1000001801</v>
      </c>
      <c r="E23" s="244">
        <f t="shared" si="37"/>
        <v>1205669.95000001</v>
      </c>
      <c r="F23" s="244">
        <f t="shared" si="37"/>
        <v>2012659.1100001901</v>
      </c>
      <c r="G23" s="244">
        <f t="shared" si="37"/>
        <v>1089902.3</v>
      </c>
      <c r="H23" s="244">
        <f t="shared" si="37"/>
        <v>1939872.18999984</v>
      </c>
      <c r="I23" s="244">
        <f t="shared" si="37"/>
        <v>1100818.81</v>
      </c>
      <c r="J23" s="244">
        <f t="shared" si="37"/>
        <v>1891337.5399998601</v>
      </c>
      <c r="K23" s="478">
        <f t="shared" si="1"/>
        <v>12348609.88000009</v>
      </c>
      <c r="L23" s="243">
        <f t="shared" ref="L23:S23" si="38">L16+L20+L21+L22</f>
        <v>0</v>
      </c>
      <c r="M23" s="244">
        <f t="shared" si="38"/>
        <v>5322854.4722383032</v>
      </c>
      <c r="N23" s="244">
        <f t="shared" si="38"/>
        <v>0</v>
      </c>
      <c r="O23" s="244">
        <f t="shared" si="38"/>
        <v>5240774.0147241121</v>
      </c>
      <c r="P23" s="244">
        <f t="shared" si="38"/>
        <v>0</v>
      </c>
      <c r="Q23" s="244">
        <f t="shared" si="38"/>
        <v>5384416.935040744</v>
      </c>
      <c r="R23" s="244">
        <f t="shared" si="38"/>
        <v>0</v>
      </c>
      <c r="S23" s="244">
        <f t="shared" si="38"/>
        <v>4953718.2231263863</v>
      </c>
      <c r="T23" s="480">
        <f t="shared" si="2"/>
        <v>20901763.645129547</v>
      </c>
      <c r="U23" s="243">
        <f t="shared" si="3"/>
        <v>33250373.525129639</v>
      </c>
      <c r="V23" s="335">
        <v>5</v>
      </c>
      <c r="W23" s="244">
        <f t="shared" ref="W23:AD23" si="39">W16+W20+W21+W22</f>
        <v>127413.63</v>
      </c>
      <c r="X23" s="244">
        <f t="shared" si="39"/>
        <v>705937.93999999401</v>
      </c>
      <c r="Y23" s="244">
        <f t="shared" si="39"/>
        <v>135835.54</v>
      </c>
      <c r="Z23" s="244">
        <f t="shared" si="39"/>
        <v>744005.56999999401</v>
      </c>
      <c r="AA23" s="244">
        <f t="shared" si="39"/>
        <v>144763.63</v>
      </c>
      <c r="AB23" s="244">
        <f t="shared" si="39"/>
        <v>754298.20999999205</v>
      </c>
      <c r="AC23" s="244">
        <f t="shared" si="39"/>
        <v>156377.87</v>
      </c>
      <c r="AD23" s="244">
        <f t="shared" si="39"/>
        <v>737868.70999999298</v>
      </c>
      <c r="AE23" s="478">
        <f t="shared" si="4"/>
        <v>3506501.0999999731</v>
      </c>
      <c r="AF23" s="243">
        <f t="shared" ref="AF23:AM23" si="40">AF16+AF20+AF21+AF22</f>
        <v>0</v>
      </c>
      <c r="AG23" s="244">
        <f t="shared" si="40"/>
        <v>1540768.8095072855</v>
      </c>
      <c r="AH23" s="244">
        <f t="shared" si="40"/>
        <v>0</v>
      </c>
      <c r="AI23" s="244">
        <f t="shared" si="40"/>
        <v>1465358.2171946561</v>
      </c>
      <c r="AJ23" s="244">
        <f t="shared" si="40"/>
        <v>0</v>
      </c>
      <c r="AK23" s="244">
        <f t="shared" si="40"/>
        <v>1613378.6163886138</v>
      </c>
      <c r="AL23" s="244">
        <f t="shared" si="40"/>
        <v>0</v>
      </c>
      <c r="AM23" s="244">
        <f t="shared" si="40"/>
        <v>1517960.8518303949</v>
      </c>
      <c r="AN23" s="480">
        <f t="shared" si="5"/>
        <v>6137466.4949209504</v>
      </c>
      <c r="AO23" s="243">
        <f t="shared" si="6"/>
        <v>9643967.5949209239</v>
      </c>
      <c r="AP23" s="335">
        <v>5</v>
      </c>
      <c r="AQ23" s="244">
        <f t="shared" ref="AQ23:AX23" si="41">AQ16+AQ20+AQ21+AQ22</f>
        <v>12993339.430000801</v>
      </c>
      <c r="AR23" s="244">
        <f t="shared" si="41"/>
        <v>35616266.210002698</v>
      </c>
      <c r="AS23" s="244">
        <f t="shared" si="41"/>
        <v>13887826.700000999</v>
      </c>
      <c r="AT23" s="244">
        <f t="shared" si="41"/>
        <v>37079719.570001103</v>
      </c>
      <c r="AU23" s="244">
        <f t="shared" si="41"/>
        <v>15548965.319999801</v>
      </c>
      <c r="AV23" s="244">
        <f t="shared" si="41"/>
        <v>39069469.519997306</v>
      </c>
      <c r="AW23" s="244">
        <f t="shared" si="41"/>
        <v>17188931.899999898</v>
      </c>
      <c r="AX23" s="244">
        <f t="shared" si="41"/>
        <v>39080524.049997397</v>
      </c>
      <c r="AY23" s="478">
        <f t="shared" si="7"/>
        <v>210465042.69999999</v>
      </c>
      <c r="AZ23" s="243">
        <f t="shared" ref="AZ23:BG23" si="42">AZ16+AZ20+AZ21+AZ22</f>
        <v>0</v>
      </c>
      <c r="BA23" s="244">
        <f t="shared" si="42"/>
        <v>35838725.052443638</v>
      </c>
      <c r="BB23" s="244">
        <f t="shared" si="42"/>
        <v>0</v>
      </c>
      <c r="BC23" s="244">
        <f t="shared" si="42"/>
        <v>31531285.20358251</v>
      </c>
      <c r="BD23" s="244">
        <f t="shared" si="42"/>
        <v>0</v>
      </c>
      <c r="BE23" s="244">
        <f t="shared" si="42"/>
        <v>33714121.884777218</v>
      </c>
      <c r="BF23" s="244">
        <f t="shared" si="42"/>
        <v>0</v>
      </c>
      <c r="BG23" s="244">
        <f t="shared" si="42"/>
        <v>33411042.601230372</v>
      </c>
      <c r="BH23" s="480">
        <f t="shared" si="8"/>
        <v>134495174.74203375</v>
      </c>
      <c r="BI23" s="243">
        <f t="shared" si="9"/>
        <v>344960217.44203377</v>
      </c>
      <c r="BJ23" s="335">
        <v>5</v>
      </c>
      <c r="BK23" s="244">
        <f t="shared" ref="BK23:BR23" si="43">BK16+BK20+BK21+BK22</f>
        <v>405641.16</v>
      </c>
      <c r="BL23" s="244">
        <f t="shared" si="43"/>
        <v>4104730.42</v>
      </c>
      <c r="BM23" s="244">
        <f t="shared" si="43"/>
        <v>433230.99</v>
      </c>
      <c r="BN23" s="244">
        <f t="shared" si="43"/>
        <v>4087322.4099999997</v>
      </c>
      <c r="BO23" s="244">
        <f t="shared" si="43"/>
        <v>432374.02999999997</v>
      </c>
      <c r="BP23" s="244">
        <f t="shared" si="43"/>
        <v>4212852.1999999899</v>
      </c>
      <c r="BQ23" s="244">
        <f t="shared" si="43"/>
        <v>380694.39999999997</v>
      </c>
      <c r="BR23" s="244">
        <f t="shared" si="43"/>
        <v>3859156</v>
      </c>
      <c r="BS23" s="478">
        <f t="shared" si="10"/>
        <v>17916001.609999992</v>
      </c>
      <c r="BT23" s="243">
        <f t="shared" ref="BT23:CA23" si="44">BT16+BT20+BT21+BT22</f>
        <v>0</v>
      </c>
      <c r="BU23" s="244">
        <f t="shared" si="44"/>
        <v>1578075.5542688887</v>
      </c>
      <c r="BV23" s="244">
        <f t="shared" si="44"/>
        <v>0</v>
      </c>
      <c r="BW23" s="244">
        <f t="shared" si="44"/>
        <v>1471755.0586406433</v>
      </c>
      <c r="BX23" s="244">
        <f t="shared" si="44"/>
        <v>0</v>
      </c>
      <c r="BY23" s="244">
        <f t="shared" si="44"/>
        <v>1502623.818014544</v>
      </c>
      <c r="BZ23" s="244">
        <f t="shared" si="44"/>
        <v>0</v>
      </c>
      <c r="CA23" s="244">
        <f t="shared" si="44"/>
        <v>1338289.4706197251</v>
      </c>
      <c r="CB23" s="480">
        <f t="shared" si="11"/>
        <v>5890743.9015438017</v>
      </c>
      <c r="CC23" s="243">
        <f t="shared" si="12"/>
        <v>23806745.511543795</v>
      </c>
      <c r="CD23" s="335">
        <v>5</v>
      </c>
      <c r="CE23" s="480">
        <f t="shared" si="14"/>
        <v>57061678.770003676</v>
      </c>
      <c r="CF23" s="480">
        <f t="shared" si="15"/>
        <v>59586269.840002291</v>
      </c>
      <c r="CG23" s="480">
        <f t="shared" si="16"/>
        <v>63192497.399996929</v>
      </c>
      <c r="CH23" s="480">
        <f t="shared" si="17"/>
        <v>64395709.279997148</v>
      </c>
      <c r="CI23" s="482">
        <f t="shared" si="18"/>
        <v>244236155.29000005</v>
      </c>
      <c r="CJ23" s="480">
        <f t="shared" si="19"/>
        <v>44280423.888458118</v>
      </c>
      <c r="CK23" s="480">
        <f t="shared" si="20"/>
        <v>39709172.494141921</v>
      </c>
      <c r="CL23" s="480">
        <f t="shared" si="21"/>
        <v>42214541.254221126</v>
      </c>
      <c r="CM23" s="480">
        <f t="shared" si="22"/>
        <v>41221011.146806873</v>
      </c>
      <c r="CN23" s="482">
        <f t="shared" si="23"/>
        <v>167425148.78362805</v>
      </c>
      <c r="CO23" s="480">
        <f t="shared" si="24"/>
        <v>101342102.65846179</v>
      </c>
      <c r="CP23" s="480">
        <f t="shared" si="25"/>
        <v>99295442.334144205</v>
      </c>
      <c r="CQ23" s="480">
        <f t="shared" si="26"/>
        <v>105407038.65421805</v>
      </c>
      <c r="CR23" s="480">
        <f t="shared" si="27"/>
        <v>105616720.42680404</v>
      </c>
      <c r="CS23" s="482">
        <f t="shared" si="28"/>
        <v>411661304.07362813</v>
      </c>
      <c r="CT23" s="379"/>
      <c r="CV23" s="379"/>
      <c r="CX23" s="379"/>
    </row>
    <row r="24" spans="1:131" ht="15.75" customHeight="1">
      <c r="A24" s="148" t="s">
        <v>1338</v>
      </c>
      <c r="B24" s="430"/>
      <c r="C24" s="485"/>
      <c r="D24" s="485"/>
      <c r="E24" s="485"/>
      <c r="F24" s="485"/>
      <c r="G24" s="485"/>
      <c r="H24" s="485"/>
      <c r="I24" s="485"/>
      <c r="J24" s="485"/>
      <c r="K24" s="486"/>
      <c r="L24" s="487"/>
      <c r="M24" s="485"/>
      <c r="N24" s="485"/>
      <c r="O24" s="485"/>
      <c r="P24" s="485"/>
      <c r="Q24" s="485"/>
      <c r="R24" s="485"/>
      <c r="S24" s="485"/>
      <c r="T24" s="485"/>
      <c r="U24" s="487"/>
      <c r="V24" s="430"/>
      <c r="W24" s="485"/>
      <c r="X24" s="485"/>
      <c r="Y24" s="485"/>
      <c r="Z24" s="485"/>
      <c r="AA24" s="485"/>
      <c r="AB24" s="485"/>
      <c r="AC24" s="485"/>
      <c r="AD24" s="485"/>
      <c r="AE24" s="486"/>
      <c r="AF24" s="487"/>
      <c r="AG24" s="485"/>
      <c r="AH24" s="485"/>
      <c r="AI24" s="485"/>
      <c r="AJ24" s="485"/>
      <c r="AK24" s="485"/>
      <c r="AL24" s="485"/>
      <c r="AM24" s="485"/>
      <c r="AN24" s="485"/>
      <c r="AO24" s="487"/>
      <c r="AP24" s="430"/>
      <c r="AQ24" s="485"/>
      <c r="AR24" s="485"/>
      <c r="AS24" s="485"/>
      <c r="AT24" s="485"/>
      <c r="AU24" s="485"/>
      <c r="AV24" s="485"/>
      <c r="AW24" s="485"/>
      <c r="AX24" s="485"/>
      <c r="AY24" s="486"/>
      <c r="AZ24" s="487"/>
      <c r="BA24" s="485"/>
      <c r="BB24" s="485"/>
      <c r="BC24" s="485"/>
      <c r="BD24" s="485"/>
      <c r="BE24" s="485"/>
      <c r="BF24" s="485"/>
      <c r="BG24" s="485"/>
      <c r="BH24" s="485"/>
      <c r="BI24" s="487"/>
      <c r="BJ24" s="430"/>
      <c r="BK24" s="485"/>
      <c r="BL24" s="485"/>
      <c r="BM24" s="485"/>
      <c r="BN24" s="485"/>
      <c r="BO24" s="485"/>
      <c r="BP24" s="485"/>
      <c r="BQ24" s="485"/>
      <c r="BR24" s="485"/>
      <c r="BS24" s="486"/>
      <c r="BT24" s="487"/>
      <c r="BU24" s="485"/>
      <c r="BV24" s="485"/>
      <c r="BW24" s="485"/>
      <c r="BX24" s="485"/>
      <c r="BY24" s="485"/>
      <c r="BZ24" s="485"/>
      <c r="CA24" s="485"/>
      <c r="CB24" s="485"/>
      <c r="CC24" s="487"/>
      <c r="CD24" s="430"/>
      <c r="CE24" s="485"/>
      <c r="CF24" s="485"/>
      <c r="CG24" s="485"/>
      <c r="CH24" s="485"/>
      <c r="CI24" s="488"/>
      <c r="CJ24" s="485"/>
      <c r="CK24" s="485"/>
      <c r="CL24" s="485"/>
      <c r="CM24" s="485"/>
      <c r="CN24" s="488"/>
      <c r="CO24" s="485"/>
      <c r="CP24" s="485"/>
      <c r="CQ24" s="485"/>
      <c r="CR24" s="485"/>
      <c r="CS24" s="488"/>
    </row>
    <row r="25" spans="1:131" ht="15.75" customHeight="1">
      <c r="A25" s="97" t="s">
        <v>181</v>
      </c>
      <c r="B25" s="335">
        <v>6</v>
      </c>
      <c r="C25" s="261">
        <v>0</v>
      </c>
      <c r="D25" s="261">
        <v>0</v>
      </c>
      <c r="E25" s="261">
        <v>0</v>
      </c>
      <c r="F25" s="261">
        <v>0</v>
      </c>
      <c r="G25" s="261">
        <v>0</v>
      </c>
      <c r="H25" s="261">
        <v>0</v>
      </c>
      <c r="I25" s="261">
        <v>0</v>
      </c>
      <c r="J25" s="261">
        <v>0</v>
      </c>
      <c r="K25" s="478">
        <f t="shared" ref="K25:K30" si="45">SUM(C25:J25)</f>
        <v>0</v>
      </c>
      <c r="L25" s="483">
        <v>0</v>
      </c>
      <c r="M25" s="261">
        <v>0</v>
      </c>
      <c r="N25" s="261">
        <v>0</v>
      </c>
      <c r="O25" s="261">
        <v>0</v>
      </c>
      <c r="P25" s="261">
        <v>0</v>
      </c>
      <c r="Q25" s="261">
        <v>0</v>
      </c>
      <c r="R25" s="261">
        <v>0</v>
      </c>
      <c r="S25" s="261">
        <v>0</v>
      </c>
      <c r="T25" s="480">
        <f t="shared" ref="T25:T30" si="46">SUM(L25:S25)</f>
        <v>0</v>
      </c>
      <c r="U25" s="481">
        <f t="shared" ref="U25:U30" si="47">SUM(K25,T25)</f>
        <v>0</v>
      </c>
      <c r="V25" s="335">
        <v>6</v>
      </c>
      <c r="W25" s="261">
        <v>0</v>
      </c>
      <c r="X25" s="261">
        <v>0</v>
      </c>
      <c r="Y25" s="261">
        <v>0</v>
      </c>
      <c r="Z25" s="261">
        <v>0</v>
      </c>
      <c r="AA25" s="261">
        <v>0</v>
      </c>
      <c r="AB25" s="261">
        <v>0</v>
      </c>
      <c r="AC25" s="261">
        <v>0</v>
      </c>
      <c r="AD25" s="261">
        <v>0</v>
      </c>
      <c r="AE25" s="478">
        <f t="shared" ref="AE25:AE30" si="48">SUM(W25:AD25)</f>
        <v>0</v>
      </c>
      <c r="AF25" s="483">
        <v>0</v>
      </c>
      <c r="AG25" s="261">
        <v>0</v>
      </c>
      <c r="AH25" s="261">
        <v>0</v>
      </c>
      <c r="AI25" s="261">
        <v>0</v>
      </c>
      <c r="AJ25" s="261">
        <v>0</v>
      </c>
      <c r="AK25" s="261">
        <v>0</v>
      </c>
      <c r="AL25" s="261">
        <v>0</v>
      </c>
      <c r="AM25" s="261">
        <v>0</v>
      </c>
      <c r="AN25" s="480">
        <f t="shared" ref="AN25:AN30" si="49">SUM(AF25:AM25)</f>
        <v>0</v>
      </c>
      <c r="AO25" s="481">
        <f t="shared" ref="AO25:AO30" si="50">SUM(AE25,AN25)</f>
        <v>0</v>
      </c>
      <c r="AP25" s="335">
        <v>6</v>
      </c>
      <c r="AQ25" s="261">
        <v>0</v>
      </c>
      <c r="AR25" s="261">
        <v>0</v>
      </c>
      <c r="AS25" s="261">
        <v>0</v>
      </c>
      <c r="AT25" s="261">
        <v>0</v>
      </c>
      <c r="AU25" s="261">
        <v>0</v>
      </c>
      <c r="AV25" s="261">
        <v>0</v>
      </c>
      <c r="AW25" s="261">
        <v>0</v>
      </c>
      <c r="AX25" s="261">
        <v>0</v>
      </c>
      <c r="AY25" s="478">
        <f t="shared" ref="AY25:AY30" si="51">SUM(AQ25:AX25)</f>
        <v>0</v>
      </c>
      <c r="AZ25" s="483">
        <v>0</v>
      </c>
      <c r="BA25" s="261">
        <v>0</v>
      </c>
      <c r="BB25" s="261">
        <v>0</v>
      </c>
      <c r="BC25" s="261">
        <v>0</v>
      </c>
      <c r="BD25" s="261">
        <v>0</v>
      </c>
      <c r="BE25" s="261">
        <v>0</v>
      </c>
      <c r="BF25" s="261">
        <v>0</v>
      </c>
      <c r="BG25" s="261">
        <v>0</v>
      </c>
      <c r="BH25" s="480">
        <f t="shared" ref="BH25:BH30" si="52">SUM(AZ25:BG25)</f>
        <v>0</v>
      </c>
      <c r="BI25" s="481">
        <f t="shared" ref="BI25:BI30" si="53">SUM(AY25,BH25)</f>
        <v>0</v>
      </c>
      <c r="BJ25" s="335">
        <v>6</v>
      </c>
      <c r="BK25" s="261">
        <v>29968.505023065907</v>
      </c>
      <c r="BL25" s="261">
        <v>303254.81321989477</v>
      </c>
      <c r="BM25" s="261">
        <v>53377.540228316291</v>
      </c>
      <c r="BN25" s="261">
        <v>503590.97433420835</v>
      </c>
      <c r="BO25" s="261">
        <v>46170.723278945879</v>
      </c>
      <c r="BP25" s="261">
        <v>449866.13359108986</v>
      </c>
      <c r="BQ25" s="261">
        <v>55104.126023700381</v>
      </c>
      <c r="BR25" s="261">
        <v>558598.75682205858</v>
      </c>
      <c r="BS25" s="478">
        <f t="shared" ref="BS25:BS30" si="54">SUM(BK25:BR25)</f>
        <v>1999931.57252128</v>
      </c>
      <c r="BT25" s="483">
        <v>0</v>
      </c>
      <c r="BU25" s="261">
        <v>0</v>
      </c>
      <c r="BV25" s="261">
        <v>0</v>
      </c>
      <c r="BW25" s="261">
        <v>0</v>
      </c>
      <c r="BX25" s="261">
        <v>0</v>
      </c>
      <c r="BY25" s="261">
        <v>0</v>
      </c>
      <c r="BZ25" s="261">
        <v>0</v>
      </c>
      <c r="CA25" s="261">
        <v>0</v>
      </c>
      <c r="CB25" s="480">
        <f t="shared" ref="CB25:CB30" si="55">SUM(BT25:CA25)</f>
        <v>0</v>
      </c>
      <c r="CC25" s="481">
        <f t="shared" ref="CC25:CC30" si="56">SUM(BS25,CB25)</f>
        <v>1999931.57252128</v>
      </c>
      <c r="CD25" s="335">
        <v>6</v>
      </c>
      <c r="CE25" s="480">
        <f t="shared" ref="CE25:CE30" si="57">+C25+D25+W25+X25+AQ25+AR25+BK25+BL25</f>
        <v>333223.31824296067</v>
      </c>
      <c r="CF25" s="480">
        <f t="shared" ref="CF25:CF30" si="58">+E25+F25+Y25+Z25+AS25+AT25+BM25+BN25</f>
        <v>556968.51456252462</v>
      </c>
      <c r="CG25" s="480">
        <f t="shared" ref="CG25:CG30" si="59">+G25+H25+AA25+AB25+AU25+AV25+BO25+BP25</f>
        <v>496036.85687003576</v>
      </c>
      <c r="CH25" s="480">
        <f t="shared" ref="CH25:CH30" si="60">+I25+J25+AC25+AD25+AW25+AX25+BQ25+BR25</f>
        <v>613702.88284575893</v>
      </c>
      <c r="CI25" s="482">
        <f t="shared" ref="CI25:CI30" si="61">SUM(K25,AE25,AY25,BS25)</f>
        <v>1999931.57252128</v>
      </c>
      <c r="CJ25" s="480">
        <f t="shared" ref="CJ25:CJ30" si="62">L25+M25+AF25+AG25+AZ25+BA25+BT25+BU25</f>
        <v>0</v>
      </c>
      <c r="CK25" s="480">
        <f t="shared" ref="CK25:CK30" si="63">N25+O25+AH25+AI25+BB25+BC25+BV25+BW25</f>
        <v>0</v>
      </c>
      <c r="CL25" s="480">
        <f t="shared" ref="CL25:CL30" si="64">P25+Q25+AJ25+AK25+BD25+BE25+BX25+BY25</f>
        <v>0</v>
      </c>
      <c r="CM25" s="480">
        <f t="shared" ref="CM25:CM30" si="65">+R25+S25+AL25+AM25+BF25+BG25+BZ25+CA25</f>
        <v>0</v>
      </c>
      <c r="CN25" s="482">
        <f t="shared" ref="CN25:CN32" si="66">SUM(T25,AN25,BH25,CB25)</f>
        <v>0</v>
      </c>
      <c r="CO25" s="480">
        <f t="shared" ref="CO25:CO30" si="67">+C25+D25+L25+M25+W25+X25+AF25+AG25+AQ25+AR25+AZ25+BA25+BK25+BL25+BT25+BU25</f>
        <v>333223.31824296067</v>
      </c>
      <c r="CP25" s="480">
        <f t="shared" ref="CP25:CP30" si="68">+E25+F25+N25+O25+Y25+Z25+AH25+AI25+AS25+AT25+BB25+BC25+BM25+BN25+BV25+BW25</f>
        <v>556968.51456252462</v>
      </c>
      <c r="CQ25" s="480">
        <f t="shared" ref="CQ25:CQ30" si="69">+G25+H25+P25+Q25+AA25+AB25+AJ25+AK25+AU25+AV25+BD25+BE25+BO25+BP25+BX25+BY25</f>
        <v>496036.85687003576</v>
      </c>
      <c r="CR25" s="480">
        <f t="shared" ref="CR25:CR30" si="70">+I25+J25+R25+S25+AC25+AD25+AL25+AM25+AW25+AX25+BF25+BG25+BQ25+BR25+BZ25+CA25</f>
        <v>613702.88284575893</v>
      </c>
      <c r="CS25" s="482">
        <f t="shared" ref="CS25:CS30" si="71">SUM(CC25,BI25,AO25,U25)</f>
        <v>1999931.57252128</v>
      </c>
      <c r="CT25" s="379"/>
      <c r="CU25" s="379"/>
      <c r="CV25" s="379"/>
      <c r="CW25" s="379"/>
      <c r="CX25" s="379"/>
    </row>
    <row r="26" spans="1:131" ht="15.75" customHeight="1">
      <c r="A26" s="97" t="s">
        <v>183</v>
      </c>
      <c r="B26" s="335">
        <v>7</v>
      </c>
      <c r="C26" s="261">
        <v>0</v>
      </c>
      <c r="D26" s="261">
        <v>0</v>
      </c>
      <c r="E26" s="261">
        <v>0</v>
      </c>
      <c r="F26" s="261">
        <v>0</v>
      </c>
      <c r="G26" s="261">
        <v>0</v>
      </c>
      <c r="H26" s="261">
        <v>0</v>
      </c>
      <c r="I26" s="261">
        <v>0</v>
      </c>
      <c r="J26" s="261">
        <v>0</v>
      </c>
      <c r="K26" s="478">
        <f t="shared" si="45"/>
        <v>0</v>
      </c>
      <c r="L26" s="483">
        <v>0</v>
      </c>
      <c r="M26" s="261">
        <v>0</v>
      </c>
      <c r="N26" s="261">
        <v>0</v>
      </c>
      <c r="O26" s="261">
        <v>0</v>
      </c>
      <c r="P26" s="261">
        <v>0</v>
      </c>
      <c r="Q26" s="261">
        <v>0</v>
      </c>
      <c r="R26" s="261">
        <v>0</v>
      </c>
      <c r="S26" s="261">
        <v>0</v>
      </c>
      <c r="T26" s="480">
        <f t="shared" si="46"/>
        <v>0</v>
      </c>
      <c r="U26" s="481">
        <f t="shared" si="47"/>
        <v>0</v>
      </c>
      <c r="V26" s="335">
        <v>7</v>
      </c>
      <c r="W26" s="261">
        <v>0</v>
      </c>
      <c r="X26" s="261">
        <v>0</v>
      </c>
      <c r="Y26" s="261">
        <v>0</v>
      </c>
      <c r="Z26" s="261">
        <v>0</v>
      </c>
      <c r="AA26" s="261">
        <v>0</v>
      </c>
      <c r="AB26" s="261">
        <v>0</v>
      </c>
      <c r="AC26" s="261">
        <v>0</v>
      </c>
      <c r="AD26" s="261">
        <v>0</v>
      </c>
      <c r="AE26" s="478">
        <f t="shared" si="48"/>
        <v>0</v>
      </c>
      <c r="AF26" s="483">
        <v>0</v>
      </c>
      <c r="AG26" s="261">
        <v>0</v>
      </c>
      <c r="AH26" s="261">
        <v>0</v>
      </c>
      <c r="AI26" s="261">
        <v>0</v>
      </c>
      <c r="AJ26" s="261">
        <v>0</v>
      </c>
      <c r="AK26" s="261">
        <v>0</v>
      </c>
      <c r="AL26" s="261">
        <v>0</v>
      </c>
      <c r="AM26" s="261">
        <v>0</v>
      </c>
      <c r="AN26" s="480">
        <f t="shared" si="49"/>
        <v>0</v>
      </c>
      <c r="AO26" s="481">
        <f t="shared" si="50"/>
        <v>0</v>
      </c>
      <c r="AP26" s="335">
        <v>7</v>
      </c>
      <c r="AQ26" s="261">
        <v>0</v>
      </c>
      <c r="AR26" s="261">
        <v>0</v>
      </c>
      <c r="AS26" s="261">
        <v>0</v>
      </c>
      <c r="AT26" s="261">
        <v>0</v>
      </c>
      <c r="AU26" s="261">
        <v>0</v>
      </c>
      <c r="AV26" s="261">
        <v>0</v>
      </c>
      <c r="AW26" s="261">
        <v>0</v>
      </c>
      <c r="AX26" s="261">
        <v>0</v>
      </c>
      <c r="AY26" s="478">
        <f t="shared" si="51"/>
        <v>0</v>
      </c>
      <c r="AZ26" s="483">
        <v>0</v>
      </c>
      <c r="BA26" s="261">
        <v>0</v>
      </c>
      <c r="BB26" s="261">
        <v>0</v>
      </c>
      <c r="BC26" s="261">
        <v>0</v>
      </c>
      <c r="BD26" s="261">
        <v>0</v>
      </c>
      <c r="BE26" s="261">
        <v>0</v>
      </c>
      <c r="BF26" s="261">
        <v>0</v>
      </c>
      <c r="BG26" s="261">
        <v>0</v>
      </c>
      <c r="BH26" s="480">
        <f t="shared" si="52"/>
        <v>0</v>
      </c>
      <c r="BI26" s="481">
        <f t="shared" si="53"/>
        <v>0</v>
      </c>
      <c r="BJ26" s="335">
        <v>7</v>
      </c>
      <c r="BK26" s="261">
        <v>0</v>
      </c>
      <c r="BL26" s="261">
        <v>0</v>
      </c>
      <c r="BM26" s="261">
        <v>0</v>
      </c>
      <c r="BN26" s="261">
        <v>0</v>
      </c>
      <c r="BO26" s="261">
        <v>0</v>
      </c>
      <c r="BP26" s="261">
        <v>0</v>
      </c>
      <c r="BQ26" s="261">
        <v>0</v>
      </c>
      <c r="BR26" s="261">
        <v>0</v>
      </c>
      <c r="BS26" s="478">
        <f t="shared" si="54"/>
        <v>0</v>
      </c>
      <c r="BT26" s="483">
        <v>0</v>
      </c>
      <c r="BU26" s="261">
        <v>0</v>
      </c>
      <c r="BV26" s="261">
        <v>0</v>
      </c>
      <c r="BW26" s="261">
        <v>0</v>
      </c>
      <c r="BX26" s="261">
        <v>0</v>
      </c>
      <c r="BY26" s="261">
        <v>0</v>
      </c>
      <c r="BZ26" s="261">
        <v>0</v>
      </c>
      <c r="CA26" s="261">
        <v>0</v>
      </c>
      <c r="CB26" s="480">
        <f t="shared" si="55"/>
        <v>0</v>
      </c>
      <c r="CC26" s="481">
        <f t="shared" si="56"/>
        <v>0</v>
      </c>
      <c r="CD26" s="335">
        <v>7</v>
      </c>
      <c r="CE26" s="480">
        <f t="shared" si="57"/>
        <v>0</v>
      </c>
      <c r="CF26" s="480">
        <f t="shared" si="58"/>
        <v>0</v>
      </c>
      <c r="CG26" s="480">
        <f t="shared" si="59"/>
        <v>0</v>
      </c>
      <c r="CH26" s="480">
        <f t="shared" si="60"/>
        <v>0</v>
      </c>
      <c r="CI26" s="482">
        <f t="shared" si="61"/>
        <v>0</v>
      </c>
      <c r="CJ26" s="480">
        <f t="shared" si="62"/>
        <v>0</v>
      </c>
      <c r="CK26" s="480">
        <f t="shared" si="63"/>
        <v>0</v>
      </c>
      <c r="CL26" s="480">
        <f t="shared" si="64"/>
        <v>0</v>
      </c>
      <c r="CM26" s="480">
        <f t="shared" si="65"/>
        <v>0</v>
      </c>
      <c r="CN26" s="482">
        <f t="shared" si="66"/>
        <v>0</v>
      </c>
      <c r="CO26" s="480">
        <f t="shared" si="67"/>
        <v>0</v>
      </c>
      <c r="CP26" s="480">
        <f t="shared" si="68"/>
        <v>0</v>
      </c>
      <c r="CQ26" s="480">
        <f t="shared" si="69"/>
        <v>0</v>
      </c>
      <c r="CR26" s="480">
        <f t="shared" si="70"/>
        <v>0</v>
      </c>
      <c r="CS26" s="482">
        <f t="shared" si="71"/>
        <v>0</v>
      </c>
      <c r="CT26" s="379"/>
      <c r="CV26" s="379"/>
      <c r="CX26" s="379"/>
    </row>
    <row r="27" spans="1:131" ht="15.75" customHeight="1">
      <c r="A27" s="97" t="s">
        <v>185</v>
      </c>
      <c r="B27" s="335">
        <v>8</v>
      </c>
      <c r="C27" s="261">
        <v>0</v>
      </c>
      <c r="D27" s="261">
        <v>0</v>
      </c>
      <c r="E27" s="261">
        <v>0</v>
      </c>
      <c r="F27" s="261">
        <v>0</v>
      </c>
      <c r="G27" s="261">
        <v>0</v>
      </c>
      <c r="H27" s="261">
        <v>0</v>
      </c>
      <c r="I27" s="261">
        <v>0</v>
      </c>
      <c r="J27" s="261">
        <v>0</v>
      </c>
      <c r="K27" s="478">
        <f t="shared" si="45"/>
        <v>0</v>
      </c>
      <c r="L27" s="483">
        <v>0</v>
      </c>
      <c r="M27" s="261">
        <v>0</v>
      </c>
      <c r="N27" s="261">
        <v>0</v>
      </c>
      <c r="O27" s="261">
        <v>0</v>
      </c>
      <c r="P27" s="261">
        <v>0</v>
      </c>
      <c r="Q27" s="261">
        <v>0</v>
      </c>
      <c r="R27" s="261">
        <v>0</v>
      </c>
      <c r="S27" s="261">
        <v>0</v>
      </c>
      <c r="T27" s="480">
        <f t="shared" si="46"/>
        <v>0</v>
      </c>
      <c r="U27" s="481">
        <f t="shared" si="47"/>
        <v>0</v>
      </c>
      <c r="V27" s="335">
        <v>8</v>
      </c>
      <c r="W27" s="261">
        <v>0</v>
      </c>
      <c r="X27" s="261">
        <v>0</v>
      </c>
      <c r="Y27" s="261">
        <v>0</v>
      </c>
      <c r="Z27" s="261">
        <v>0</v>
      </c>
      <c r="AA27" s="261">
        <v>0</v>
      </c>
      <c r="AB27" s="261">
        <v>0</v>
      </c>
      <c r="AC27" s="261">
        <v>0</v>
      </c>
      <c r="AD27" s="261">
        <v>0</v>
      </c>
      <c r="AE27" s="478">
        <f t="shared" si="48"/>
        <v>0</v>
      </c>
      <c r="AF27" s="483">
        <v>0</v>
      </c>
      <c r="AG27" s="261">
        <v>0</v>
      </c>
      <c r="AH27" s="261">
        <v>0</v>
      </c>
      <c r="AI27" s="261">
        <v>0</v>
      </c>
      <c r="AJ27" s="261">
        <v>0</v>
      </c>
      <c r="AK27" s="261">
        <v>0</v>
      </c>
      <c r="AL27" s="261">
        <v>0</v>
      </c>
      <c r="AM27" s="261">
        <v>0</v>
      </c>
      <c r="AN27" s="480">
        <f t="shared" si="49"/>
        <v>0</v>
      </c>
      <c r="AO27" s="481">
        <f t="shared" si="50"/>
        <v>0</v>
      </c>
      <c r="AP27" s="335">
        <v>8</v>
      </c>
      <c r="AQ27" s="261">
        <v>0</v>
      </c>
      <c r="AR27" s="261">
        <v>0</v>
      </c>
      <c r="AS27" s="261">
        <v>0</v>
      </c>
      <c r="AT27" s="261">
        <v>0</v>
      </c>
      <c r="AU27" s="261">
        <v>0</v>
      </c>
      <c r="AV27" s="261">
        <v>0</v>
      </c>
      <c r="AW27" s="261">
        <v>0</v>
      </c>
      <c r="AX27" s="261">
        <v>0</v>
      </c>
      <c r="AY27" s="478">
        <f t="shared" si="51"/>
        <v>0</v>
      </c>
      <c r="AZ27" s="483">
        <v>0</v>
      </c>
      <c r="BA27" s="261">
        <v>0</v>
      </c>
      <c r="BB27" s="261">
        <v>0</v>
      </c>
      <c r="BC27" s="261">
        <v>0</v>
      </c>
      <c r="BD27" s="261">
        <v>0</v>
      </c>
      <c r="BE27" s="261">
        <v>0</v>
      </c>
      <c r="BF27" s="261">
        <v>0</v>
      </c>
      <c r="BG27" s="261">
        <v>0</v>
      </c>
      <c r="BH27" s="480">
        <f t="shared" si="52"/>
        <v>0</v>
      </c>
      <c r="BI27" s="481">
        <f t="shared" si="53"/>
        <v>0</v>
      </c>
      <c r="BJ27" s="335">
        <v>8</v>
      </c>
      <c r="BK27" s="261">
        <v>0</v>
      </c>
      <c r="BL27" s="261">
        <v>0</v>
      </c>
      <c r="BM27" s="261">
        <v>0</v>
      </c>
      <c r="BN27" s="261">
        <v>0</v>
      </c>
      <c r="BO27" s="261">
        <v>0</v>
      </c>
      <c r="BP27" s="261">
        <v>0</v>
      </c>
      <c r="BQ27" s="261">
        <v>0</v>
      </c>
      <c r="BR27" s="261">
        <v>0</v>
      </c>
      <c r="BS27" s="478">
        <f t="shared" si="54"/>
        <v>0</v>
      </c>
      <c r="BT27" s="483">
        <v>0</v>
      </c>
      <c r="BU27" s="261">
        <v>0</v>
      </c>
      <c r="BV27" s="261">
        <v>0</v>
      </c>
      <c r="BW27" s="261">
        <v>0</v>
      </c>
      <c r="BX27" s="261">
        <v>0</v>
      </c>
      <c r="BY27" s="261">
        <v>0</v>
      </c>
      <c r="BZ27" s="261">
        <v>0</v>
      </c>
      <c r="CA27" s="261">
        <v>0</v>
      </c>
      <c r="CB27" s="480">
        <f t="shared" si="55"/>
        <v>0</v>
      </c>
      <c r="CC27" s="481">
        <f t="shared" si="56"/>
        <v>0</v>
      </c>
      <c r="CD27" s="335">
        <v>8</v>
      </c>
      <c r="CE27" s="480">
        <f t="shared" si="57"/>
        <v>0</v>
      </c>
      <c r="CF27" s="480">
        <f t="shared" si="58"/>
        <v>0</v>
      </c>
      <c r="CG27" s="480">
        <f t="shared" si="59"/>
        <v>0</v>
      </c>
      <c r="CH27" s="480">
        <f t="shared" si="60"/>
        <v>0</v>
      </c>
      <c r="CI27" s="482">
        <f t="shared" si="61"/>
        <v>0</v>
      </c>
      <c r="CJ27" s="480">
        <f t="shared" si="62"/>
        <v>0</v>
      </c>
      <c r="CK27" s="480">
        <f t="shared" si="63"/>
        <v>0</v>
      </c>
      <c r="CL27" s="480">
        <f t="shared" si="64"/>
        <v>0</v>
      </c>
      <c r="CM27" s="480">
        <f t="shared" si="65"/>
        <v>0</v>
      </c>
      <c r="CN27" s="482">
        <f t="shared" si="66"/>
        <v>0</v>
      </c>
      <c r="CO27" s="480">
        <f t="shared" si="67"/>
        <v>0</v>
      </c>
      <c r="CP27" s="480">
        <f t="shared" si="68"/>
        <v>0</v>
      </c>
      <c r="CQ27" s="480">
        <f t="shared" si="69"/>
        <v>0</v>
      </c>
      <c r="CR27" s="480">
        <f t="shared" si="70"/>
        <v>0</v>
      </c>
      <c r="CS27" s="482">
        <f t="shared" si="71"/>
        <v>0</v>
      </c>
      <c r="CT27" s="379"/>
      <c r="CV27" s="379"/>
      <c r="CX27" s="379"/>
    </row>
    <row r="28" spans="1:131" ht="15.75" customHeight="1">
      <c r="A28" s="97" t="s">
        <v>187</v>
      </c>
      <c r="B28" s="335">
        <v>9</v>
      </c>
      <c r="C28" s="261">
        <v>0</v>
      </c>
      <c r="D28" s="261">
        <v>0</v>
      </c>
      <c r="E28" s="261">
        <v>0</v>
      </c>
      <c r="F28" s="261">
        <v>0</v>
      </c>
      <c r="G28" s="261">
        <v>0</v>
      </c>
      <c r="H28" s="261">
        <v>0</v>
      </c>
      <c r="I28" s="261">
        <v>0</v>
      </c>
      <c r="J28" s="261">
        <v>0</v>
      </c>
      <c r="K28" s="478">
        <f t="shared" si="45"/>
        <v>0</v>
      </c>
      <c r="L28" s="483">
        <v>0</v>
      </c>
      <c r="M28" s="261">
        <v>0</v>
      </c>
      <c r="N28" s="261">
        <v>0</v>
      </c>
      <c r="O28" s="261">
        <v>0</v>
      </c>
      <c r="P28" s="261">
        <v>0</v>
      </c>
      <c r="Q28" s="261">
        <v>0</v>
      </c>
      <c r="R28" s="261">
        <v>0</v>
      </c>
      <c r="S28" s="261">
        <v>0</v>
      </c>
      <c r="T28" s="480">
        <f t="shared" si="46"/>
        <v>0</v>
      </c>
      <c r="U28" s="481">
        <f t="shared" si="47"/>
        <v>0</v>
      </c>
      <c r="V28" s="335">
        <v>9</v>
      </c>
      <c r="W28" s="261">
        <v>0</v>
      </c>
      <c r="X28" s="261">
        <v>0</v>
      </c>
      <c r="Y28" s="261">
        <v>0</v>
      </c>
      <c r="Z28" s="261">
        <v>0</v>
      </c>
      <c r="AA28" s="261">
        <v>0</v>
      </c>
      <c r="AB28" s="261">
        <v>0</v>
      </c>
      <c r="AC28" s="261">
        <v>0</v>
      </c>
      <c r="AD28" s="261">
        <v>0</v>
      </c>
      <c r="AE28" s="478">
        <f t="shared" si="48"/>
        <v>0</v>
      </c>
      <c r="AF28" s="483">
        <v>0</v>
      </c>
      <c r="AG28" s="261">
        <v>0</v>
      </c>
      <c r="AH28" s="261">
        <v>0</v>
      </c>
      <c r="AI28" s="261">
        <v>0</v>
      </c>
      <c r="AJ28" s="261">
        <v>0</v>
      </c>
      <c r="AK28" s="261">
        <v>0</v>
      </c>
      <c r="AL28" s="261">
        <v>0</v>
      </c>
      <c r="AM28" s="261">
        <v>0</v>
      </c>
      <c r="AN28" s="480">
        <f t="shared" si="49"/>
        <v>0</v>
      </c>
      <c r="AO28" s="481">
        <f t="shared" si="50"/>
        <v>0</v>
      </c>
      <c r="AP28" s="335">
        <v>9</v>
      </c>
      <c r="AQ28" s="261">
        <v>0</v>
      </c>
      <c r="AR28" s="261">
        <v>0</v>
      </c>
      <c r="AS28" s="261">
        <v>0</v>
      </c>
      <c r="AT28" s="261">
        <v>0</v>
      </c>
      <c r="AU28" s="261">
        <v>0</v>
      </c>
      <c r="AV28" s="261">
        <v>0</v>
      </c>
      <c r="AW28" s="261">
        <v>0</v>
      </c>
      <c r="AX28" s="261">
        <v>0</v>
      </c>
      <c r="AY28" s="478">
        <f t="shared" si="51"/>
        <v>0</v>
      </c>
      <c r="AZ28" s="483">
        <v>0</v>
      </c>
      <c r="BA28" s="261">
        <v>0</v>
      </c>
      <c r="BB28" s="261">
        <v>0</v>
      </c>
      <c r="BC28" s="261">
        <v>0</v>
      </c>
      <c r="BD28" s="261">
        <v>0</v>
      </c>
      <c r="BE28" s="261">
        <v>0</v>
      </c>
      <c r="BF28" s="261">
        <v>0</v>
      </c>
      <c r="BG28" s="261">
        <v>0</v>
      </c>
      <c r="BH28" s="480">
        <f t="shared" si="52"/>
        <v>0</v>
      </c>
      <c r="BI28" s="481">
        <f t="shared" si="53"/>
        <v>0</v>
      </c>
      <c r="BJ28" s="335">
        <v>9</v>
      </c>
      <c r="BK28" s="261">
        <v>0</v>
      </c>
      <c r="BL28" s="261">
        <v>0</v>
      </c>
      <c r="BM28" s="261">
        <v>0</v>
      </c>
      <c r="BN28" s="261">
        <v>0</v>
      </c>
      <c r="BO28" s="261">
        <v>0</v>
      </c>
      <c r="BP28" s="261">
        <v>0</v>
      </c>
      <c r="BQ28" s="261">
        <v>0</v>
      </c>
      <c r="BR28" s="261">
        <v>0</v>
      </c>
      <c r="BS28" s="478">
        <f t="shared" si="54"/>
        <v>0</v>
      </c>
      <c r="BT28" s="483">
        <v>0</v>
      </c>
      <c r="BU28" s="261">
        <v>0</v>
      </c>
      <c r="BV28" s="261">
        <v>0</v>
      </c>
      <c r="BW28" s="261">
        <v>0</v>
      </c>
      <c r="BX28" s="261">
        <v>0</v>
      </c>
      <c r="BY28" s="261">
        <v>0</v>
      </c>
      <c r="BZ28" s="261">
        <v>0</v>
      </c>
      <c r="CA28" s="261">
        <v>0</v>
      </c>
      <c r="CB28" s="480">
        <f t="shared" si="55"/>
        <v>0</v>
      </c>
      <c r="CC28" s="481">
        <f t="shared" si="56"/>
        <v>0</v>
      </c>
      <c r="CD28" s="335">
        <v>9</v>
      </c>
      <c r="CE28" s="480">
        <f t="shared" si="57"/>
        <v>0</v>
      </c>
      <c r="CF28" s="480">
        <f t="shared" si="58"/>
        <v>0</v>
      </c>
      <c r="CG28" s="480">
        <f t="shared" si="59"/>
        <v>0</v>
      </c>
      <c r="CH28" s="480">
        <f t="shared" si="60"/>
        <v>0</v>
      </c>
      <c r="CI28" s="482">
        <f t="shared" si="61"/>
        <v>0</v>
      </c>
      <c r="CJ28" s="480">
        <f t="shared" si="62"/>
        <v>0</v>
      </c>
      <c r="CK28" s="480">
        <f t="shared" si="63"/>
        <v>0</v>
      </c>
      <c r="CL28" s="480">
        <f t="shared" si="64"/>
        <v>0</v>
      </c>
      <c r="CM28" s="480">
        <f t="shared" si="65"/>
        <v>0</v>
      </c>
      <c r="CN28" s="482">
        <f t="shared" si="66"/>
        <v>0</v>
      </c>
      <c r="CO28" s="480">
        <f t="shared" si="67"/>
        <v>0</v>
      </c>
      <c r="CP28" s="480">
        <f t="shared" si="68"/>
        <v>0</v>
      </c>
      <c r="CQ28" s="480">
        <f t="shared" si="69"/>
        <v>0</v>
      </c>
      <c r="CR28" s="480">
        <f t="shared" si="70"/>
        <v>0</v>
      </c>
      <c r="CS28" s="482">
        <f t="shared" si="71"/>
        <v>0</v>
      </c>
      <c r="CT28" s="379"/>
      <c r="CV28" s="379"/>
      <c r="CX28" s="379"/>
    </row>
    <row r="29" spans="1:131" ht="15.75" customHeight="1">
      <c r="A29" s="97" t="s">
        <v>189</v>
      </c>
      <c r="B29" s="335">
        <v>10</v>
      </c>
      <c r="C29" s="261">
        <v>27449.53808924097</v>
      </c>
      <c r="D29" s="261">
        <v>45803.110030500437</v>
      </c>
      <c r="E29" s="261">
        <v>28413.311616824933</v>
      </c>
      <c r="F29" s="261">
        <v>47431.148525246441</v>
      </c>
      <c r="G29" s="261">
        <v>25685.083784159964</v>
      </c>
      <c r="H29" s="261">
        <v>45715.822171132007</v>
      </c>
      <c r="I29" s="261">
        <v>25942.346727802364</v>
      </c>
      <c r="J29" s="261">
        <v>44572.034740199568</v>
      </c>
      <c r="K29" s="478">
        <f t="shared" si="45"/>
        <v>291012.39568510669</v>
      </c>
      <c r="L29" s="483">
        <v>0</v>
      </c>
      <c r="M29" s="261">
        <v>-6.2813116378376208E-3</v>
      </c>
      <c r="N29" s="261">
        <v>0</v>
      </c>
      <c r="O29" s="261">
        <v>-9.5975060189557645E-3</v>
      </c>
      <c r="P29" s="261">
        <v>0</v>
      </c>
      <c r="Q29" s="261">
        <v>-9.5618739900377638E-3</v>
      </c>
      <c r="R29" s="261">
        <v>0</v>
      </c>
      <c r="S29" s="261">
        <v>-8.6707773427670675E-3</v>
      </c>
      <c r="T29" s="480">
        <f t="shared" si="46"/>
        <v>-3.4111468989598222E-2</v>
      </c>
      <c r="U29" s="481">
        <f t="shared" si="47"/>
        <v>291012.3615736377</v>
      </c>
      <c r="V29" s="335">
        <v>10</v>
      </c>
      <c r="W29" s="261">
        <v>3002.681764956325</v>
      </c>
      <c r="X29" s="261">
        <v>16636.422489719618</v>
      </c>
      <c r="Y29" s="261">
        <v>3201.1559437635947</v>
      </c>
      <c r="Z29" s="261">
        <v>17533.539842361592</v>
      </c>
      <c r="AA29" s="261">
        <v>3411.5589676699765</v>
      </c>
      <c r="AB29" s="261">
        <v>17776.100410185099</v>
      </c>
      <c r="AC29" s="261">
        <v>3685.2649021279017</v>
      </c>
      <c r="AD29" s="261">
        <v>17388.916087304206</v>
      </c>
      <c r="AE29" s="478">
        <f t="shared" si="48"/>
        <v>82635.640408088308</v>
      </c>
      <c r="AF29" s="483">
        <v>0</v>
      </c>
      <c r="AG29" s="261">
        <v>-3.4777444790244161E-4</v>
      </c>
      <c r="AH29" s="261">
        <v>0</v>
      </c>
      <c r="AI29" s="261">
        <v>-1.1795944095072451E-3</v>
      </c>
      <c r="AJ29" s="261">
        <v>0</v>
      </c>
      <c r="AK29" s="261">
        <v>-1.3308445148662608E-3</v>
      </c>
      <c r="AL29" s="261">
        <v>0</v>
      </c>
      <c r="AM29" s="261">
        <v>-1.1782626791251535E-3</v>
      </c>
      <c r="AN29" s="480">
        <f t="shared" si="49"/>
        <v>-4.036476051401101E-3</v>
      </c>
      <c r="AO29" s="481">
        <f t="shared" si="50"/>
        <v>82635.636371612258</v>
      </c>
      <c r="AP29" s="335">
        <v>10</v>
      </c>
      <c r="AQ29" s="261">
        <v>306206.35619871598</v>
      </c>
      <c r="AR29" s="261">
        <v>839347.51003173843</v>
      </c>
      <c r="AS29" s="261">
        <v>327286.2093872262</v>
      </c>
      <c r="AT29" s="261">
        <v>873835.85101952194</v>
      </c>
      <c r="AU29" s="261">
        <v>366433.28214023641</v>
      </c>
      <c r="AV29" s="261">
        <v>920727.11290160113</v>
      </c>
      <c r="AW29" s="261">
        <v>405081.40593126311</v>
      </c>
      <c r="AX29" s="261">
        <v>920987.62848106818</v>
      </c>
      <c r="AY29" s="478">
        <f t="shared" si="51"/>
        <v>4959905.3560913708</v>
      </c>
      <c r="AZ29" s="483">
        <v>0</v>
      </c>
      <c r="BA29" s="261">
        <v>3.6646176385749032E-3</v>
      </c>
      <c r="BB29" s="261">
        <v>0</v>
      </c>
      <c r="BC29" s="261">
        <v>-1.712867807359908E-2</v>
      </c>
      <c r="BD29" s="261">
        <v>0</v>
      </c>
      <c r="BE29" s="261">
        <v>-1.5698883396534656E-2</v>
      </c>
      <c r="BF29" s="261">
        <v>0</v>
      </c>
      <c r="BG29" s="261">
        <v>-1.7092975454475308E-2</v>
      </c>
      <c r="BH29" s="480">
        <f t="shared" si="52"/>
        <v>-4.625591928603414E-2</v>
      </c>
      <c r="BI29" s="481">
        <f t="shared" si="53"/>
        <v>4959905.3098354517</v>
      </c>
      <c r="BJ29" s="335">
        <v>10</v>
      </c>
      <c r="BK29" s="261">
        <v>9559.505637251923</v>
      </c>
      <c r="BL29" s="261">
        <v>96733.757465316041</v>
      </c>
      <c r="BM29" s="261">
        <v>10209.698865709861</v>
      </c>
      <c r="BN29" s="261">
        <v>96323.513175194341</v>
      </c>
      <c r="BO29" s="261">
        <v>10189.503395529026</v>
      </c>
      <c r="BP29" s="261">
        <v>99281.799595507211</v>
      </c>
      <c r="BQ29" s="261">
        <v>8971.600078429512</v>
      </c>
      <c r="BR29" s="261">
        <v>90946.45015075538</v>
      </c>
      <c r="BS29" s="478">
        <f t="shared" si="54"/>
        <v>422215.82836369332</v>
      </c>
      <c r="BT29" s="483">
        <v>0</v>
      </c>
      <c r="BU29" s="261">
        <v>3.3018132951468954E-5</v>
      </c>
      <c r="BV29" s="261">
        <v>0</v>
      </c>
      <c r="BW29" s="261">
        <v>-4.3119917330987747E-4</v>
      </c>
      <c r="BX29" s="261">
        <v>0</v>
      </c>
      <c r="BY29" s="261">
        <v>-2.8252077522631421E-4</v>
      </c>
      <c r="BZ29" s="261">
        <v>0</v>
      </c>
      <c r="CA29" s="261">
        <v>-3.3312129240151665E-4</v>
      </c>
      <c r="CB29" s="480">
        <f t="shared" si="55"/>
        <v>-1.0138231079862394E-3</v>
      </c>
      <c r="CC29" s="481">
        <f t="shared" si="56"/>
        <v>422215.82734987023</v>
      </c>
      <c r="CD29" s="335">
        <v>10</v>
      </c>
      <c r="CE29" s="480">
        <f t="shared" si="57"/>
        <v>1344738.8817074399</v>
      </c>
      <c r="CF29" s="480">
        <f t="shared" si="58"/>
        <v>1404234.4283758488</v>
      </c>
      <c r="CG29" s="480">
        <f t="shared" si="59"/>
        <v>1489220.2633660208</v>
      </c>
      <c r="CH29" s="480">
        <f t="shared" si="60"/>
        <v>1517575.6470989503</v>
      </c>
      <c r="CI29" s="482">
        <f t="shared" si="61"/>
        <v>5755769.2205482591</v>
      </c>
      <c r="CJ29" s="480">
        <f t="shared" si="62"/>
        <v>-2.9314503142136897E-3</v>
      </c>
      <c r="CK29" s="480">
        <f t="shared" si="63"/>
        <v>-2.8336977675371966E-2</v>
      </c>
      <c r="CL29" s="480">
        <f t="shared" si="64"/>
        <v>-2.6874122676664995E-2</v>
      </c>
      <c r="CM29" s="480">
        <f t="shared" si="65"/>
        <v>-2.7275136768769047E-2</v>
      </c>
      <c r="CN29" s="482">
        <f t="shared" si="66"/>
        <v>-8.5417687435019707E-2</v>
      </c>
      <c r="CO29" s="480">
        <f t="shared" si="67"/>
        <v>1344738.8787759896</v>
      </c>
      <c r="CP29" s="480">
        <f t="shared" si="68"/>
        <v>1404234.4000388712</v>
      </c>
      <c r="CQ29" s="480">
        <f t="shared" si="69"/>
        <v>1489220.2364918983</v>
      </c>
      <c r="CR29" s="480">
        <f t="shared" si="70"/>
        <v>1517575.6198238134</v>
      </c>
      <c r="CS29" s="482">
        <f t="shared" si="71"/>
        <v>5755769.1351305721</v>
      </c>
      <c r="CT29" s="379"/>
      <c r="CV29" s="379"/>
      <c r="CX29" s="379"/>
    </row>
    <row r="30" spans="1:131" ht="15.75" customHeight="1">
      <c r="A30" s="148" t="s">
        <v>191</v>
      </c>
      <c r="B30" s="335">
        <v>11</v>
      </c>
      <c r="C30" s="244">
        <f t="shared" ref="C30:J30" si="72">SUM(C25:C29)</f>
        <v>27449.53808924097</v>
      </c>
      <c r="D30" s="244">
        <f t="shared" si="72"/>
        <v>45803.110030500437</v>
      </c>
      <c r="E30" s="244">
        <f t="shared" si="72"/>
        <v>28413.311616824933</v>
      </c>
      <c r="F30" s="244">
        <f t="shared" si="72"/>
        <v>47431.148525246441</v>
      </c>
      <c r="G30" s="244">
        <f t="shared" si="72"/>
        <v>25685.083784159964</v>
      </c>
      <c r="H30" s="244">
        <f t="shared" si="72"/>
        <v>45715.822171132007</v>
      </c>
      <c r="I30" s="244">
        <f t="shared" si="72"/>
        <v>25942.346727802364</v>
      </c>
      <c r="J30" s="244">
        <f t="shared" si="72"/>
        <v>44572.034740199568</v>
      </c>
      <c r="K30" s="478">
        <f t="shared" si="45"/>
        <v>291012.39568510669</v>
      </c>
      <c r="L30" s="243">
        <f t="shared" ref="L30:S30" si="73">SUM(L25:L29)</f>
        <v>0</v>
      </c>
      <c r="M30" s="244">
        <f t="shared" si="73"/>
        <v>-6.2813116378376208E-3</v>
      </c>
      <c r="N30" s="244">
        <f t="shared" si="73"/>
        <v>0</v>
      </c>
      <c r="O30" s="244">
        <f t="shared" si="73"/>
        <v>-9.5975060189557645E-3</v>
      </c>
      <c r="P30" s="244">
        <f t="shared" si="73"/>
        <v>0</v>
      </c>
      <c r="Q30" s="244">
        <f t="shared" si="73"/>
        <v>-9.5618739900377638E-3</v>
      </c>
      <c r="R30" s="244">
        <f t="shared" si="73"/>
        <v>0</v>
      </c>
      <c r="S30" s="244">
        <f t="shared" si="73"/>
        <v>-8.6707773427670675E-3</v>
      </c>
      <c r="T30" s="480">
        <f t="shared" si="46"/>
        <v>-3.4111468989598222E-2</v>
      </c>
      <c r="U30" s="481">
        <f t="shared" si="47"/>
        <v>291012.3615736377</v>
      </c>
      <c r="V30" s="335">
        <v>11</v>
      </c>
      <c r="W30" s="244">
        <f t="shared" ref="W30:AD30" si="74">SUM(W25:W29)</f>
        <v>3002.681764956325</v>
      </c>
      <c r="X30" s="244">
        <f t="shared" si="74"/>
        <v>16636.422489719618</v>
      </c>
      <c r="Y30" s="244">
        <f t="shared" si="74"/>
        <v>3201.1559437635947</v>
      </c>
      <c r="Z30" s="244">
        <f t="shared" si="74"/>
        <v>17533.539842361592</v>
      </c>
      <c r="AA30" s="244">
        <f t="shared" si="74"/>
        <v>3411.5589676699765</v>
      </c>
      <c r="AB30" s="244">
        <f t="shared" si="74"/>
        <v>17776.100410185099</v>
      </c>
      <c r="AC30" s="244">
        <f t="shared" si="74"/>
        <v>3685.2649021279017</v>
      </c>
      <c r="AD30" s="244">
        <f t="shared" si="74"/>
        <v>17388.916087304206</v>
      </c>
      <c r="AE30" s="478">
        <f t="shared" si="48"/>
        <v>82635.640408088308</v>
      </c>
      <c r="AF30" s="243">
        <f t="shared" ref="AF30:AM30" si="75">SUM(AF25:AF29)</f>
        <v>0</v>
      </c>
      <c r="AG30" s="244">
        <f t="shared" si="75"/>
        <v>-3.4777444790244161E-4</v>
      </c>
      <c r="AH30" s="244">
        <f t="shared" si="75"/>
        <v>0</v>
      </c>
      <c r="AI30" s="244">
        <f t="shared" si="75"/>
        <v>-1.1795944095072451E-3</v>
      </c>
      <c r="AJ30" s="244">
        <f t="shared" si="75"/>
        <v>0</v>
      </c>
      <c r="AK30" s="244">
        <f t="shared" si="75"/>
        <v>-1.3308445148662608E-3</v>
      </c>
      <c r="AL30" s="244">
        <f t="shared" si="75"/>
        <v>0</v>
      </c>
      <c r="AM30" s="244">
        <f t="shared" si="75"/>
        <v>-1.1782626791251535E-3</v>
      </c>
      <c r="AN30" s="480">
        <f t="shared" si="49"/>
        <v>-4.036476051401101E-3</v>
      </c>
      <c r="AO30" s="481">
        <f t="shared" si="50"/>
        <v>82635.636371612258</v>
      </c>
      <c r="AP30" s="335">
        <v>11</v>
      </c>
      <c r="AQ30" s="244">
        <f t="shared" ref="AQ30:AX30" si="76">SUM(AQ25:AQ29)</f>
        <v>306206.35619871598</v>
      </c>
      <c r="AR30" s="244">
        <f t="shared" si="76"/>
        <v>839347.51003173843</v>
      </c>
      <c r="AS30" s="244">
        <f t="shared" si="76"/>
        <v>327286.2093872262</v>
      </c>
      <c r="AT30" s="244">
        <f t="shared" si="76"/>
        <v>873835.85101952194</v>
      </c>
      <c r="AU30" s="244">
        <f t="shared" si="76"/>
        <v>366433.28214023641</v>
      </c>
      <c r="AV30" s="244">
        <f t="shared" si="76"/>
        <v>920727.11290160113</v>
      </c>
      <c r="AW30" s="244">
        <f t="shared" si="76"/>
        <v>405081.40593126311</v>
      </c>
      <c r="AX30" s="244">
        <f t="shared" si="76"/>
        <v>920987.62848106818</v>
      </c>
      <c r="AY30" s="478">
        <f t="shared" si="51"/>
        <v>4959905.3560913708</v>
      </c>
      <c r="AZ30" s="243">
        <f t="shared" ref="AZ30:BG30" si="77">SUM(AZ25:AZ29)</f>
        <v>0</v>
      </c>
      <c r="BA30" s="244">
        <f t="shared" si="77"/>
        <v>3.6646176385749032E-3</v>
      </c>
      <c r="BB30" s="244">
        <f t="shared" si="77"/>
        <v>0</v>
      </c>
      <c r="BC30" s="244">
        <f t="shared" si="77"/>
        <v>-1.712867807359908E-2</v>
      </c>
      <c r="BD30" s="244">
        <f t="shared" si="77"/>
        <v>0</v>
      </c>
      <c r="BE30" s="244">
        <f t="shared" si="77"/>
        <v>-1.5698883396534656E-2</v>
      </c>
      <c r="BF30" s="244">
        <f t="shared" si="77"/>
        <v>0</v>
      </c>
      <c r="BG30" s="244">
        <f t="shared" si="77"/>
        <v>-1.7092975454475308E-2</v>
      </c>
      <c r="BH30" s="480">
        <f t="shared" si="52"/>
        <v>-4.625591928603414E-2</v>
      </c>
      <c r="BI30" s="481">
        <f t="shared" si="53"/>
        <v>4959905.3098354517</v>
      </c>
      <c r="BJ30" s="335">
        <v>11</v>
      </c>
      <c r="BK30" s="244">
        <f t="shared" ref="BK30:BR30" si="78">SUM(BK25:BK29)</f>
        <v>39528.010660317828</v>
      </c>
      <c r="BL30" s="244">
        <f t="shared" si="78"/>
        <v>399988.57068521081</v>
      </c>
      <c r="BM30" s="244">
        <f t="shared" si="78"/>
        <v>63587.239094026154</v>
      </c>
      <c r="BN30" s="244">
        <f t="shared" si="78"/>
        <v>599914.48750940268</v>
      </c>
      <c r="BO30" s="244">
        <f t="shared" si="78"/>
        <v>56360.226674474907</v>
      </c>
      <c r="BP30" s="244">
        <f t="shared" si="78"/>
        <v>549147.93318659707</v>
      </c>
      <c r="BQ30" s="244">
        <f t="shared" si="78"/>
        <v>64075.726102129891</v>
      </c>
      <c r="BR30" s="244">
        <f t="shared" si="78"/>
        <v>649545.20697281393</v>
      </c>
      <c r="BS30" s="478">
        <f t="shared" si="54"/>
        <v>2422147.4008849734</v>
      </c>
      <c r="BT30" s="243">
        <f t="shared" ref="BT30:CA30" si="79">SUM(BT25:BT29)</f>
        <v>0</v>
      </c>
      <c r="BU30" s="244">
        <f t="shared" si="79"/>
        <v>3.3018132951468954E-5</v>
      </c>
      <c r="BV30" s="244">
        <f t="shared" si="79"/>
        <v>0</v>
      </c>
      <c r="BW30" s="244">
        <f t="shared" si="79"/>
        <v>-4.3119917330987747E-4</v>
      </c>
      <c r="BX30" s="244">
        <f t="shared" si="79"/>
        <v>0</v>
      </c>
      <c r="BY30" s="244">
        <f t="shared" si="79"/>
        <v>-2.8252077522631421E-4</v>
      </c>
      <c r="BZ30" s="244">
        <f t="shared" si="79"/>
        <v>0</v>
      </c>
      <c r="CA30" s="244">
        <f t="shared" si="79"/>
        <v>-3.3312129240151665E-4</v>
      </c>
      <c r="CB30" s="480">
        <f t="shared" si="55"/>
        <v>-1.0138231079862394E-3</v>
      </c>
      <c r="CC30" s="481">
        <f t="shared" si="56"/>
        <v>2422147.39987115</v>
      </c>
      <c r="CD30" s="335">
        <v>11</v>
      </c>
      <c r="CE30" s="480">
        <f t="shared" si="57"/>
        <v>1677962.1999504005</v>
      </c>
      <c r="CF30" s="480">
        <f t="shared" si="58"/>
        <v>1961202.9429383734</v>
      </c>
      <c r="CG30" s="480">
        <f t="shared" si="59"/>
        <v>1985257.1202360564</v>
      </c>
      <c r="CH30" s="480">
        <f t="shared" si="60"/>
        <v>2131278.529944709</v>
      </c>
      <c r="CI30" s="482">
        <f t="shared" si="61"/>
        <v>7755700.7930695396</v>
      </c>
      <c r="CJ30" s="480">
        <f t="shared" si="62"/>
        <v>-2.9314503142136897E-3</v>
      </c>
      <c r="CK30" s="480">
        <f t="shared" si="63"/>
        <v>-2.8336977675371966E-2</v>
      </c>
      <c r="CL30" s="480">
        <f t="shared" si="64"/>
        <v>-2.6874122676664995E-2</v>
      </c>
      <c r="CM30" s="480">
        <f t="shared" si="65"/>
        <v>-2.7275136768769047E-2</v>
      </c>
      <c r="CN30" s="482">
        <f t="shared" si="66"/>
        <v>-8.5417687435019707E-2</v>
      </c>
      <c r="CO30" s="480">
        <f t="shared" si="67"/>
        <v>1677962.1970189502</v>
      </c>
      <c r="CP30" s="480">
        <f t="shared" si="68"/>
        <v>1961202.9146013958</v>
      </c>
      <c r="CQ30" s="480">
        <f t="shared" si="69"/>
        <v>1985257.0933619339</v>
      </c>
      <c r="CR30" s="480">
        <f t="shared" si="70"/>
        <v>2131278.5026695719</v>
      </c>
      <c r="CS30" s="482">
        <f t="shared" si="71"/>
        <v>7755700.7076518517</v>
      </c>
    </row>
    <row r="31" spans="1:131" ht="15.75" customHeight="1">
      <c r="A31" s="148" t="s">
        <v>1339</v>
      </c>
      <c r="B31" s="335"/>
      <c r="C31" s="206" t="s">
        <v>1314</v>
      </c>
      <c r="D31" s="206" t="s">
        <v>1314</v>
      </c>
      <c r="E31" s="206" t="s">
        <v>1314</v>
      </c>
      <c r="F31" s="206" t="s">
        <v>1314</v>
      </c>
      <c r="G31" s="206" t="s">
        <v>1314</v>
      </c>
      <c r="H31" s="206" t="s">
        <v>1314</v>
      </c>
      <c r="I31" s="206" t="s">
        <v>1314</v>
      </c>
      <c r="J31" s="206" t="s">
        <v>1314</v>
      </c>
      <c r="K31" s="489"/>
      <c r="L31" s="490" t="s">
        <v>1314</v>
      </c>
      <c r="M31" s="206" t="s">
        <v>1314</v>
      </c>
      <c r="N31" s="206" t="s">
        <v>1314</v>
      </c>
      <c r="O31" s="206" t="s">
        <v>1314</v>
      </c>
      <c r="P31" s="206" t="s">
        <v>1314</v>
      </c>
      <c r="Q31" s="206" t="s">
        <v>1314</v>
      </c>
      <c r="R31" s="206" t="s">
        <v>1314</v>
      </c>
      <c r="S31" s="206" t="s">
        <v>1314</v>
      </c>
      <c r="T31" s="491"/>
      <c r="U31" s="490" t="s">
        <v>1314</v>
      </c>
      <c r="V31" s="335"/>
      <c r="W31" s="206" t="s">
        <v>1314</v>
      </c>
      <c r="X31" s="206" t="s">
        <v>1314</v>
      </c>
      <c r="Y31" s="206" t="s">
        <v>1314</v>
      </c>
      <c r="Z31" s="206" t="s">
        <v>1314</v>
      </c>
      <c r="AA31" s="206" t="s">
        <v>1314</v>
      </c>
      <c r="AB31" s="206" t="s">
        <v>1314</v>
      </c>
      <c r="AC31" s="206" t="s">
        <v>1314</v>
      </c>
      <c r="AD31" s="206" t="s">
        <v>1314</v>
      </c>
      <c r="AE31" s="489"/>
      <c r="AF31" s="490" t="s">
        <v>1314</v>
      </c>
      <c r="AG31" s="206" t="s">
        <v>1314</v>
      </c>
      <c r="AH31" s="206" t="s">
        <v>1314</v>
      </c>
      <c r="AI31" s="206" t="s">
        <v>1314</v>
      </c>
      <c r="AJ31" s="206" t="s">
        <v>1314</v>
      </c>
      <c r="AK31" s="206" t="s">
        <v>1314</v>
      </c>
      <c r="AL31" s="206" t="s">
        <v>1314</v>
      </c>
      <c r="AM31" s="206" t="s">
        <v>1314</v>
      </c>
      <c r="AN31" s="491"/>
      <c r="AO31" s="490" t="s">
        <v>1314</v>
      </c>
      <c r="AP31" s="335"/>
      <c r="AQ31" s="206" t="s">
        <v>1314</v>
      </c>
      <c r="AR31" s="206" t="s">
        <v>1314</v>
      </c>
      <c r="AS31" s="206" t="s">
        <v>1314</v>
      </c>
      <c r="AT31" s="206" t="s">
        <v>1314</v>
      </c>
      <c r="AU31" s="206" t="s">
        <v>1314</v>
      </c>
      <c r="AV31" s="206" t="s">
        <v>1314</v>
      </c>
      <c r="AW31" s="206" t="s">
        <v>1314</v>
      </c>
      <c r="AX31" s="206" t="s">
        <v>1314</v>
      </c>
      <c r="AY31" s="489"/>
      <c r="AZ31" s="490" t="s">
        <v>1314</v>
      </c>
      <c r="BA31" s="206" t="s">
        <v>1314</v>
      </c>
      <c r="BB31" s="206" t="s">
        <v>1314</v>
      </c>
      <c r="BC31" s="206" t="s">
        <v>1314</v>
      </c>
      <c r="BD31" s="206" t="s">
        <v>1314</v>
      </c>
      <c r="BE31" s="206" t="s">
        <v>1314</v>
      </c>
      <c r="BF31" s="206" t="s">
        <v>1314</v>
      </c>
      <c r="BG31" s="206" t="s">
        <v>1314</v>
      </c>
      <c r="BH31" s="491"/>
      <c r="BI31" s="490" t="s">
        <v>1314</v>
      </c>
      <c r="BJ31" s="335"/>
      <c r="BK31" s="206" t="s">
        <v>1314</v>
      </c>
      <c r="BL31" s="206" t="s">
        <v>1314</v>
      </c>
      <c r="BM31" s="206" t="s">
        <v>1314</v>
      </c>
      <c r="BN31" s="206" t="s">
        <v>1314</v>
      </c>
      <c r="BO31" s="206" t="s">
        <v>1314</v>
      </c>
      <c r="BP31" s="206" t="s">
        <v>1314</v>
      </c>
      <c r="BQ31" s="206" t="s">
        <v>1314</v>
      </c>
      <c r="BR31" s="206" t="s">
        <v>1314</v>
      </c>
      <c r="BS31" s="489"/>
      <c r="BT31" s="490" t="s">
        <v>1314</v>
      </c>
      <c r="BU31" s="206" t="s">
        <v>1314</v>
      </c>
      <c r="BV31" s="206" t="s">
        <v>1314</v>
      </c>
      <c r="BW31" s="206" t="s">
        <v>1314</v>
      </c>
      <c r="BX31" s="206" t="s">
        <v>1314</v>
      </c>
      <c r="BY31" s="206" t="s">
        <v>1314</v>
      </c>
      <c r="BZ31" s="206" t="s">
        <v>1314</v>
      </c>
      <c r="CA31" s="206" t="s">
        <v>1314</v>
      </c>
      <c r="CB31" s="491"/>
      <c r="CC31" s="490" t="s">
        <v>1314</v>
      </c>
      <c r="CD31" s="335"/>
      <c r="CE31" s="491"/>
      <c r="CF31" s="491"/>
      <c r="CG31" s="491"/>
      <c r="CH31" s="491"/>
      <c r="CI31" s="206"/>
      <c r="CJ31" s="491"/>
      <c r="CK31" s="491"/>
      <c r="CL31" s="491"/>
      <c r="CM31" s="491"/>
      <c r="CN31" s="206"/>
      <c r="CO31" s="491"/>
      <c r="CP31" s="491"/>
      <c r="CQ31" s="491"/>
      <c r="CR31" s="491"/>
      <c r="CS31" s="206"/>
    </row>
    <row r="32" spans="1:131" s="14" customFormat="1" ht="15.75" customHeight="1">
      <c r="A32" s="16" t="s">
        <v>193</v>
      </c>
      <c r="B32" s="335">
        <v>12</v>
      </c>
      <c r="C32" s="242">
        <f t="shared" ref="C32:U32" si="80">C23+C30</f>
        <v>1192223.4180892508</v>
      </c>
      <c r="D32" s="242">
        <f t="shared" si="80"/>
        <v>1989379.2100306805</v>
      </c>
      <c r="E32" s="242">
        <f t="shared" si="80"/>
        <v>1234083.2616168349</v>
      </c>
      <c r="F32" s="242">
        <f t="shared" si="80"/>
        <v>2060090.2585254365</v>
      </c>
      <c r="G32" s="242">
        <f t="shared" si="80"/>
        <v>1115587.38378416</v>
      </c>
      <c r="H32" s="242">
        <f t="shared" si="80"/>
        <v>1985588.0121709721</v>
      </c>
      <c r="I32" s="242">
        <f t="shared" si="80"/>
        <v>1126761.1567278025</v>
      </c>
      <c r="J32" s="242">
        <f t="shared" si="80"/>
        <v>1935909.5747400597</v>
      </c>
      <c r="K32" s="248">
        <f t="shared" si="80"/>
        <v>12639622.275685197</v>
      </c>
      <c r="L32" s="245">
        <f t="shared" si="80"/>
        <v>0</v>
      </c>
      <c r="M32" s="242">
        <f t="shared" si="80"/>
        <v>5322854.4659569915</v>
      </c>
      <c r="N32" s="242">
        <f t="shared" si="80"/>
        <v>0</v>
      </c>
      <c r="O32" s="242">
        <f t="shared" si="80"/>
        <v>5240774.0051266057</v>
      </c>
      <c r="P32" s="242">
        <f t="shared" si="80"/>
        <v>0</v>
      </c>
      <c r="Q32" s="242">
        <f t="shared" si="80"/>
        <v>5384416.92547887</v>
      </c>
      <c r="R32" s="242">
        <f t="shared" si="80"/>
        <v>0</v>
      </c>
      <c r="S32" s="242">
        <f t="shared" si="80"/>
        <v>4953718.2144556092</v>
      </c>
      <c r="T32" s="246">
        <f t="shared" si="80"/>
        <v>20901763.611018077</v>
      </c>
      <c r="U32" s="245">
        <f t="shared" si="80"/>
        <v>33541385.886703275</v>
      </c>
      <c r="V32" s="335">
        <v>12</v>
      </c>
      <c r="W32" s="242">
        <f t="shared" ref="W32:AO32" si="81">W23+W30</f>
        <v>130416.31176495634</v>
      </c>
      <c r="X32" s="242">
        <f t="shared" si="81"/>
        <v>722574.36248971359</v>
      </c>
      <c r="Y32" s="242">
        <f t="shared" si="81"/>
        <v>139036.6959437636</v>
      </c>
      <c r="Z32" s="242">
        <f t="shared" si="81"/>
        <v>761539.1098423556</v>
      </c>
      <c r="AA32" s="242">
        <f t="shared" si="81"/>
        <v>148175.18896766999</v>
      </c>
      <c r="AB32" s="242">
        <f t="shared" si="81"/>
        <v>772074.3104101771</v>
      </c>
      <c r="AC32" s="242">
        <f t="shared" si="81"/>
        <v>160063.1349021279</v>
      </c>
      <c r="AD32" s="242">
        <f t="shared" si="81"/>
        <v>755257.62608729722</v>
      </c>
      <c r="AE32" s="248">
        <f t="shared" si="81"/>
        <v>3589136.7404080615</v>
      </c>
      <c r="AF32" s="245">
        <f t="shared" si="81"/>
        <v>0</v>
      </c>
      <c r="AG32" s="242">
        <f t="shared" si="81"/>
        <v>1540768.809159511</v>
      </c>
      <c r="AH32" s="242">
        <f t="shared" si="81"/>
        <v>0</v>
      </c>
      <c r="AI32" s="242">
        <f t="shared" si="81"/>
        <v>1465358.2160150618</v>
      </c>
      <c r="AJ32" s="242">
        <f t="shared" si="81"/>
        <v>0</v>
      </c>
      <c r="AK32" s="242">
        <f t="shared" si="81"/>
        <v>1613378.6150577692</v>
      </c>
      <c r="AL32" s="242">
        <f t="shared" si="81"/>
        <v>0</v>
      </c>
      <c r="AM32" s="242">
        <f t="shared" si="81"/>
        <v>1517960.8506521322</v>
      </c>
      <c r="AN32" s="246">
        <f t="shared" si="81"/>
        <v>6137466.4908844745</v>
      </c>
      <c r="AO32" s="245">
        <f t="shared" si="81"/>
        <v>9726603.2312925365</v>
      </c>
      <c r="AP32" s="335">
        <v>12</v>
      </c>
      <c r="AQ32" s="242">
        <f t="shared" ref="AQ32:BI32" si="82">AQ23+AQ30</f>
        <v>13299545.786199518</v>
      </c>
      <c r="AR32" s="242">
        <f t="shared" si="82"/>
        <v>36455613.720034435</v>
      </c>
      <c r="AS32" s="242">
        <f t="shared" si="82"/>
        <v>14215112.909388226</v>
      </c>
      <c r="AT32" s="242">
        <f t="shared" si="82"/>
        <v>37953555.421020627</v>
      </c>
      <c r="AU32" s="242">
        <f t="shared" si="82"/>
        <v>15915398.602140037</v>
      </c>
      <c r="AV32" s="242">
        <f t="shared" si="82"/>
        <v>39990196.632898904</v>
      </c>
      <c r="AW32" s="242">
        <f t="shared" si="82"/>
        <v>17594013.305931162</v>
      </c>
      <c r="AX32" s="242">
        <f t="shared" si="82"/>
        <v>40001511.678478464</v>
      </c>
      <c r="AY32" s="248">
        <f t="shared" si="82"/>
        <v>215424948.05609137</v>
      </c>
      <c r="AZ32" s="245">
        <f t="shared" si="82"/>
        <v>0</v>
      </c>
      <c r="BA32" s="242">
        <f t="shared" si="82"/>
        <v>35838725.056108259</v>
      </c>
      <c r="BB32" s="242">
        <f t="shared" si="82"/>
        <v>0</v>
      </c>
      <c r="BC32" s="242">
        <f t="shared" si="82"/>
        <v>31531285.18645383</v>
      </c>
      <c r="BD32" s="242">
        <f t="shared" si="82"/>
        <v>0</v>
      </c>
      <c r="BE32" s="242">
        <f t="shared" si="82"/>
        <v>33714121.869078338</v>
      </c>
      <c r="BF32" s="242">
        <f t="shared" si="82"/>
        <v>0</v>
      </c>
      <c r="BG32" s="242">
        <f t="shared" si="82"/>
        <v>33411042.584137395</v>
      </c>
      <c r="BH32" s="246">
        <f t="shared" si="82"/>
        <v>134495174.69577783</v>
      </c>
      <c r="BI32" s="245">
        <f t="shared" si="82"/>
        <v>349920122.7518692</v>
      </c>
      <c r="BJ32" s="335">
        <v>12</v>
      </c>
      <c r="BK32" s="242">
        <f t="shared" ref="BK32:CC32" si="83">BK23+BK30</f>
        <v>445169.17066031782</v>
      </c>
      <c r="BL32" s="242">
        <f t="shared" si="83"/>
        <v>4504718.9906852106</v>
      </c>
      <c r="BM32" s="242">
        <f t="shared" si="83"/>
        <v>496818.22909402614</v>
      </c>
      <c r="BN32" s="242">
        <f t="shared" si="83"/>
        <v>4687236.8975094026</v>
      </c>
      <c r="BO32" s="242">
        <f t="shared" si="83"/>
        <v>488734.25667447486</v>
      </c>
      <c r="BP32" s="242">
        <f t="shared" si="83"/>
        <v>4762000.1331865871</v>
      </c>
      <c r="BQ32" s="242">
        <f t="shared" si="83"/>
        <v>444770.12610212987</v>
      </c>
      <c r="BR32" s="242">
        <f t="shared" si="83"/>
        <v>4508701.2069728142</v>
      </c>
      <c r="BS32" s="248">
        <f t="shared" si="83"/>
        <v>20338149.010884967</v>
      </c>
      <c r="BT32" s="245">
        <f t="shared" si="83"/>
        <v>0</v>
      </c>
      <c r="BU32" s="242">
        <f t="shared" si="83"/>
        <v>1578075.5543019068</v>
      </c>
      <c r="BV32" s="242">
        <f t="shared" si="83"/>
        <v>0</v>
      </c>
      <c r="BW32" s="242">
        <f t="shared" si="83"/>
        <v>1471755.0582094442</v>
      </c>
      <c r="BX32" s="242">
        <f t="shared" si="83"/>
        <v>0</v>
      </c>
      <c r="BY32" s="242">
        <f t="shared" si="83"/>
        <v>1502623.8177320233</v>
      </c>
      <c r="BZ32" s="242">
        <f t="shared" si="83"/>
        <v>0</v>
      </c>
      <c r="CA32" s="242">
        <f t="shared" si="83"/>
        <v>1338289.4702866038</v>
      </c>
      <c r="CB32" s="246">
        <f t="shared" si="83"/>
        <v>5890743.9005299788</v>
      </c>
      <c r="CC32" s="245">
        <f t="shared" si="83"/>
        <v>26228892.911414944</v>
      </c>
      <c r="CD32" s="335">
        <v>12</v>
      </c>
      <c r="CE32" s="246">
        <f t="shared" ref="CE32:CH32" si="84">CE23+CE30</f>
        <v>58739640.969954073</v>
      </c>
      <c r="CF32" s="246">
        <f t="shared" si="84"/>
        <v>61547472.782940663</v>
      </c>
      <c r="CG32" s="246">
        <f t="shared" si="84"/>
        <v>65177754.520232983</v>
      </c>
      <c r="CH32" s="246">
        <f t="shared" si="84"/>
        <v>66526987.809941858</v>
      </c>
      <c r="CI32" s="242">
        <f>SUM(BS32,AY32,AE32,K32)</f>
        <v>251991856.08306959</v>
      </c>
      <c r="CJ32" s="246">
        <f t="shared" ref="CJ32:CM32" si="85">CJ23+CJ30</f>
        <v>44280423.885526665</v>
      </c>
      <c r="CK32" s="246">
        <f t="shared" si="85"/>
        <v>39709172.465804942</v>
      </c>
      <c r="CL32" s="246">
        <f t="shared" si="85"/>
        <v>42214541.227347001</v>
      </c>
      <c r="CM32" s="246">
        <f t="shared" si="85"/>
        <v>41221011.119531736</v>
      </c>
      <c r="CN32" s="242">
        <f t="shared" si="66"/>
        <v>167425148.69821036</v>
      </c>
      <c r="CO32" s="246">
        <f t="shared" ref="CO32:CR32" si="86">CO23+CO30</f>
        <v>103020064.85548075</v>
      </c>
      <c r="CP32" s="246">
        <f t="shared" si="86"/>
        <v>101256645.24874561</v>
      </c>
      <c r="CQ32" s="246">
        <f t="shared" si="86"/>
        <v>107392295.74757998</v>
      </c>
      <c r="CR32" s="246">
        <f t="shared" si="86"/>
        <v>107747998.92947361</v>
      </c>
      <c r="CS32" s="242">
        <f>SUM(CC32,BI32,AO32,U32)</f>
        <v>419417004.78127992</v>
      </c>
      <c r="CT32" s="380"/>
      <c r="CU32" s="380"/>
      <c r="CV32" s="380"/>
      <c r="CW32" s="380"/>
      <c r="CX32" s="380"/>
      <c r="CY32" s="381"/>
      <c r="CZ32" s="381"/>
      <c r="DA32" s="381"/>
      <c r="DB32" s="381"/>
      <c r="DC32" s="381"/>
      <c r="DD32" s="381"/>
      <c r="DE32" s="381"/>
      <c r="DF32" s="381"/>
      <c r="DG32" s="381"/>
      <c r="DH32" s="381"/>
      <c r="DI32" s="381"/>
      <c r="DJ32" s="381"/>
      <c r="DK32" s="381"/>
      <c r="DL32" s="381"/>
      <c r="DM32" s="381"/>
      <c r="DN32" s="381"/>
      <c r="DO32" s="381"/>
      <c r="DP32" s="381"/>
      <c r="DQ32" s="381"/>
      <c r="DR32" s="381"/>
      <c r="DS32" s="381"/>
      <c r="DT32" s="381"/>
      <c r="DU32" s="381"/>
      <c r="DV32" s="381"/>
      <c r="DW32" s="381"/>
      <c r="DX32" s="381"/>
      <c r="DY32" s="381"/>
      <c r="DZ32" s="381"/>
      <c r="EA32" s="381"/>
    </row>
    <row r="33" spans="1:131" s="492" customFormat="1" ht="15.75" customHeight="1">
      <c r="B33" s="430"/>
      <c r="C33" s="485"/>
      <c r="D33" s="485"/>
      <c r="E33" s="485"/>
      <c r="F33" s="485"/>
      <c r="G33" s="485"/>
      <c r="H33" s="485"/>
      <c r="I33" s="485"/>
      <c r="J33" s="485"/>
      <c r="K33" s="486"/>
      <c r="L33" s="487"/>
      <c r="M33" s="485"/>
      <c r="N33" s="485"/>
      <c r="O33" s="485"/>
      <c r="P33" s="485"/>
      <c r="Q33" s="485"/>
      <c r="R33" s="485"/>
      <c r="S33" s="485"/>
      <c r="T33" s="485"/>
      <c r="U33" s="487"/>
      <c r="V33" s="430"/>
      <c r="W33" s="485"/>
      <c r="X33" s="485"/>
      <c r="Y33" s="485"/>
      <c r="Z33" s="485"/>
      <c r="AA33" s="485"/>
      <c r="AB33" s="485"/>
      <c r="AC33" s="485"/>
      <c r="AD33" s="485"/>
      <c r="AE33" s="486"/>
      <c r="AF33" s="487"/>
      <c r="AG33" s="485"/>
      <c r="AH33" s="485"/>
      <c r="AI33" s="485"/>
      <c r="AJ33" s="485"/>
      <c r="AK33" s="485"/>
      <c r="AL33" s="485"/>
      <c r="AM33" s="485"/>
      <c r="AN33" s="485"/>
      <c r="AO33" s="487"/>
      <c r="AP33" s="430"/>
      <c r="AQ33" s="485"/>
      <c r="AR33" s="485"/>
      <c r="AS33" s="485"/>
      <c r="AT33" s="485"/>
      <c r="AU33" s="485"/>
      <c r="AV33" s="485"/>
      <c r="AW33" s="485"/>
      <c r="AX33" s="485"/>
      <c r="AY33" s="486"/>
      <c r="AZ33" s="487"/>
      <c r="BA33" s="485"/>
      <c r="BB33" s="485"/>
      <c r="BC33" s="485"/>
      <c r="BD33" s="485"/>
      <c r="BE33" s="485"/>
      <c r="BF33" s="485"/>
      <c r="BG33" s="485"/>
      <c r="BH33" s="485"/>
      <c r="BI33" s="487"/>
      <c r="BJ33" s="430"/>
      <c r="BK33" s="485"/>
      <c r="BL33" s="485"/>
      <c r="BM33" s="485"/>
      <c r="BN33" s="485"/>
      <c r="BO33" s="485"/>
      <c r="BP33" s="485"/>
      <c r="BQ33" s="485"/>
      <c r="BR33" s="485"/>
      <c r="BS33" s="486"/>
      <c r="BT33" s="487"/>
      <c r="BU33" s="485"/>
      <c r="BV33" s="485"/>
      <c r="BW33" s="485"/>
      <c r="BX33" s="485"/>
      <c r="BY33" s="485"/>
      <c r="BZ33" s="485"/>
      <c r="CA33" s="485"/>
      <c r="CB33" s="485"/>
      <c r="CC33" s="487"/>
      <c r="CD33" s="430"/>
      <c r="CE33" s="485"/>
      <c r="CF33" s="485"/>
      <c r="CG33" s="485"/>
      <c r="CH33" s="485"/>
      <c r="CI33" s="488"/>
      <c r="CJ33" s="485"/>
      <c r="CK33" s="485"/>
      <c r="CL33" s="485"/>
      <c r="CM33" s="485"/>
      <c r="CN33" s="488"/>
      <c r="CO33" s="485"/>
      <c r="CP33" s="485"/>
      <c r="CQ33" s="485"/>
      <c r="CR33" s="485"/>
      <c r="CS33" s="488"/>
      <c r="CT33" s="379"/>
      <c r="CU33" s="379"/>
      <c r="CV33" s="379"/>
      <c r="CW33" s="379"/>
      <c r="CX33" s="379"/>
      <c r="CY33" s="493"/>
      <c r="CZ33" s="493"/>
      <c r="DA33" s="493"/>
      <c r="DB33" s="493"/>
      <c r="DC33" s="493"/>
      <c r="DD33" s="493"/>
      <c r="DE33" s="493"/>
      <c r="DF33" s="493"/>
      <c r="DG33" s="493"/>
      <c r="DH33" s="493"/>
      <c r="DI33" s="493"/>
      <c r="DJ33" s="493"/>
      <c r="DK33" s="493"/>
      <c r="DL33" s="493"/>
      <c r="DM33" s="493"/>
      <c r="DN33" s="493"/>
      <c r="DO33" s="493"/>
      <c r="DP33" s="493"/>
      <c r="DQ33" s="493"/>
      <c r="DR33" s="493"/>
      <c r="DS33" s="493"/>
      <c r="DT33" s="493"/>
      <c r="DU33" s="493"/>
      <c r="DV33" s="493"/>
      <c r="DW33" s="493"/>
      <c r="DX33" s="493"/>
      <c r="DY33" s="493"/>
      <c r="DZ33" s="493"/>
      <c r="EA33" s="493"/>
    </row>
    <row r="34" spans="1:131" ht="15.75" customHeight="1">
      <c r="A34" s="16" t="s">
        <v>195</v>
      </c>
      <c r="B34" s="430"/>
      <c r="C34" s="485"/>
      <c r="D34" s="485"/>
      <c r="E34" s="485"/>
      <c r="F34" s="485"/>
      <c r="G34" s="485"/>
      <c r="H34" s="485"/>
      <c r="I34" s="485"/>
      <c r="J34" s="485"/>
      <c r="K34" s="486"/>
      <c r="L34" s="487"/>
      <c r="M34" s="485"/>
      <c r="N34" s="485"/>
      <c r="O34" s="485"/>
      <c r="P34" s="485"/>
      <c r="Q34" s="485"/>
      <c r="R34" s="485"/>
      <c r="S34" s="485"/>
      <c r="T34" s="485"/>
      <c r="U34" s="487"/>
      <c r="V34" s="430"/>
      <c r="W34" s="485"/>
      <c r="X34" s="485"/>
      <c r="Y34" s="485"/>
      <c r="Z34" s="485"/>
      <c r="AA34" s="485"/>
      <c r="AB34" s="485"/>
      <c r="AC34" s="485"/>
      <c r="AD34" s="485"/>
      <c r="AE34" s="486"/>
      <c r="AF34" s="487"/>
      <c r="AG34" s="485"/>
      <c r="AH34" s="485"/>
      <c r="AI34" s="485"/>
      <c r="AJ34" s="485"/>
      <c r="AK34" s="485"/>
      <c r="AL34" s="485"/>
      <c r="AM34" s="485"/>
      <c r="AN34" s="485"/>
      <c r="AO34" s="487"/>
      <c r="AP34" s="430"/>
      <c r="AQ34" s="485"/>
      <c r="AR34" s="485"/>
      <c r="AS34" s="485"/>
      <c r="AT34" s="485"/>
      <c r="AU34" s="485"/>
      <c r="AV34" s="485"/>
      <c r="AW34" s="485"/>
      <c r="AX34" s="485"/>
      <c r="AY34" s="486"/>
      <c r="AZ34" s="487"/>
      <c r="BA34" s="485"/>
      <c r="BB34" s="485"/>
      <c r="BC34" s="485"/>
      <c r="BD34" s="485"/>
      <c r="BE34" s="485"/>
      <c r="BF34" s="485"/>
      <c r="BG34" s="485"/>
      <c r="BH34" s="485"/>
      <c r="BI34" s="487"/>
      <c r="BJ34" s="430"/>
      <c r="BK34" s="485"/>
      <c r="BL34" s="485"/>
      <c r="BM34" s="485"/>
      <c r="BN34" s="485"/>
      <c r="BO34" s="485"/>
      <c r="BP34" s="485"/>
      <c r="BQ34" s="485"/>
      <c r="BR34" s="485"/>
      <c r="BS34" s="486"/>
      <c r="BT34" s="487"/>
      <c r="BU34" s="485"/>
      <c r="BV34" s="485"/>
      <c r="BW34" s="485"/>
      <c r="BX34" s="485"/>
      <c r="BY34" s="485"/>
      <c r="BZ34" s="485"/>
      <c r="CA34" s="485"/>
      <c r="CB34" s="485"/>
      <c r="CC34" s="487"/>
      <c r="CD34" s="430"/>
      <c r="CE34" s="485"/>
      <c r="CF34" s="485"/>
      <c r="CG34" s="485"/>
      <c r="CH34" s="485"/>
      <c r="CI34" s="488"/>
      <c r="CJ34" s="485"/>
      <c r="CK34" s="485"/>
      <c r="CL34" s="485"/>
      <c r="CM34" s="485"/>
      <c r="CN34" s="488"/>
      <c r="CO34" s="485"/>
      <c r="CP34" s="485"/>
      <c r="CQ34" s="485"/>
      <c r="CR34" s="485"/>
      <c r="CS34" s="488"/>
      <c r="CT34" s="379"/>
      <c r="CV34" s="379"/>
      <c r="CX34" s="379"/>
    </row>
    <row r="35" spans="1:131" ht="15.75" customHeight="1">
      <c r="A35" s="97" t="s">
        <v>197</v>
      </c>
      <c r="B35" s="335">
        <v>13</v>
      </c>
      <c r="C35" s="261">
        <v>71768.73</v>
      </c>
      <c r="D35" s="261">
        <v>42284</v>
      </c>
      <c r="E35" s="261">
        <v>250626.85045441749</v>
      </c>
      <c r="F35" s="261">
        <v>64129.972385881949</v>
      </c>
      <c r="G35" s="261">
        <v>179294.26045583322</v>
      </c>
      <c r="H35" s="261">
        <v>25954.539375612712</v>
      </c>
      <c r="I35" s="261">
        <v>257511.12344942629</v>
      </c>
      <c r="J35" s="261">
        <v>49330.433854588853</v>
      </c>
      <c r="K35" s="478">
        <f t="shared" ref="K35:K64" si="87">SUM(C35:J35)</f>
        <v>940899.90997576062</v>
      </c>
      <c r="L35" s="483">
        <v>0</v>
      </c>
      <c r="M35" s="261">
        <v>595535.26000000013</v>
      </c>
      <c r="N35" s="261">
        <v>0</v>
      </c>
      <c r="O35" s="261">
        <v>832602.37111947767</v>
      </c>
      <c r="P35" s="261">
        <v>0</v>
      </c>
      <c r="Q35" s="261">
        <v>265421.65810238878</v>
      </c>
      <c r="R35" s="261">
        <v>0</v>
      </c>
      <c r="S35" s="261">
        <v>769234.75804400269</v>
      </c>
      <c r="T35" s="480">
        <f t="shared" ref="T35:T64" si="88">SUM(L35:S35)</f>
        <v>2462794.0472658691</v>
      </c>
      <c r="U35" s="481">
        <f t="shared" ref="U35:U64" si="89">SUM(T35,K35)</f>
        <v>3403693.9572416297</v>
      </c>
      <c r="V35" s="335">
        <v>13</v>
      </c>
      <c r="W35" s="261">
        <v>0</v>
      </c>
      <c r="X35" s="261">
        <v>6820.0000000000009</v>
      </c>
      <c r="Y35" s="261">
        <v>172289.38025692239</v>
      </c>
      <c r="Z35" s="261">
        <v>6822.3374878597815</v>
      </c>
      <c r="AA35" s="261">
        <v>7713.1430916716572</v>
      </c>
      <c r="AB35" s="261">
        <v>19124.397434661998</v>
      </c>
      <c r="AC35" s="261">
        <v>53154.677689101816</v>
      </c>
      <c r="AD35" s="261">
        <v>12332.608463647213</v>
      </c>
      <c r="AE35" s="478">
        <f t="shared" ref="AE35:AE64" si="90">SUM(W35:AD35)</f>
        <v>278256.54442386486</v>
      </c>
      <c r="AF35" s="483">
        <v>0</v>
      </c>
      <c r="AG35" s="261">
        <v>91534.53</v>
      </c>
      <c r="AH35" s="261">
        <v>0</v>
      </c>
      <c r="AI35" s="261">
        <v>56303.375830559249</v>
      </c>
      <c r="AJ35" s="261">
        <v>0</v>
      </c>
      <c r="AK35" s="261">
        <v>213665.65594457934</v>
      </c>
      <c r="AL35" s="261">
        <v>0</v>
      </c>
      <c r="AM35" s="261">
        <v>310956.71816084167</v>
      </c>
      <c r="AN35" s="480">
        <f t="shared" ref="AN35:AN64" si="91">SUM(AF35:AM35)</f>
        <v>672460.27993598022</v>
      </c>
      <c r="AO35" s="481">
        <f t="shared" ref="AO35:AO64" si="92">SUM(AN35,AE35)</f>
        <v>950716.82435984514</v>
      </c>
      <c r="AP35" s="335">
        <v>13</v>
      </c>
      <c r="AQ35" s="261">
        <v>466321.75000000006</v>
      </c>
      <c r="AR35" s="261">
        <v>420112.00000000006</v>
      </c>
      <c r="AS35" s="261">
        <v>1151121.9305324478</v>
      </c>
      <c r="AT35" s="261">
        <v>424349.39174487843</v>
      </c>
      <c r="AU35" s="261">
        <v>1016316.5080245081</v>
      </c>
      <c r="AV35" s="261">
        <v>499966.39007759222</v>
      </c>
      <c r="AW35" s="261">
        <v>1300500.9481959585</v>
      </c>
      <c r="AX35" s="261">
        <v>489844.23617356346</v>
      </c>
      <c r="AY35" s="478">
        <f t="shared" ref="AY35:AY64" si="93">SUM(AQ35:AX35)</f>
        <v>5768533.1547489492</v>
      </c>
      <c r="AZ35" s="483">
        <v>0</v>
      </c>
      <c r="BA35" s="261">
        <v>6679824.8400000008</v>
      </c>
      <c r="BB35" s="261">
        <v>0</v>
      </c>
      <c r="BC35" s="261">
        <v>6188962.4746104078</v>
      </c>
      <c r="BD35" s="261">
        <v>0</v>
      </c>
      <c r="BE35" s="261">
        <v>7077391.6326967319</v>
      </c>
      <c r="BF35" s="261">
        <v>0</v>
      </c>
      <c r="BG35" s="261">
        <v>8003217.360669774</v>
      </c>
      <c r="BH35" s="480">
        <f t="shared" ref="BH35:BH64" si="94">SUM(AZ35:BG35)</f>
        <v>27949396.307976913</v>
      </c>
      <c r="BI35" s="481">
        <f t="shared" ref="BI35:BI64" si="95">SUM(BH35,AY35)</f>
        <v>33717929.462725863</v>
      </c>
      <c r="BJ35" s="335">
        <v>13</v>
      </c>
      <c r="BK35" s="261">
        <v>100296.63000000002</v>
      </c>
      <c r="BL35" s="261">
        <v>31372.000000000004</v>
      </c>
      <c r="BM35" s="261">
        <v>101355.76678899418</v>
      </c>
      <c r="BN35" s="261">
        <v>30018.28494658304</v>
      </c>
      <c r="BO35" s="261">
        <v>76722.113128932702</v>
      </c>
      <c r="BP35" s="261">
        <v>28686.596151992999</v>
      </c>
      <c r="BQ35" s="261">
        <v>105478.24043995215</v>
      </c>
      <c r="BR35" s="261">
        <v>39738.405049529909</v>
      </c>
      <c r="BS35" s="478">
        <f t="shared" ref="BS35:BS64" si="96">SUM(BK35:BR35)</f>
        <v>513668.03650598502</v>
      </c>
      <c r="BT35" s="483">
        <v>0</v>
      </c>
      <c r="BU35" s="261">
        <v>516288.21999999991</v>
      </c>
      <c r="BV35" s="261">
        <v>0</v>
      </c>
      <c r="BW35" s="261">
        <v>343929.51931910793</v>
      </c>
      <c r="BX35" s="261">
        <v>0</v>
      </c>
      <c r="BY35" s="261">
        <v>374944.76776658272</v>
      </c>
      <c r="BZ35" s="261">
        <v>0</v>
      </c>
      <c r="CA35" s="261">
        <v>426547.01227296685</v>
      </c>
      <c r="CB35" s="480">
        <f t="shared" ref="CB35:CB64" si="97">SUM(BT35:CA35)</f>
        <v>1661709.5193586573</v>
      </c>
      <c r="CC35" s="481">
        <f t="shared" ref="CC35:CC64" si="98">SUM(CB35,BS35)</f>
        <v>2175377.5558646424</v>
      </c>
      <c r="CD35" s="335">
        <v>13</v>
      </c>
      <c r="CE35" s="480">
        <f t="shared" ref="CE35:CE64" si="99">+C35+D35+W35+X35+AQ35+AR35+BK35+BL35</f>
        <v>1138975.1100000003</v>
      </c>
      <c r="CF35" s="480">
        <f t="shared" ref="CF35:CF64" si="100">+E35+F35+Y35+Z35+AS35+AT35+BM35+BN35</f>
        <v>2200713.9145979849</v>
      </c>
      <c r="CG35" s="480">
        <f t="shared" ref="CG35:CG64" si="101">+G35+H35+AA35+AB35+AU35+AV35+BO35+BP35</f>
        <v>1853777.9477408056</v>
      </c>
      <c r="CH35" s="480">
        <f t="shared" ref="CH35:CH64" si="102">+I35+J35+AC35+AD35+AW35+AX35+BQ35+BR35</f>
        <v>2307890.6733157686</v>
      </c>
      <c r="CI35" s="482">
        <f t="shared" ref="CI35:CI64" si="103">SUM(K35,AE35,AY35,BS35)</f>
        <v>7501357.6456545601</v>
      </c>
      <c r="CJ35" s="480">
        <f t="shared" ref="CJ35:CJ64" si="104">L35+M35+AF35+AG35+AZ35+BA35+BT35+BU35</f>
        <v>7883182.8500000006</v>
      </c>
      <c r="CK35" s="480">
        <f t="shared" ref="CK35:CK64" si="105">N35+O35+AH35+AI35+BB35+BC35+BV35+BW35</f>
        <v>7421797.7408795524</v>
      </c>
      <c r="CL35" s="480">
        <f t="shared" ref="CL35:CL64" si="106">P35+Q35+AJ35+AK35+BD35+BE35+BX35+BY35</f>
        <v>7931423.7145102825</v>
      </c>
      <c r="CM35" s="480">
        <f t="shared" ref="CM35:CM64" si="107">+R35+S35+AL35+AM35+BF35+BG35+BZ35+CA35</f>
        <v>9509955.8491475862</v>
      </c>
      <c r="CN35" s="482">
        <f t="shared" ref="CN35:CN66" si="108">SUM(T35,AN35,BH35,CB35)</f>
        <v>32746360.154537421</v>
      </c>
      <c r="CO35" s="480">
        <f t="shared" ref="CO35:CO64" si="109">+C35+D35+L35+M35+W35+X35+AF35+AG35+AQ35+AR35+AZ35+BA35+BK35+BL35+BT35+BU35</f>
        <v>9022157.9600000028</v>
      </c>
      <c r="CP35" s="480">
        <f t="shared" ref="CP35:CP64" si="110">+E35+F35+N35+O35+Y35+Z35+AH35+AI35+AS35+AT35+BB35+BC35+BM35+BN35+BV35+BW35</f>
        <v>9622511.6554775387</v>
      </c>
      <c r="CQ35" s="480">
        <f t="shared" ref="CQ35:CQ64" si="111">+G35+H35+P35+Q35+AA35+AB35+AJ35+AK35+AU35+AV35+BD35+BE35+BO35+BP35+BX35+BY35</f>
        <v>9785201.6622510869</v>
      </c>
      <c r="CR35" s="480">
        <f t="shared" ref="CR35:CR64" si="112">+I35+J35+R35+S35+AC35+AD35+AL35+AM35+AW35+AX35+BF35+BG35+BQ35+BR35+BZ35+CA35</f>
        <v>11817846.522463355</v>
      </c>
      <c r="CS35" s="482">
        <f t="shared" ref="CS35:CS64" si="113">SUM(CC35,BI35,AO35,U35)</f>
        <v>40247717.800191976</v>
      </c>
      <c r="CT35" s="379"/>
      <c r="CV35" s="379"/>
      <c r="CX35" s="379"/>
    </row>
    <row r="36" spans="1:131" ht="15.75" customHeight="1">
      <c r="A36" s="97" t="s">
        <v>199</v>
      </c>
      <c r="B36" s="335">
        <v>14</v>
      </c>
      <c r="C36" s="261">
        <v>43680</v>
      </c>
      <c r="D36" s="261">
        <v>0</v>
      </c>
      <c r="E36" s="261">
        <v>0</v>
      </c>
      <c r="F36" s="261">
        <v>1364.4674975719563</v>
      </c>
      <c r="G36" s="261">
        <v>36696.620076065745</v>
      </c>
      <c r="H36" s="261">
        <v>2732.0567763802856</v>
      </c>
      <c r="I36" s="261">
        <v>0</v>
      </c>
      <c r="J36" s="261">
        <v>2740.5796585882695</v>
      </c>
      <c r="K36" s="478">
        <f t="shared" si="87"/>
        <v>87213.724008606237</v>
      </c>
      <c r="L36" s="483">
        <v>0</v>
      </c>
      <c r="M36" s="261">
        <v>0</v>
      </c>
      <c r="N36" s="261">
        <v>0</v>
      </c>
      <c r="O36" s="261">
        <v>63093.70565640217</v>
      </c>
      <c r="P36" s="261">
        <v>0</v>
      </c>
      <c r="Q36" s="261">
        <v>27893.805830083478</v>
      </c>
      <c r="R36" s="261">
        <v>0</v>
      </c>
      <c r="S36" s="261">
        <v>73832.173733097879</v>
      </c>
      <c r="T36" s="480">
        <f t="shared" si="88"/>
        <v>164819.68521958351</v>
      </c>
      <c r="U36" s="481">
        <f t="shared" si="89"/>
        <v>252033.40922818973</v>
      </c>
      <c r="V36" s="335">
        <v>14</v>
      </c>
      <c r="W36" s="261">
        <v>0</v>
      </c>
      <c r="X36" s="261">
        <v>0</v>
      </c>
      <c r="Y36" s="261">
        <v>18814.976438494916</v>
      </c>
      <c r="Z36" s="261">
        <v>2728.9349951439126</v>
      </c>
      <c r="AA36" s="261">
        <v>17467.026437668046</v>
      </c>
      <c r="AB36" s="261">
        <v>4098.0851645704279</v>
      </c>
      <c r="AC36" s="261">
        <v>0</v>
      </c>
      <c r="AD36" s="261">
        <v>2740.5796585882695</v>
      </c>
      <c r="AE36" s="478">
        <f t="shared" si="90"/>
        <v>45849.602694465568</v>
      </c>
      <c r="AF36" s="483">
        <v>0</v>
      </c>
      <c r="AG36" s="261">
        <v>9066.08</v>
      </c>
      <c r="AH36" s="261">
        <v>0</v>
      </c>
      <c r="AI36" s="261">
        <v>32288.301940407102</v>
      </c>
      <c r="AJ36" s="261">
        <v>0</v>
      </c>
      <c r="AK36" s="261">
        <v>44532.851918926681</v>
      </c>
      <c r="AL36" s="261">
        <v>0</v>
      </c>
      <c r="AM36" s="261">
        <v>93140.197332848009</v>
      </c>
      <c r="AN36" s="480">
        <f t="shared" si="91"/>
        <v>179027.4311921818</v>
      </c>
      <c r="AO36" s="481">
        <f t="shared" si="92"/>
        <v>224877.03388664738</v>
      </c>
      <c r="AP36" s="335">
        <v>14</v>
      </c>
      <c r="AQ36" s="261">
        <v>0</v>
      </c>
      <c r="AR36" s="261">
        <v>12342.090000000002</v>
      </c>
      <c r="AS36" s="261">
        <v>0</v>
      </c>
      <c r="AT36" s="261">
        <v>6822.3374878597815</v>
      </c>
      <c r="AU36" s="261">
        <v>33920.838373418315</v>
      </c>
      <c r="AV36" s="261">
        <v>12294.255493711285</v>
      </c>
      <c r="AW36" s="261">
        <v>15572.540220878402</v>
      </c>
      <c r="AX36" s="261">
        <v>10962.318634353078</v>
      </c>
      <c r="AY36" s="478">
        <f t="shared" si="93"/>
        <v>91914.380210220872</v>
      </c>
      <c r="AZ36" s="483">
        <v>0</v>
      </c>
      <c r="BA36" s="261">
        <v>447552.92999999993</v>
      </c>
      <c r="BB36" s="261">
        <v>0</v>
      </c>
      <c r="BC36" s="261">
        <v>174544.47494030723</v>
      </c>
      <c r="BD36" s="261">
        <v>0</v>
      </c>
      <c r="BE36" s="261">
        <v>197879.77905061867</v>
      </c>
      <c r="BF36" s="261">
        <v>0</v>
      </c>
      <c r="BG36" s="261">
        <v>215345.73798853697</v>
      </c>
      <c r="BH36" s="480">
        <f t="shared" si="94"/>
        <v>1035322.9219794627</v>
      </c>
      <c r="BI36" s="481">
        <f t="shared" si="95"/>
        <v>1127237.3021896835</v>
      </c>
      <c r="BJ36" s="335">
        <v>14</v>
      </c>
      <c r="BK36" s="261">
        <v>0</v>
      </c>
      <c r="BL36" s="261">
        <v>0</v>
      </c>
      <c r="BM36" s="261">
        <v>0</v>
      </c>
      <c r="BN36" s="261">
        <v>2728.9349951439126</v>
      </c>
      <c r="BO36" s="261">
        <v>0</v>
      </c>
      <c r="BP36" s="261">
        <v>0</v>
      </c>
      <c r="BQ36" s="261">
        <v>0</v>
      </c>
      <c r="BR36" s="261">
        <v>0</v>
      </c>
      <c r="BS36" s="478">
        <f t="shared" si="96"/>
        <v>2728.9349951439126</v>
      </c>
      <c r="BT36" s="483">
        <v>0</v>
      </c>
      <c r="BU36" s="261">
        <v>0</v>
      </c>
      <c r="BV36" s="261">
        <v>0</v>
      </c>
      <c r="BW36" s="261">
        <v>92410.224927061456</v>
      </c>
      <c r="BX36" s="261">
        <v>0</v>
      </c>
      <c r="BY36" s="261">
        <v>0</v>
      </c>
      <c r="BZ36" s="261">
        <v>0</v>
      </c>
      <c r="CA36" s="261">
        <v>0</v>
      </c>
      <c r="CB36" s="480">
        <f t="shared" si="97"/>
        <v>92410.224927061456</v>
      </c>
      <c r="CC36" s="481">
        <f t="shared" si="98"/>
        <v>95139.159922205363</v>
      </c>
      <c r="CD36" s="335">
        <v>14</v>
      </c>
      <c r="CE36" s="480">
        <f t="shared" si="99"/>
        <v>56022.090000000004</v>
      </c>
      <c r="CF36" s="480">
        <f t="shared" si="100"/>
        <v>32459.651414214481</v>
      </c>
      <c r="CG36" s="480">
        <f t="shared" si="101"/>
        <v>107208.8823218141</v>
      </c>
      <c r="CH36" s="480">
        <f t="shared" si="102"/>
        <v>32016.018172408018</v>
      </c>
      <c r="CI36" s="482">
        <f t="shared" si="103"/>
        <v>227706.64190843658</v>
      </c>
      <c r="CJ36" s="480">
        <f t="shared" si="104"/>
        <v>456619.00999999995</v>
      </c>
      <c r="CK36" s="480">
        <f t="shared" si="105"/>
        <v>362336.70746417798</v>
      </c>
      <c r="CL36" s="480">
        <f t="shared" si="106"/>
        <v>270306.43679962883</v>
      </c>
      <c r="CM36" s="480">
        <f t="shared" si="107"/>
        <v>382318.10905448289</v>
      </c>
      <c r="CN36" s="482">
        <f t="shared" si="108"/>
        <v>1471580.2633182895</v>
      </c>
      <c r="CO36" s="480">
        <f t="shared" si="109"/>
        <v>512641.09999999992</v>
      </c>
      <c r="CP36" s="480">
        <f t="shared" si="110"/>
        <v>394796.35887839244</v>
      </c>
      <c r="CQ36" s="480">
        <f t="shared" si="111"/>
        <v>377515.31912144291</v>
      </c>
      <c r="CR36" s="480">
        <f t="shared" si="112"/>
        <v>414334.12722689088</v>
      </c>
      <c r="CS36" s="482">
        <f t="shared" si="113"/>
        <v>1699286.9052267261</v>
      </c>
      <c r="CT36" s="379"/>
      <c r="CV36" s="379"/>
      <c r="CX36" s="379"/>
    </row>
    <row r="37" spans="1:131" ht="15.75" customHeight="1">
      <c r="A37" s="97" t="s">
        <v>200</v>
      </c>
      <c r="B37" s="335">
        <v>15</v>
      </c>
      <c r="C37" s="261">
        <v>308290.73999999976</v>
      </c>
      <c r="D37" s="261">
        <v>194667.4500000001</v>
      </c>
      <c r="E37" s="261">
        <v>311629.74143114564</v>
      </c>
      <c r="F37" s="261">
        <v>189113.09444371925</v>
      </c>
      <c r="G37" s="261">
        <v>324720.30066985748</v>
      </c>
      <c r="H37" s="261">
        <v>163643.65117962298</v>
      </c>
      <c r="I37" s="261">
        <v>243918.08944954319</v>
      </c>
      <c r="J37" s="261">
        <v>179484.77116234245</v>
      </c>
      <c r="K37" s="478">
        <f t="shared" si="87"/>
        <v>1915467.8383362307</v>
      </c>
      <c r="L37" s="483">
        <v>0</v>
      </c>
      <c r="M37" s="261">
        <v>707996.74000000185</v>
      </c>
      <c r="N37" s="261">
        <v>0</v>
      </c>
      <c r="O37" s="261">
        <v>816986.35624502786</v>
      </c>
      <c r="P37" s="261">
        <v>0</v>
      </c>
      <c r="Q37" s="261">
        <v>842717.67458786699</v>
      </c>
      <c r="R37" s="261">
        <v>0</v>
      </c>
      <c r="S37" s="261">
        <v>881932.15881359216</v>
      </c>
      <c r="T37" s="480">
        <f t="shared" si="88"/>
        <v>3249632.9296464887</v>
      </c>
      <c r="U37" s="481">
        <f t="shared" si="89"/>
        <v>5165100.7679827195</v>
      </c>
      <c r="V37" s="335">
        <v>15</v>
      </c>
      <c r="W37" s="261">
        <v>19225.800000000003</v>
      </c>
      <c r="X37" s="261">
        <v>38895.539999999986</v>
      </c>
      <c r="Y37" s="261">
        <v>21938.88676116179</v>
      </c>
      <c r="Z37" s="261">
        <v>49196.355789472233</v>
      </c>
      <c r="AA37" s="261">
        <v>7806.4716734131835</v>
      </c>
      <c r="AB37" s="261">
        <v>56131.057883466798</v>
      </c>
      <c r="AC37" s="261">
        <v>9567.7473496527582</v>
      </c>
      <c r="AD37" s="261">
        <v>42133.207540710086</v>
      </c>
      <c r="AE37" s="478">
        <f t="shared" si="90"/>
        <v>244895.06699787683</v>
      </c>
      <c r="AF37" s="483">
        <v>0</v>
      </c>
      <c r="AG37" s="261">
        <v>149808.50999999978</v>
      </c>
      <c r="AH37" s="261">
        <v>0</v>
      </c>
      <c r="AI37" s="261">
        <v>220345.98375492202</v>
      </c>
      <c r="AJ37" s="261">
        <v>0</v>
      </c>
      <c r="AK37" s="261">
        <v>261803.19750152092</v>
      </c>
      <c r="AL37" s="261">
        <v>0</v>
      </c>
      <c r="AM37" s="261">
        <v>228943.97269215662</v>
      </c>
      <c r="AN37" s="480">
        <f t="shared" si="91"/>
        <v>860901.66394859948</v>
      </c>
      <c r="AO37" s="481">
        <f t="shared" si="92"/>
        <v>1105796.7309464763</v>
      </c>
      <c r="AP37" s="335">
        <v>15</v>
      </c>
      <c r="AQ37" s="261">
        <v>1021718.6400000014</v>
      </c>
      <c r="AR37" s="261">
        <v>1020428.6399999916</v>
      </c>
      <c r="AS37" s="261">
        <v>921961.26488076185</v>
      </c>
      <c r="AT37" s="261">
        <v>823418.52189764229</v>
      </c>
      <c r="AU37" s="261">
        <v>1186022.7814704918</v>
      </c>
      <c r="AV37" s="261">
        <v>864667.00671776338</v>
      </c>
      <c r="AW37" s="261">
        <v>1257683.9519658692</v>
      </c>
      <c r="AX37" s="261">
        <v>856282.24986630597</v>
      </c>
      <c r="AY37" s="478">
        <f t="shared" si="93"/>
        <v>7952183.0567988269</v>
      </c>
      <c r="AZ37" s="483">
        <v>0</v>
      </c>
      <c r="BA37" s="261">
        <v>4507672.4400000535</v>
      </c>
      <c r="BB37" s="261">
        <v>0</v>
      </c>
      <c r="BC37" s="261">
        <v>4791258.2813317059</v>
      </c>
      <c r="BD37" s="261">
        <v>0</v>
      </c>
      <c r="BE37" s="261">
        <v>5106843.5896877768</v>
      </c>
      <c r="BF37" s="261">
        <v>0</v>
      </c>
      <c r="BG37" s="261">
        <v>5179991.1148398621</v>
      </c>
      <c r="BH37" s="480">
        <f t="shared" si="94"/>
        <v>19585765.425859399</v>
      </c>
      <c r="BI37" s="481">
        <f t="shared" si="95"/>
        <v>27537948.482658226</v>
      </c>
      <c r="BJ37" s="335">
        <v>15</v>
      </c>
      <c r="BK37" s="261">
        <v>14403.93</v>
      </c>
      <c r="BL37" s="261">
        <v>16305.249999999998</v>
      </c>
      <c r="BM37" s="261">
        <v>16479.626294465143</v>
      </c>
      <c r="BN37" s="261">
        <v>19486.216420566569</v>
      </c>
      <c r="BO37" s="261">
        <v>15927.129876110095</v>
      </c>
      <c r="BP37" s="261">
        <v>19645.981925023651</v>
      </c>
      <c r="BQ37" s="261">
        <v>12599.875257038279</v>
      </c>
      <c r="BR37" s="261">
        <v>12949.901930295355</v>
      </c>
      <c r="BS37" s="478">
        <f t="shared" si="96"/>
        <v>127797.91170349909</v>
      </c>
      <c r="BT37" s="483">
        <v>0</v>
      </c>
      <c r="BU37" s="261">
        <v>168303.89999999979</v>
      </c>
      <c r="BV37" s="261">
        <v>0</v>
      </c>
      <c r="BW37" s="261">
        <v>149851.49411884326</v>
      </c>
      <c r="BX37" s="261">
        <v>0</v>
      </c>
      <c r="BY37" s="261">
        <v>171648.03636345657</v>
      </c>
      <c r="BZ37" s="261">
        <v>0</v>
      </c>
      <c r="CA37" s="261">
        <v>144449.80590019611</v>
      </c>
      <c r="CB37" s="480">
        <f t="shared" si="97"/>
        <v>634253.23638249573</v>
      </c>
      <c r="CC37" s="481">
        <f t="shared" si="98"/>
        <v>762051.14808599488</v>
      </c>
      <c r="CD37" s="335">
        <v>15</v>
      </c>
      <c r="CE37" s="480">
        <f t="shared" si="99"/>
        <v>2633935.9899999932</v>
      </c>
      <c r="CF37" s="480">
        <f t="shared" si="100"/>
        <v>2353223.707918935</v>
      </c>
      <c r="CG37" s="480">
        <f t="shared" si="101"/>
        <v>2638564.3813957493</v>
      </c>
      <c r="CH37" s="480">
        <f t="shared" si="102"/>
        <v>2614619.7945217569</v>
      </c>
      <c r="CI37" s="482">
        <f t="shared" si="103"/>
        <v>10240343.873836434</v>
      </c>
      <c r="CJ37" s="480">
        <f t="shared" si="104"/>
        <v>5533781.5900000548</v>
      </c>
      <c r="CK37" s="480">
        <f t="shared" si="105"/>
        <v>5978442.1154504986</v>
      </c>
      <c r="CL37" s="480">
        <f t="shared" si="106"/>
        <v>6383012.498140621</v>
      </c>
      <c r="CM37" s="480">
        <f t="shared" si="107"/>
        <v>6435317.0522458078</v>
      </c>
      <c r="CN37" s="482">
        <f t="shared" si="108"/>
        <v>24330553.255836982</v>
      </c>
      <c r="CO37" s="480">
        <f t="shared" si="109"/>
        <v>8167717.5800000476</v>
      </c>
      <c r="CP37" s="480">
        <f t="shared" si="110"/>
        <v>8331665.8233694332</v>
      </c>
      <c r="CQ37" s="480">
        <f t="shared" si="111"/>
        <v>9021576.8795363717</v>
      </c>
      <c r="CR37" s="480">
        <f t="shared" si="112"/>
        <v>9049936.8467675615</v>
      </c>
      <c r="CS37" s="482">
        <f t="shared" si="113"/>
        <v>34570897.129673421</v>
      </c>
    </row>
    <row r="38" spans="1:131" ht="15.75" customHeight="1">
      <c r="A38" s="97" t="s">
        <v>201</v>
      </c>
      <c r="B38" s="335">
        <v>16</v>
      </c>
      <c r="C38" s="261">
        <v>40108.53</v>
      </c>
      <c r="D38" s="261">
        <v>12602.650000000001</v>
      </c>
      <c r="E38" s="261">
        <v>4766.5131157116293</v>
      </c>
      <c r="F38" s="261">
        <v>17720.67150475673</v>
      </c>
      <c r="G38" s="261">
        <v>10070.894068868611</v>
      </c>
      <c r="H38" s="261">
        <v>12857.491832067693</v>
      </c>
      <c r="I38" s="261">
        <v>5712.4409333789554</v>
      </c>
      <c r="J38" s="261">
        <v>7136.397098949401</v>
      </c>
      <c r="K38" s="478">
        <f t="shared" si="87"/>
        <v>110975.58855373302</v>
      </c>
      <c r="L38" s="483">
        <v>0</v>
      </c>
      <c r="M38" s="261">
        <v>31595.240000000045</v>
      </c>
      <c r="N38" s="261">
        <v>0</v>
      </c>
      <c r="O38" s="261">
        <v>28910.428883403638</v>
      </c>
      <c r="P38" s="261">
        <v>0</v>
      </c>
      <c r="Q38" s="261">
        <v>24984.489768283933</v>
      </c>
      <c r="R38" s="261">
        <v>0</v>
      </c>
      <c r="S38" s="261">
        <v>18945.741999055106</v>
      </c>
      <c r="T38" s="480">
        <f t="shared" si="88"/>
        <v>104435.90065074273</v>
      </c>
      <c r="U38" s="481">
        <f t="shared" si="89"/>
        <v>215411.48920447574</v>
      </c>
      <c r="V38" s="335">
        <v>16</v>
      </c>
      <c r="W38" s="261">
        <v>4195.26</v>
      </c>
      <c r="X38" s="261">
        <v>17025.699999999997</v>
      </c>
      <c r="Y38" s="261">
        <v>10604.623384959923</v>
      </c>
      <c r="Z38" s="261">
        <v>23296.191804714228</v>
      </c>
      <c r="AA38" s="261">
        <v>17385.47534408277</v>
      </c>
      <c r="AB38" s="261">
        <v>16587.109867178504</v>
      </c>
      <c r="AC38" s="261">
        <v>9445.4761068936768</v>
      </c>
      <c r="AD38" s="261">
        <v>15464.655012104282</v>
      </c>
      <c r="AE38" s="478">
        <f t="shared" si="90"/>
        <v>114004.49151993338</v>
      </c>
      <c r="AF38" s="483">
        <v>0</v>
      </c>
      <c r="AG38" s="261">
        <v>58679.10000000002</v>
      </c>
      <c r="AH38" s="261">
        <v>0</v>
      </c>
      <c r="AI38" s="261">
        <v>71426.404856236448</v>
      </c>
      <c r="AJ38" s="261">
        <v>0</v>
      </c>
      <c r="AK38" s="261">
        <v>73710.5698517009</v>
      </c>
      <c r="AL38" s="261">
        <v>0</v>
      </c>
      <c r="AM38" s="261">
        <v>59957.087068226087</v>
      </c>
      <c r="AN38" s="480">
        <f t="shared" si="91"/>
        <v>263773.16177616344</v>
      </c>
      <c r="AO38" s="481">
        <f t="shared" si="92"/>
        <v>377777.65329609683</v>
      </c>
      <c r="AP38" s="335">
        <v>16</v>
      </c>
      <c r="AQ38" s="261">
        <v>17965.34</v>
      </c>
      <c r="AR38" s="261">
        <v>83393.100000000049</v>
      </c>
      <c r="AS38" s="261">
        <v>14396.462555228552</v>
      </c>
      <c r="AT38" s="261">
        <v>73421.976037492204</v>
      </c>
      <c r="AU38" s="261">
        <v>23679.10062218802</v>
      </c>
      <c r="AV38" s="261">
        <v>74187.179056106237</v>
      </c>
      <c r="AW38" s="261">
        <v>24771.55503464838</v>
      </c>
      <c r="AX38" s="261">
        <v>65021.347426336579</v>
      </c>
      <c r="AY38" s="478">
        <f t="shared" si="93"/>
        <v>376836.06073200004</v>
      </c>
      <c r="AZ38" s="483">
        <v>0</v>
      </c>
      <c r="BA38" s="261">
        <v>227582.92000000004</v>
      </c>
      <c r="BB38" s="261">
        <v>0</v>
      </c>
      <c r="BC38" s="261">
        <v>242425.42263518716</v>
      </c>
      <c r="BD38" s="261">
        <v>0</v>
      </c>
      <c r="BE38" s="261">
        <v>242908.07538522955</v>
      </c>
      <c r="BF38" s="261">
        <v>0</v>
      </c>
      <c r="BG38" s="261">
        <v>242509.18586377017</v>
      </c>
      <c r="BH38" s="480">
        <f t="shared" si="94"/>
        <v>955425.60388418694</v>
      </c>
      <c r="BI38" s="481">
        <f t="shared" si="95"/>
        <v>1332261.6646161871</v>
      </c>
      <c r="BJ38" s="335">
        <v>16</v>
      </c>
      <c r="BK38" s="261">
        <v>1621.17</v>
      </c>
      <c r="BL38" s="261">
        <v>9890.119999999999</v>
      </c>
      <c r="BM38" s="261">
        <v>2037.117962907246</v>
      </c>
      <c r="BN38" s="261">
        <v>6200.1042966283267</v>
      </c>
      <c r="BO38" s="261">
        <v>1934.6026527262059</v>
      </c>
      <c r="BP38" s="261">
        <v>5982.0225855088493</v>
      </c>
      <c r="BQ38" s="261">
        <v>2315.5587509053739</v>
      </c>
      <c r="BR38" s="261">
        <v>6025.4979103618298</v>
      </c>
      <c r="BS38" s="478">
        <f t="shared" si="96"/>
        <v>36006.194159037834</v>
      </c>
      <c r="BT38" s="483">
        <v>0</v>
      </c>
      <c r="BU38" s="261">
        <v>25767.820000000003</v>
      </c>
      <c r="BV38" s="261">
        <v>0</v>
      </c>
      <c r="BW38" s="261">
        <v>26911.712942475013</v>
      </c>
      <c r="BX38" s="261">
        <v>0</v>
      </c>
      <c r="BY38" s="261">
        <v>25290.043014526793</v>
      </c>
      <c r="BZ38" s="261">
        <v>0</v>
      </c>
      <c r="CA38" s="261">
        <v>23691.823023964364</v>
      </c>
      <c r="CB38" s="480">
        <f t="shared" si="97"/>
        <v>101661.39898096617</v>
      </c>
      <c r="CC38" s="481">
        <f t="shared" si="98"/>
        <v>137667.593140004</v>
      </c>
      <c r="CD38" s="335">
        <v>16</v>
      </c>
      <c r="CE38" s="480">
        <f t="shared" si="99"/>
        <v>186801.87000000005</v>
      </c>
      <c r="CF38" s="480">
        <f t="shared" si="100"/>
        <v>152443.66066239885</v>
      </c>
      <c r="CG38" s="480">
        <f t="shared" si="101"/>
        <v>162683.87602872687</v>
      </c>
      <c r="CH38" s="480">
        <f t="shared" si="102"/>
        <v>135892.92827357849</v>
      </c>
      <c r="CI38" s="482">
        <f t="shared" si="103"/>
        <v>637822.33496470423</v>
      </c>
      <c r="CJ38" s="480">
        <f t="shared" si="104"/>
        <v>343625.08000000013</v>
      </c>
      <c r="CK38" s="480">
        <f t="shared" si="105"/>
        <v>369673.96931730222</v>
      </c>
      <c r="CL38" s="480">
        <f t="shared" si="106"/>
        <v>366893.17801974114</v>
      </c>
      <c r="CM38" s="480">
        <f t="shared" si="107"/>
        <v>345103.83795501571</v>
      </c>
      <c r="CN38" s="482">
        <f t="shared" si="108"/>
        <v>1425296.0652920592</v>
      </c>
      <c r="CO38" s="480">
        <f t="shared" si="109"/>
        <v>530426.95000000007</v>
      </c>
      <c r="CP38" s="480">
        <f t="shared" si="110"/>
        <v>522117.62997970107</v>
      </c>
      <c r="CQ38" s="480">
        <f t="shared" si="111"/>
        <v>529577.05404846801</v>
      </c>
      <c r="CR38" s="480">
        <f t="shared" si="112"/>
        <v>480996.76622859424</v>
      </c>
      <c r="CS38" s="482">
        <f t="shared" si="113"/>
        <v>2063118.4002567637</v>
      </c>
    </row>
    <row r="39" spans="1:131" ht="15.75" customHeight="1">
      <c r="A39" s="97" t="s">
        <v>202</v>
      </c>
      <c r="B39" s="335">
        <v>17</v>
      </c>
      <c r="C39" s="261">
        <v>153347.92000000016</v>
      </c>
      <c r="D39" s="261">
        <v>254111.44000000003</v>
      </c>
      <c r="E39" s="261">
        <v>217142.20785493043</v>
      </c>
      <c r="F39" s="261">
        <v>210542.83676042344</v>
      </c>
      <c r="G39" s="261">
        <v>201253.32703392382</v>
      </c>
      <c r="H39" s="261">
        <v>154210.83457920581</v>
      </c>
      <c r="I39" s="261">
        <v>207190.27344087389</v>
      </c>
      <c r="J39" s="261">
        <v>140161.95372027726</v>
      </c>
      <c r="K39" s="478">
        <f t="shared" si="87"/>
        <v>1537960.7933896347</v>
      </c>
      <c r="L39" s="483">
        <v>0</v>
      </c>
      <c r="M39" s="261">
        <v>531317.52000000048</v>
      </c>
      <c r="N39" s="261">
        <v>0</v>
      </c>
      <c r="O39" s="261">
        <v>675183.69212275045</v>
      </c>
      <c r="P39" s="261">
        <v>0</v>
      </c>
      <c r="Q39" s="261">
        <v>580392.6516691501</v>
      </c>
      <c r="R39" s="261">
        <v>0</v>
      </c>
      <c r="S39" s="261">
        <v>609366.7222295457</v>
      </c>
      <c r="T39" s="480">
        <f t="shared" si="88"/>
        <v>2396260.5860214466</v>
      </c>
      <c r="U39" s="481">
        <f t="shared" si="89"/>
        <v>3934221.3794110813</v>
      </c>
      <c r="V39" s="335">
        <v>17</v>
      </c>
      <c r="W39" s="261">
        <v>18169.039999999997</v>
      </c>
      <c r="X39" s="261">
        <v>45697.200000000026</v>
      </c>
      <c r="Y39" s="261">
        <v>21112.723698922247</v>
      </c>
      <c r="Z39" s="261">
        <v>38114.758982578765</v>
      </c>
      <c r="AA39" s="261">
        <v>26490.445131334433</v>
      </c>
      <c r="AB39" s="261">
        <v>41123.503466535491</v>
      </c>
      <c r="AC39" s="261">
        <v>22410.949512521918</v>
      </c>
      <c r="AD39" s="261">
        <v>37600.702685265496</v>
      </c>
      <c r="AE39" s="478">
        <f t="shared" si="90"/>
        <v>250719.32347715838</v>
      </c>
      <c r="AF39" s="483">
        <v>0</v>
      </c>
      <c r="AG39" s="261">
        <v>121062.50000000007</v>
      </c>
      <c r="AH39" s="261">
        <v>0</v>
      </c>
      <c r="AI39" s="261">
        <v>156570.41043477162</v>
      </c>
      <c r="AJ39" s="261">
        <v>0</v>
      </c>
      <c r="AK39" s="261">
        <v>183786.18936048992</v>
      </c>
      <c r="AL39" s="261">
        <v>0</v>
      </c>
      <c r="AM39" s="261">
        <v>180529.18808066932</v>
      </c>
      <c r="AN39" s="480">
        <f t="shared" si="91"/>
        <v>641948.28787593101</v>
      </c>
      <c r="AO39" s="481">
        <f t="shared" si="92"/>
        <v>892667.61135308933</v>
      </c>
      <c r="AP39" s="335">
        <v>17</v>
      </c>
      <c r="AQ39" s="261">
        <v>638151.27000000048</v>
      </c>
      <c r="AR39" s="261">
        <v>1076906.4499999993</v>
      </c>
      <c r="AS39" s="261">
        <v>797988.50899733265</v>
      </c>
      <c r="AT39" s="261">
        <v>803837.3529441827</v>
      </c>
      <c r="AU39" s="261">
        <v>826227.55875148333</v>
      </c>
      <c r="AV39" s="261">
        <v>780743.8609196766</v>
      </c>
      <c r="AW39" s="261">
        <v>995093.2123405966</v>
      </c>
      <c r="AX39" s="261">
        <v>785118.2266662058</v>
      </c>
      <c r="AY39" s="478">
        <f t="shared" si="93"/>
        <v>6704066.4406194771</v>
      </c>
      <c r="AZ39" s="483">
        <v>0</v>
      </c>
      <c r="BA39" s="261">
        <v>2855151.57</v>
      </c>
      <c r="BB39" s="261">
        <v>0</v>
      </c>
      <c r="BC39" s="261">
        <v>3252598.3689060714</v>
      </c>
      <c r="BD39" s="261">
        <v>0</v>
      </c>
      <c r="BE39" s="261">
        <v>3451126.5988402781</v>
      </c>
      <c r="BF39" s="261">
        <v>0</v>
      </c>
      <c r="BG39" s="261">
        <v>3509636.6265541865</v>
      </c>
      <c r="BH39" s="480">
        <f t="shared" si="94"/>
        <v>13068513.164300535</v>
      </c>
      <c r="BI39" s="481">
        <f t="shared" si="95"/>
        <v>19772579.604920011</v>
      </c>
      <c r="BJ39" s="335">
        <v>17</v>
      </c>
      <c r="BK39" s="261">
        <v>20560.850000000006</v>
      </c>
      <c r="BL39" s="261">
        <v>58870.28000000005</v>
      </c>
      <c r="BM39" s="261">
        <v>21560.877246511867</v>
      </c>
      <c r="BN39" s="261">
        <v>42145.820115728129</v>
      </c>
      <c r="BO39" s="261">
        <v>33743.825530593807</v>
      </c>
      <c r="BP39" s="261">
        <v>42816.557448479085</v>
      </c>
      <c r="BQ39" s="261">
        <v>28359.323412476926</v>
      </c>
      <c r="BR39" s="261">
        <v>38165.957285962439</v>
      </c>
      <c r="BS39" s="478">
        <f t="shared" si="96"/>
        <v>286223.49103975232</v>
      </c>
      <c r="BT39" s="483">
        <v>0</v>
      </c>
      <c r="BU39" s="261">
        <v>152761.55999999971</v>
      </c>
      <c r="BV39" s="261">
        <v>0</v>
      </c>
      <c r="BW39" s="261">
        <v>177238.33451902651</v>
      </c>
      <c r="BX39" s="261">
        <v>0</v>
      </c>
      <c r="BY39" s="261">
        <v>189567.37167086834</v>
      </c>
      <c r="BZ39" s="261">
        <v>0</v>
      </c>
      <c r="CA39" s="261">
        <v>174384.02577015391</v>
      </c>
      <c r="CB39" s="480">
        <f t="shared" si="97"/>
        <v>693951.29196004849</v>
      </c>
      <c r="CC39" s="481">
        <f t="shared" si="98"/>
        <v>980174.78299980075</v>
      </c>
      <c r="CD39" s="335">
        <v>17</v>
      </c>
      <c r="CE39" s="480">
        <f t="shared" si="99"/>
        <v>2265814.4500000002</v>
      </c>
      <c r="CF39" s="480">
        <f t="shared" si="100"/>
        <v>2152445.0866006101</v>
      </c>
      <c r="CG39" s="480">
        <f t="shared" si="101"/>
        <v>2106609.9128612322</v>
      </c>
      <c r="CH39" s="480">
        <f t="shared" si="102"/>
        <v>2254100.5990641802</v>
      </c>
      <c r="CI39" s="482">
        <f t="shared" si="103"/>
        <v>8778970.0485260226</v>
      </c>
      <c r="CJ39" s="480">
        <f t="shared" si="104"/>
        <v>3660293.15</v>
      </c>
      <c r="CK39" s="480">
        <f t="shared" si="105"/>
        <v>4261590.8059826205</v>
      </c>
      <c r="CL39" s="480">
        <f t="shared" si="106"/>
        <v>4404872.8115407862</v>
      </c>
      <c r="CM39" s="480">
        <f t="shared" si="107"/>
        <v>4473916.5626345556</v>
      </c>
      <c r="CN39" s="482">
        <f t="shared" si="108"/>
        <v>16800673.330157962</v>
      </c>
      <c r="CO39" s="480">
        <f t="shared" si="109"/>
        <v>5926107.5999999996</v>
      </c>
      <c r="CP39" s="480">
        <f t="shared" si="110"/>
        <v>6414035.8925832305</v>
      </c>
      <c r="CQ39" s="480">
        <f t="shared" si="111"/>
        <v>6511482.7244020198</v>
      </c>
      <c r="CR39" s="480">
        <f t="shared" si="112"/>
        <v>6728017.1616987353</v>
      </c>
      <c r="CS39" s="482">
        <f t="shared" si="113"/>
        <v>25579643.378683984</v>
      </c>
    </row>
    <row r="40" spans="1:131" ht="15.75" customHeight="1">
      <c r="A40" s="97" t="s">
        <v>203</v>
      </c>
      <c r="B40" s="335">
        <v>18</v>
      </c>
      <c r="C40" s="261">
        <v>11822.490000000002</v>
      </c>
      <c r="D40" s="261">
        <v>44299.560000000005</v>
      </c>
      <c r="E40" s="261">
        <v>17490.882773915633</v>
      </c>
      <c r="F40" s="261">
        <v>56322.637415500743</v>
      </c>
      <c r="G40" s="261">
        <v>9337.865609593031</v>
      </c>
      <c r="H40" s="261">
        <v>36047.526249645161</v>
      </c>
      <c r="I40" s="261">
        <v>17772.116595836553</v>
      </c>
      <c r="J40" s="261">
        <v>39725.345102476531</v>
      </c>
      <c r="K40" s="478">
        <f t="shared" si="87"/>
        <v>232818.42374696766</v>
      </c>
      <c r="L40" s="483">
        <v>0</v>
      </c>
      <c r="M40" s="261">
        <v>0</v>
      </c>
      <c r="N40" s="261">
        <v>0</v>
      </c>
      <c r="O40" s="261">
        <v>0</v>
      </c>
      <c r="P40" s="261">
        <v>0</v>
      </c>
      <c r="Q40" s="261">
        <v>0</v>
      </c>
      <c r="R40" s="261">
        <v>0</v>
      </c>
      <c r="S40" s="261">
        <v>0</v>
      </c>
      <c r="T40" s="480">
        <f t="shared" si="88"/>
        <v>0</v>
      </c>
      <c r="U40" s="481">
        <f t="shared" si="89"/>
        <v>232818.42374696766</v>
      </c>
      <c r="V40" s="335">
        <v>18</v>
      </c>
      <c r="W40" s="261">
        <v>1827.9800000000002</v>
      </c>
      <c r="X40" s="261">
        <v>6782.81</v>
      </c>
      <c r="Y40" s="261">
        <v>1509.3471366286619</v>
      </c>
      <c r="Z40" s="261">
        <v>10126.969729963123</v>
      </c>
      <c r="AA40" s="261">
        <v>655.05267459487436</v>
      </c>
      <c r="AB40" s="261">
        <v>6257.7019362545234</v>
      </c>
      <c r="AC40" s="261">
        <v>360.69564538839165</v>
      </c>
      <c r="AD40" s="261">
        <v>10663.657737468286</v>
      </c>
      <c r="AE40" s="478">
        <f t="shared" si="90"/>
        <v>38184.214860297856</v>
      </c>
      <c r="AF40" s="483">
        <v>0</v>
      </c>
      <c r="AG40" s="261">
        <v>0</v>
      </c>
      <c r="AH40" s="261">
        <v>0</v>
      </c>
      <c r="AI40" s="261">
        <v>0</v>
      </c>
      <c r="AJ40" s="261">
        <v>0</v>
      </c>
      <c r="AK40" s="261">
        <v>0</v>
      </c>
      <c r="AL40" s="261">
        <v>0</v>
      </c>
      <c r="AM40" s="261">
        <v>0</v>
      </c>
      <c r="AN40" s="480">
        <f t="shared" si="91"/>
        <v>0</v>
      </c>
      <c r="AO40" s="481">
        <f t="shared" si="92"/>
        <v>38184.214860297856</v>
      </c>
      <c r="AP40" s="335">
        <v>18</v>
      </c>
      <c r="AQ40" s="261">
        <v>39268.01</v>
      </c>
      <c r="AR40" s="261">
        <v>124964.71000000005</v>
      </c>
      <c r="AS40" s="261">
        <v>41910.88962320266</v>
      </c>
      <c r="AT40" s="261">
        <v>131333.26776206112</v>
      </c>
      <c r="AU40" s="261">
        <v>31125.37744948941</v>
      </c>
      <c r="AV40" s="261">
        <v>113702.13402119356</v>
      </c>
      <c r="AW40" s="261">
        <v>55841.400135264528</v>
      </c>
      <c r="AX40" s="261">
        <v>135373.93602378995</v>
      </c>
      <c r="AY40" s="478">
        <f t="shared" si="93"/>
        <v>673519.72501500126</v>
      </c>
      <c r="AZ40" s="483">
        <v>0</v>
      </c>
      <c r="BA40" s="261">
        <v>0</v>
      </c>
      <c r="BB40" s="261">
        <v>0</v>
      </c>
      <c r="BC40" s="261">
        <v>0</v>
      </c>
      <c r="BD40" s="261">
        <v>0</v>
      </c>
      <c r="BE40" s="261">
        <v>0</v>
      </c>
      <c r="BF40" s="261">
        <v>0</v>
      </c>
      <c r="BG40" s="261">
        <v>0</v>
      </c>
      <c r="BH40" s="480">
        <f t="shared" si="94"/>
        <v>0</v>
      </c>
      <c r="BI40" s="481">
        <f t="shared" si="95"/>
        <v>673519.72501500126</v>
      </c>
      <c r="BJ40" s="335">
        <v>18</v>
      </c>
      <c r="BK40" s="261">
        <v>623.71</v>
      </c>
      <c r="BL40" s="261">
        <v>7371.9700000000012</v>
      </c>
      <c r="BM40" s="261">
        <v>634.6874583463923</v>
      </c>
      <c r="BN40" s="261">
        <v>7295.3395491148576</v>
      </c>
      <c r="BO40" s="261">
        <v>285.14340372837052</v>
      </c>
      <c r="BP40" s="261">
        <v>4825.49528128168</v>
      </c>
      <c r="BQ40" s="261">
        <v>553.48055612266171</v>
      </c>
      <c r="BR40" s="261">
        <v>7132.6800370957471</v>
      </c>
      <c r="BS40" s="478">
        <f t="shared" si="96"/>
        <v>28722.506285689709</v>
      </c>
      <c r="BT40" s="483">
        <v>0</v>
      </c>
      <c r="BU40" s="261">
        <v>0</v>
      </c>
      <c r="BV40" s="261">
        <v>0</v>
      </c>
      <c r="BW40" s="261">
        <v>0</v>
      </c>
      <c r="BX40" s="261">
        <v>0</v>
      </c>
      <c r="BY40" s="261">
        <v>0</v>
      </c>
      <c r="BZ40" s="261">
        <v>0</v>
      </c>
      <c r="CA40" s="261">
        <v>0</v>
      </c>
      <c r="CB40" s="480">
        <f t="shared" si="97"/>
        <v>0</v>
      </c>
      <c r="CC40" s="481">
        <f t="shared" si="98"/>
        <v>28722.506285689709</v>
      </c>
      <c r="CD40" s="335">
        <v>18</v>
      </c>
      <c r="CE40" s="480">
        <f t="shared" si="99"/>
        <v>236961.24000000005</v>
      </c>
      <c r="CF40" s="480">
        <f t="shared" si="100"/>
        <v>266624.02144873317</v>
      </c>
      <c r="CG40" s="480">
        <f t="shared" si="101"/>
        <v>202236.29662578061</v>
      </c>
      <c r="CH40" s="480">
        <f t="shared" si="102"/>
        <v>267423.31183344265</v>
      </c>
      <c r="CI40" s="482">
        <f t="shared" si="103"/>
        <v>973244.86990795645</v>
      </c>
      <c r="CJ40" s="480">
        <f t="shared" si="104"/>
        <v>0</v>
      </c>
      <c r="CK40" s="480">
        <f t="shared" si="105"/>
        <v>0</v>
      </c>
      <c r="CL40" s="480">
        <f t="shared" si="106"/>
        <v>0</v>
      </c>
      <c r="CM40" s="480">
        <f t="shared" si="107"/>
        <v>0</v>
      </c>
      <c r="CN40" s="482">
        <f t="shared" si="108"/>
        <v>0</v>
      </c>
      <c r="CO40" s="480">
        <f t="shared" si="109"/>
        <v>236961.24000000005</v>
      </c>
      <c r="CP40" s="480">
        <f t="shared" si="110"/>
        <v>266624.02144873317</v>
      </c>
      <c r="CQ40" s="480">
        <f t="shared" si="111"/>
        <v>202236.29662578061</v>
      </c>
      <c r="CR40" s="480">
        <f t="shared" si="112"/>
        <v>267423.31183344265</v>
      </c>
      <c r="CS40" s="482">
        <f t="shared" si="113"/>
        <v>973244.86990795645</v>
      </c>
    </row>
    <row r="41" spans="1:131" ht="15.75" customHeight="1">
      <c r="A41" s="97" t="s">
        <v>204</v>
      </c>
      <c r="B41" s="335">
        <v>19</v>
      </c>
      <c r="C41" s="261">
        <v>157858.20000000001</v>
      </c>
      <c r="D41" s="261">
        <v>734773.27999999991</v>
      </c>
      <c r="E41" s="261">
        <v>151553</v>
      </c>
      <c r="F41" s="261">
        <v>928876.91</v>
      </c>
      <c r="G41" s="261">
        <v>209538.48224886408</v>
      </c>
      <c r="H41" s="261">
        <v>942087.79655939376</v>
      </c>
      <c r="I41" s="261">
        <v>244098.16369869999</v>
      </c>
      <c r="J41" s="261">
        <v>738855.25938657555</v>
      </c>
      <c r="K41" s="478">
        <f t="shared" si="87"/>
        <v>4107641.0918935332</v>
      </c>
      <c r="L41" s="483">
        <v>0</v>
      </c>
      <c r="M41" s="261">
        <v>162.51</v>
      </c>
      <c r="N41" s="261">
        <v>0</v>
      </c>
      <c r="O41" s="261">
        <v>0</v>
      </c>
      <c r="P41" s="261">
        <v>0</v>
      </c>
      <c r="Q41" s="261">
        <v>70.075786256348593</v>
      </c>
      <c r="R41" s="261">
        <v>0</v>
      </c>
      <c r="S41" s="261">
        <v>161.85980533425786</v>
      </c>
      <c r="T41" s="480">
        <f t="shared" si="88"/>
        <v>394.44559159060645</v>
      </c>
      <c r="U41" s="481">
        <f t="shared" si="89"/>
        <v>4108035.5374851241</v>
      </c>
      <c r="V41" s="335">
        <v>19</v>
      </c>
      <c r="W41" s="261">
        <v>17169</v>
      </c>
      <c r="X41" s="261">
        <v>90483</v>
      </c>
      <c r="Y41" s="261">
        <v>16556</v>
      </c>
      <c r="Z41" s="261">
        <v>170640</v>
      </c>
      <c r="AA41" s="261">
        <v>20738</v>
      </c>
      <c r="AB41" s="261">
        <v>106456.91</v>
      </c>
      <c r="AC41" s="261">
        <v>5486</v>
      </c>
      <c r="AD41" s="261">
        <v>137978</v>
      </c>
      <c r="AE41" s="478">
        <f t="shared" si="90"/>
        <v>565506.91</v>
      </c>
      <c r="AF41" s="483">
        <v>0</v>
      </c>
      <c r="AG41" s="261">
        <v>0</v>
      </c>
      <c r="AH41" s="261">
        <v>0</v>
      </c>
      <c r="AI41" s="261">
        <v>80.618452641679866</v>
      </c>
      <c r="AJ41" s="261">
        <v>0</v>
      </c>
      <c r="AK41" s="261">
        <v>39.101127806848609</v>
      </c>
      <c r="AL41" s="261">
        <v>0</v>
      </c>
      <c r="AM41" s="261">
        <v>0</v>
      </c>
      <c r="AN41" s="480">
        <f t="shared" si="91"/>
        <v>119.71958044852848</v>
      </c>
      <c r="AO41" s="481">
        <f t="shared" si="92"/>
        <v>565626.62958044861</v>
      </c>
      <c r="AP41" s="335">
        <v>19</v>
      </c>
      <c r="AQ41" s="261">
        <v>366981.64</v>
      </c>
      <c r="AR41" s="261">
        <v>1277944.8999999999</v>
      </c>
      <c r="AS41" s="261">
        <v>389719.82758702541</v>
      </c>
      <c r="AT41" s="261">
        <v>1405580.2185663257</v>
      </c>
      <c r="AU41" s="261">
        <v>398843</v>
      </c>
      <c r="AV41" s="261">
        <v>1420529.7093536919</v>
      </c>
      <c r="AW41" s="261">
        <v>436878</v>
      </c>
      <c r="AX41" s="261">
        <v>1407661.2154131534</v>
      </c>
      <c r="AY41" s="478">
        <f t="shared" si="93"/>
        <v>7104138.5109201968</v>
      </c>
      <c r="AZ41" s="483">
        <v>0</v>
      </c>
      <c r="BA41" s="261">
        <v>1460.06</v>
      </c>
      <c r="BB41" s="261">
        <v>0</v>
      </c>
      <c r="BC41" s="261">
        <v>731.48210450379918</v>
      </c>
      <c r="BD41" s="261">
        <v>0</v>
      </c>
      <c r="BE41" s="261">
        <v>314.83063182693718</v>
      </c>
      <c r="BF41" s="261">
        <v>0</v>
      </c>
      <c r="BG41" s="261">
        <v>732.60742355987816</v>
      </c>
      <c r="BH41" s="480">
        <f t="shared" si="94"/>
        <v>3238.9801598906142</v>
      </c>
      <c r="BI41" s="481">
        <f t="shared" si="95"/>
        <v>7107377.4910800876</v>
      </c>
      <c r="BJ41" s="335">
        <v>19</v>
      </c>
      <c r="BK41" s="261">
        <v>426</v>
      </c>
      <c r="BL41" s="261">
        <v>8924.7999999999993</v>
      </c>
      <c r="BM41" s="261">
        <v>2960</v>
      </c>
      <c r="BN41" s="261">
        <v>13531</v>
      </c>
      <c r="BO41" s="261">
        <v>6331</v>
      </c>
      <c r="BP41" s="261">
        <v>5888.6</v>
      </c>
      <c r="BQ41" s="261">
        <v>23</v>
      </c>
      <c r="BR41" s="261">
        <v>6999</v>
      </c>
      <c r="BS41" s="478">
        <f t="shared" si="96"/>
        <v>45083.4</v>
      </c>
      <c r="BT41" s="483">
        <v>0</v>
      </c>
      <c r="BU41" s="261">
        <v>0</v>
      </c>
      <c r="BV41" s="261">
        <v>0</v>
      </c>
      <c r="BW41" s="261">
        <v>0</v>
      </c>
      <c r="BX41" s="261">
        <v>0</v>
      </c>
      <c r="BY41" s="261">
        <v>0</v>
      </c>
      <c r="BZ41" s="261">
        <v>0</v>
      </c>
      <c r="CA41" s="261">
        <v>0</v>
      </c>
      <c r="CB41" s="480">
        <f t="shared" si="97"/>
        <v>0</v>
      </c>
      <c r="CC41" s="481">
        <f t="shared" si="98"/>
        <v>45083.4</v>
      </c>
      <c r="CD41" s="335">
        <v>19</v>
      </c>
      <c r="CE41" s="480">
        <f t="shared" si="99"/>
        <v>2654560.8199999998</v>
      </c>
      <c r="CF41" s="480">
        <f t="shared" si="100"/>
        <v>3079416.9561533513</v>
      </c>
      <c r="CG41" s="480">
        <f t="shared" si="101"/>
        <v>3110413.4981619497</v>
      </c>
      <c r="CH41" s="480">
        <f t="shared" si="102"/>
        <v>2977978.6384984292</v>
      </c>
      <c r="CI41" s="482">
        <f t="shared" si="103"/>
        <v>11822369.912813731</v>
      </c>
      <c r="CJ41" s="480">
        <f t="shared" si="104"/>
        <v>1622.57</v>
      </c>
      <c r="CK41" s="480">
        <f t="shared" si="105"/>
        <v>812.100557145479</v>
      </c>
      <c r="CL41" s="480">
        <f t="shared" si="106"/>
        <v>424.00754589013439</v>
      </c>
      <c r="CM41" s="480">
        <f t="shared" si="107"/>
        <v>894.46722889413604</v>
      </c>
      <c r="CN41" s="482">
        <f t="shared" si="108"/>
        <v>3753.1453319297493</v>
      </c>
      <c r="CO41" s="480">
        <f t="shared" si="109"/>
        <v>2656183.3899999997</v>
      </c>
      <c r="CP41" s="480">
        <f t="shared" si="110"/>
        <v>3080229.056710497</v>
      </c>
      <c r="CQ41" s="480">
        <f t="shared" si="111"/>
        <v>3110837.50570784</v>
      </c>
      <c r="CR41" s="480">
        <f t="shared" si="112"/>
        <v>2978873.1057273233</v>
      </c>
      <c r="CS41" s="482">
        <f t="shared" si="113"/>
        <v>11826123.058145661</v>
      </c>
    </row>
    <row r="42" spans="1:131" ht="15.75" customHeight="1">
      <c r="A42" s="97" t="s">
        <v>205</v>
      </c>
      <c r="B42" s="335">
        <v>20</v>
      </c>
      <c r="C42" s="261">
        <v>3823.9400000000005</v>
      </c>
      <c r="D42" s="261">
        <v>35680.590000000004</v>
      </c>
      <c r="E42" s="261">
        <v>8067.1940039913561</v>
      </c>
      <c r="F42" s="261">
        <v>26821.619696424677</v>
      </c>
      <c r="G42" s="261">
        <v>6416.7581155890985</v>
      </c>
      <c r="H42" s="261">
        <v>25576.928669038596</v>
      </c>
      <c r="I42" s="261">
        <v>9442.7536102386985</v>
      </c>
      <c r="J42" s="261">
        <v>23900.155182793736</v>
      </c>
      <c r="K42" s="478">
        <f t="shared" si="87"/>
        <v>139729.93927807617</v>
      </c>
      <c r="L42" s="483">
        <v>0</v>
      </c>
      <c r="M42" s="261">
        <v>14513.629999999997</v>
      </c>
      <c r="N42" s="261">
        <v>0</v>
      </c>
      <c r="O42" s="261">
        <v>21391.715348811405</v>
      </c>
      <c r="P42" s="261">
        <v>0</v>
      </c>
      <c r="Q42" s="261">
        <v>23433.535077092994</v>
      </c>
      <c r="R42" s="261">
        <v>0</v>
      </c>
      <c r="S42" s="261">
        <v>23399.093779205032</v>
      </c>
      <c r="T42" s="480">
        <f t="shared" si="88"/>
        <v>82737.974205109436</v>
      </c>
      <c r="U42" s="481">
        <f t="shared" si="89"/>
        <v>222467.91348318561</v>
      </c>
      <c r="V42" s="335">
        <v>20</v>
      </c>
      <c r="W42" s="261">
        <v>592.19000000000005</v>
      </c>
      <c r="X42" s="261">
        <v>8567.51</v>
      </c>
      <c r="Y42" s="261">
        <v>1687.8582986093918</v>
      </c>
      <c r="Z42" s="261">
        <v>7538.5528795288392</v>
      </c>
      <c r="AA42" s="261">
        <v>1698.5221014446349</v>
      </c>
      <c r="AB42" s="261">
        <v>4942.8194936544614</v>
      </c>
      <c r="AC42" s="261">
        <v>6145.5489621218348</v>
      </c>
      <c r="AD42" s="261">
        <v>7618.429698576906</v>
      </c>
      <c r="AE42" s="478">
        <f t="shared" si="90"/>
        <v>38791.431433936064</v>
      </c>
      <c r="AF42" s="483">
        <v>0</v>
      </c>
      <c r="AG42" s="261">
        <v>6462.0199999999986</v>
      </c>
      <c r="AH42" s="261">
        <v>0</v>
      </c>
      <c r="AI42" s="261">
        <v>8691.3710967239494</v>
      </c>
      <c r="AJ42" s="261">
        <v>0</v>
      </c>
      <c r="AK42" s="261">
        <v>9837.9318263143687</v>
      </c>
      <c r="AL42" s="261">
        <v>0</v>
      </c>
      <c r="AM42" s="261">
        <v>7509.4020588487183</v>
      </c>
      <c r="AN42" s="480">
        <f t="shared" si="91"/>
        <v>32500.724981887033</v>
      </c>
      <c r="AO42" s="481">
        <f t="shared" si="92"/>
        <v>71292.15641582309</v>
      </c>
      <c r="AP42" s="335">
        <v>20</v>
      </c>
      <c r="AQ42" s="261">
        <v>46194.669999999991</v>
      </c>
      <c r="AR42" s="261">
        <v>139378.63999999996</v>
      </c>
      <c r="AS42" s="261">
        <v>52462.944997167389</v>
      </c>
      <c r="AT42" s="261">
        <v>142116.58237069496</v>
      </c>
      <c r="AU42" s="261">
        <v>72806.248540044951</v>
      </c>
      <c r="AV42" s="261">
        <v>129609.10396221983</v>
      </c>
      <c r="AW42" s="261">
        <v>81126.683256427656</v>
      </c>
      <c r="AX42" s="261">
        <v>144905.76851904576</v>
      </c>
      <c r="AY42" s="478">
        <f t="shared" si="93"/>
        <v>808600.64164560044</v>
      </c>
      <c r="AZ42" s="483">
        <v>0</v>
      </c>
      <c r="BA42" s="261">
        <v>82155.500000000058</v>
      </c>
      <c r="BB42" s="261">
        <v>0</v>
      </c>
      <c r="BC42" s="261">
        <v>103395.66227846539</v>
      </c>
      <c r="BD42" s="261">
        <v>0</v>
      </c>
      <c r="BE42" s="261">
        <v>97873.885896205116</v>
      </c>
      <c r="BF42" s="261">
        <v>0</v>
      </c>
      <c r="BG42" s="261">
        <v>108725.53590740943</v>
      </c>
      <c r="BH42" s="480">
        <f t="shared" si="94"/>
        <v>392150.58408207999</v>
      </c>
      <c r="BI42" s="481">
        <f t="shared" si="95"/>
        <v>1200751.2257276804</v>
      </c>
      <c r="BJ42" s="335">
        <v>20</v>
      </c>
      <c r="BK42" s="261">
        <v>0</v>
      </c>
      <c r="BL42" s="261">
        <v>220.73000000000005</v>
      </c>
      <c r="BM42" s="261">
        <v>0</v>
      </c>
      <c r="BN42" s="261">
        <v>3564.8413956725626</v>
      </c>
      <c r="BO42" s="261">
        <v>0</v>
      </c>
      <c r="BP42" s="261">
        <v>101.33046357557086</v>
      </c>
      <c r="BQ42" s="261">
        <v>42.193675095567201</v>
      </c>
      <c r="BR42" s="261">
        <v>147.85869287060908</v>
      </c>
      <c r="BS42" s="478">
        <f t="shared" si="96"/>
        <v>4076.9542272143099</v>
      </c>
      <c r="BT42" s="483">
        <v>0</v>
      </c>
      <c r="BU42" s="261">
        <v>666.88</v>
      </c>
      <c r="BV42" s="261">
        <v>0</v>
      </c>
      <c r="BW42" s="261">
        <v>885.53955554692959</v>
      </c>
      <c r="BX42" s="261">
        <v>0</v>
      </c>
      <c r="BY42" s="261">
        <v>487.3779941299515</v>
      </c>
      <c r="BZ42" s="261">
        <v>0</v>
      </c>
      <c r="CA42" s="261">
        <v>507.72113752517129</v>
      </c>
      <c r="CB42" s="480">
        <f t="shared" si="97"/>
        <v>2547.5186872020522</v>
      </c>
      <c r="CC42" s="481">
        <f t="shared" si="98"/>
        <v>6624.4729144163621</v>
      </c>
      <c r="CD42" s="335">
        <v>20</v>
      </c>
      <c r="CE42" s="480">
        <f t="shared" si="99"/>
        <v>234458.26999999996</v>
      </c>
      <c r="CF42" s="480">
        <f t="shared" si="100"/>
        <v>242259.59364208917</v>
      </c>
      <c r="CG42" s="480">
        <f t="shared" si="101"/>
        <v>241151.71134556716</v>
      </c>
      <c r="CH42" s="480">
        <f t="shared" si="102"/>
        <v>273329.39159717073</v>
      </c>
      <c r="CI42" s="482">
        <f t="shared" si="103"/>
        <v>991198.96658482694</v>
      </c>
      <c r="CJ42" s="480">
        <f t="shared" si="104"/>
        <v>103798.03000000006</v>
      </c>
      <c r="CK42" s="480">
        <f t="shared" si="105"/>
        <v>134364.28827954768</v>
      </c>
      <c r="CL42" s="480">
        <f t="shared" si="106"/>
        <v>131632.73079374243</v>
      </c>
      <c r="CM42" s="480">
        <f t="shared" si="107"/>
        <v>140141.75288298834</v>
      </c>
      <c r="CN42" s="482">
        <f t="shared" si="108"/>
        <v>509936.80195627856</v>
      </c>
      <c r="CO42" s="480">
        <f t="shared" si="109"/>
        <v>338256.3</v>
      </c>
      <c r="CP42" s="480">
        <f t="shared" si="110"/>
        <v>376623.88192163687</v>
      </c>
      <c r="CQ42" s="480">
        <f t="shared" si="111"/>
        <v>372784.44213930954</v>
      </c>
      <c r="CR42" s="480">
        <f t="shared" si="112"/>
        <v>413471.1444801591</v>
      </c>
      <c r="CS42" s="482">
        <f t="shared" si="113"/>
        <v>1501135.7685411056</v>
      </c>
    </row>
    <row r="43" spans="1:131" ht="15.75" customHeight="1">
      <c r="A43" s="97" t="s">
        <v>206</v>
      </c>
      <c r="B43" s="335">
        <v>21</v>
      </c>
      <c r="C43" s="261">
        <v>0</v>
      </c>
      <c r="D43" s="261">
        <v>0</v>
      </c>
      <c r="E43" s="261">
        <v>0</v>
      </c>
      <c r="F43" s="261">
        <v>0</v>
      </c>
      <c r="G43" s="261">
        <v>0</v>
      </c>
      <c r="H43" s="261">
        <v>0</v>
      </c>
      <c r="I43" s="261">
        <v>0</v>
      </c>
      <c r="J43" s="261">
        <v>0</v>
      </c>
      <c r="K43" s="478">
        <f t="shared" si="87"/>
        <v>0</v>
      </c>
      <c r="L43" s="483">
        <v>0</v>
      </c>
      <c r="M43" s="261">
        <v>689140</v>
      </c>
      <c r="N43" s="261">
        <v>0</v>
      </c>
      <c r="O43" s="261">
        <v>893800</v>
      </c>
      <c r="P43" s="261">
        <v>0</v>
      </c>
      <c r="Q43" s="261">
        <v>978003</v>
      </c>
      <c r="R43" s="261">
        <v>0</v>
      </c>
      <c r="S43" s="261">
        <v>991950</v>
      </c>
      <c r="T43" s="480">
        <f t="shared" si="88"/>
        <v>3552893</v>
      </c>
      <c r="U43" s="481">
        <f t="shared" si="89"/>
        <v>3552893</v>
      </c>
      <c r="V43" s="335">
        <v>21</v>
      </c>
      <c r="W43" s="261">
        <v>0</v>
      </c>
      <c r="X43" s="261">
        <v>0</v>
      </c>
      <c r="Y43" s="261">
        <v>0</v>
      </c>
      <c r="Z43" s="261">
        <v>0</v>
      </c>
      <c r="AA43" s="261">
        <v>0</v>
      </c>
      <c r="AB43" s="261">
        <v>0</v>
      </c>
      <c r="AC43" s="261">
        <v>0</v>
      </c>
      <c r="AD43" s="261">
        <v>0</v>
      </c>
      <c r="AE43" s="478">
        <f t="shared" si="90"/>
        <v>0</v>
      </c>
      <c r="AF43" s="483">
        <v>0</v>
      </c>
      <c r="AG43" s="261">
        <v>264144</v>
      </c>
      <c r="AH43" s="261">
        <v>0</v>
      </c>
      <c r="AI43" s="261">
        <v>331627</v>
      </c>
      <c r="AJ43" s="261">
        <v>0</v>
      </c>
      <c r="AK43" s="261">
        <v>408357</v>
      </c>
      <c r="AL43" s="261">
        <v>0</v>
      </c>
      <c r="AM43" s="261">
        <v>362312</v>
      </c>
      <c r="AN43" s="480">
        <f t="shared" si="91"/>
        <v>1366440</v>
      </c>
      <c r="AO43" s="481">
        <f t="shared" si="92"/>
        <v>1366440</v>
      </c>
      <c r="AP43" s="335">
        <v>21</v>
      </c>
      <c r="AQ43" s="261">
        <v>0</v>
      </c>
      <c r="AR43" s="261">
        <v>0</v>
      </c>
      <c r="AS43" s="261">
        <v>0</v>
      </c>
      <c r="AT43" s="261">
        <v>0</v>
      </c>
      <c r="AU43" s="261">
        <v>0</v>
      </c>
      <c r="AV43" s="261">
        <v>0</v>
      </c>
      <c r="AW43" s="261">
        <v>0</v>
      </c>
      <c r="AX43" s="261">
        <v>0</v>
      </c>
      <c r="AY43" s="478">
        <f t="shared" si="93"/>
        <v>0</v>
      </c>
      <c r="AZ43" s="483">
        <v>0</v>
      </c>
      <c r="BA43" s="261">
        <v>4486421</v>
      </c>
      <c r="BB43" s="261">
        <v>0</v>
      </c>
      <c r="BC43" s="261">
        <v>5487312</v>
      </c>
      <c r="BD43" s="261">
        <v>0</v>
      </c>
      <c r="BE43" s="261">
        <v>6093287</v>
      </c>
      <c r="BF43" s="261">
        <v>0</v>
      </c>
      <c r="BG43" s="261">
        <v>6324659</v>
      </c>
      <c r="BH43" s="480">
        <f t="shared" si="94"/>
        <v>22391679</v>
      </c>
      <c r="BI43" s="481">
        <f t="shared" si="95"/>
        <v>22391679</v>
      </c>
      <c r="BJ43" s="335">
        <v>21</v>
      </c>
      <c r="BK43" s="261">
        <v>0</v>
      </c>
      <c r="BL43" s="261">
        <v>0</v>
      </c>
      <c r="BM43" s="261">
        <v>0</v>
      </c>
      <c r="BN43" s="261">
        <v>0</v>
      </c>
      <c r="BO43" s="261">
        <v>0</v>
      </c>
      <c r="BP43" s="261">
        <v>0</v>
      </c>
      <c r="BQ43" s="261">
        <v>0</v>
      </c>
      <c r="BR43" s="261">
        <v>0</v>
      </c>
      <c r="BS43" s="478">
        <f t="shared" si="96"/>
        <v>0</v>
      </c>
      <c r="BT43" s="483">
        <v>0</v>
      </c>
      <c r="BU43" s="261">
        <v>139481</v>
      </c>
      <c r="BV43" s="261">
        <v>0</v>
      </c>
      <c r="BW43" s="261">
        <v>143351</v>
      </c>
      <c r="BX43" s="261">
        <v>0</v>
      </c>
      <c r="BY43" s="261">
        <v>153030</v>
      </c>
      <c r="BZ43" s="261">
        <v>0</v>
      </c>
      <c r="CA43" s="261">
        <v>160464</v>
      </c>
      <c r="CB43" s="480">
        <f t="shared" si="97"/>
        <v>596326</v>
      </c>
      <c r="CC43" s="481">
        <f t="shared" si="98"/>
        <v>596326</v>
      </c>
      <c r="CD43" s="335">
        <v>21</v>
      </c>
      <c r="CE43" s="480">
        <f t="shared" si="99"/>
        <v>0</v>
      </c>
      <c r="CF43" s="480">
        <f t="shared" si="100"/>
        <v>0</v>
      </c>
      <c r="CG43" s="480">
        <f t="shared" si="101"/>
        <v>0</v>
      </c>
      <c r="CH43" s="480">
        <f t="shared" si="102"/>
        <v>0</v>
      </c>
      <c r="CI43" s="482">
        <f t="shared" si="103"/>
        <v>0</v>
      </c>
      <c r="CJ43" s="480">
        <f t="shared" si="104"/>
        <v>5579186</v>
      </c>
      <c r="CK43" s="480">
        <f t="shared" si="105"/>
        <v>6856090</v>
      </c>
      <c r="CL43" s="480">
        <f t="shared" si="106"/>
        <v>7632677</v>
      </c>
      <c r="CM43" s="480">
        <f t="shared" si="107"/>
        <v>7839385</v>
      </c>
      <c r="CN43" s="482">
        <f t="shared" si="108"/>
        <v>27907338</v>
      </c>
      <c r="CO43" s="480">
        <f t="shared" si="109"/>
        <v>5579186</v>
      </c>
      <c r="CP43" s="480">
        <f t="shared" si="110"/>
        <v>6856090</v>
      </c>
      <c r="CQ43" s="480">
        <f t="shared" si="111"/>
        <v>7632677</v>
      </c>
      <c r="CR43" s="480">
        <f t="shared" si="112"/>
        <v>7839385</v>
      </c>
      <c r="CS43" s="482">
        <f t="shared" si="113"/>
        <v>27907338</v>
      </c>
    </row>
    <row r="44" spans="1:131" ht="15.75" customHeight="1">
      <c r="A44" s="97" t="s">
        <v>207</v>
      </c>
      <c r="B44" s="335">
        <v>22</v>
      </c>
      <c r="C44" s="261">
        <v>131007.17999999975</v>
      </c>
      <c r="D44" s="261">
        <v>0</v>
      </c>
      <c r="E44" s="261">
        <v>156567.06000000014</v>
      </c>
      <c r="F44" s="261">
        <v>164.72643902138861</v>
      </c>
      <c r="G44" s="261">
        <v>216919.8900000001</v>
      </c>
      <c r="H44" s="261">
        <v>65.477225821020184</v>
      </c>
      <c r="I44" s="261">
        <v>211920.27999999971</v>
      </c>
      <c r="J44" s="261">
        <v>0</v>
      </c>
      <c r="K44" s="478">
        <f t="shared" si="87"/>
        <v>716644.61366484209</v>
      </c>
      <c r="L44" s="483">
        <v>0</v>
      </c>
      <c r="M44" s="261">
        <v>521499.78999999922</v>
      </c>
      <c r="N44" s="261">
        <v>0</v>
      </c>
      <c r="O44" s="261">
        <v>436239.6938975745</v>
      </c>
      <c r="P44" s="261">
        <v>0</v>
      </c>
      <c r="Q44" s="261">
        <v>262888.38421498734</v>
      </c>
      <c r="R44" s="261">
        <v>0</v>
      </c>
      <c r="S44" s="261">
        <v>151698.47132148483</v>
      </c>
      <c r="T44" s="480">
        <f t="shared" si="88"/>
        <v>1372326.3394340458</v>
      </c>
      <c r="U44" s="481">
        <f t="shared" si="89"/>
        <v>2088970.953098888</v>
      </c>
      <c r="V44" s="335">
        <v>22</v>
      </c>
      <c r="W44" s="261">
        <v>18188.180000000008</v>
      </c>
      <c r="X44" s="261">
        <v>0</v>
      </c>
      <c r="Y44" s="261">
        <v>23565.63</v>
      </c>
      <c r="Z44" s="261">
        <v>0</v>
      </c>
      <c r="AA44" s="261">
        <v>12536.830000000002</v>
      </c>
      <c r="AB44" s="261">
        <v>0</v>
      </c>
      <c r="AC44" s="261">
        <v>25002.999999999993</v>
      </c>
      <c r="AD44" s="261">
        <v>0</v>
      </c>
      <c r="AE44" s="478">
        <f t="shared" si="90"/>
        <v>79293.640000000014</v>
      </c>
      <c r="AF44" s="483">
        <v>0</v>
      </c>
      <c r="AG44" s="261">
        <v>188202.94999999955</v>
      </c>
      <c r="AH44" s="261">
        <v>0</v>
      </c>
      <c r="AI44" s="261">
        <v>130203.55184057308</v>
      </c>
      <c r="AJ44" s="261">
        <v>0</v>
      </c>
      <c r="AK44" s="261">
        <v>136853.09979936446</v>
      </c>
      <c r="AL44" s="261">
        <v>0</v>
      </c>
      <c r="AM44" s="261">
        <v>104596.51689667886</v>
      </c>
      <c r="AN44" s="480">
        <f t="shared" si="91"/>
        <v>559856.11853661598</v>
      </c>
      <c r="AO44" s="481">
        <f t="shared" si="92"/>
        <v>639149.75853661599</v>
      </c>
      <c r="AP44" s="335">
        <v>22</v>
      </c>
      <c r="AQ44" s="261">
        <v>1290683.5199999958</v>
      </c>
      <c r="AR44" s="261">
        <v>19.900000000000002</v>
      </c>
      <c r="AS44" s="261">
        <v>1469248.570000004</v>
      </c>
      <c r="AT44" s="261">
        <v>49.637006766510616</v>
      </c>
      <c r="AU44" s="261">
        <v>1667026.2982276022</v>
      </c>
      <c r="AV44" s="261">
        <v>99.337504270220151</v>
      </c>
      <c r="AW44" s="261">
        <v>1564927.0963433983</v>
      </c>
      <c r="AX44" s="261">
        <v>56.368740705054179</v>
      </c>
      <c r="AY44" s="478">
        <f t="shared" si="93"/>
        <v>5992110.7278227415</v>
      </c>
      <c r="AZ44" s="483">
        <v>0</v>
      </c>
      <c r="BA44" s="261">
        <v>3947365.6400002148</v>
      </c>
      <c r="BB44" s="261">
        <v>0</v>
      </c>
      <c r="BC44" s="261">
        <v>3884531.7082829955</v>
      </c>
      <c r="BD44" s="261">
        <v>0</v>
      </c>
      <c r="BE44" s="261">
        <v>3614401.4145228043</v>
      </c>
      <c r="BF44" s="261">
        <v>0</v>
      </c>
      <c r="BG44" s="261">
        <v>3930727.1087809484</v>
      </c>
      <c r="BH44" s="480">
        <f t="shared" si="94"/>
        <v>15377025.871586964</v>
      </c>
      <c r="BI44" s="481">
        <f t="shared" si="95"/>
        <v>21369136.599409707</v>
      </c>
      <c r="BJ44" s="335">
        <v>22</v>
      </c>
      <c r="BK44" s="261">
        <v>28357.589999999986</v>
      </c>
      <c r="BL44" s="261">
        <v>51.060000000000009</v>
      </c>
      <c r="BM44" s="261">
        <v>28695.950000000004</v>
      </c>
      <c r="BN44" s="261">
        <v>0</v>
      </c>
      <c r="BO44" s="261">
        <v>30817.129999999961</v>
      </c>
      <c r="BP44" s="261">
        <v>0</v>
      </c>
      <c r="BQ44" s="261">
        <v>26488.919999999995</v>
      </c>
      <c r="BR44" s="261">
        <v>0</v>
      </c>
      <c r="BS44" s="478">
        <f t="shared" si="96"/>
        <v>114410.64999999995</v>
      </c>
      <c r="BT44" s="483">
        <v>0</v>
      </c>
      <c r="BU44" s="261">
        <v>118590.34999999955</v>
      </c>
      <c r="BV44" s="261">
        <v>0</v>
      </c>
      <c r="BW44" s="261">
        <v>147188.97000000038</v>
      </c>
      <c r="BX44" s="261">
        <v>0</v>
      </c>
      <c r="BY44" s="261">
        <v>173267.55999999953</v>
      </c>
      <c r="BZ44" s="261">
        <v>0</v>
      </c>
      <c r="CA44" s="261">
        <v>124330.61000000138</v>
      </c>
      <c r="CB44" s="480">
        <f t="shared" si="97"/>
        <v>563377.49000000092</v>
      </c>
      <c r="CC44" s="481">
        <f t="shared" si="98"/>
        <v>677788.14000000083</v>
      </c>
      <c r="CD44" s="335">
        <v>22</v>
      </c>
      <c r="CE44" s="480">
        <f t="shared" si="99"/>
        <v>1468307.4299999957</v>
      </c>
      <c r="CF44" s="480">
        <f t="shared" si="100"/>
        <v>1678291.5734457918</v>
      </c>
      <c r="CG44" s="480">
        <f t="shared" si="101"/>
        <v>1927464.9629576935</v>
      </c>
      <c r="CH44" s="480">
        <f t="shared" si="102"/>
        <v>1828395.6650841031</v>
      </c>
      <c r="CI44" s="482">
        <f t="shared" si="103"/>
        <v>6902459.6314875837</v>
      </c>
      <c r="CJ44" s="480">
        <f t="shared" si="104"/>
        <v>4775658.7300002128</v>
      </c>
      <c r="CK44" s="480">
        <f t="shared" si="105"/>
        <v>4598163.9240211435</v>
      </c>
      <c r="CL44" s="480">
        <f t="shared" si="106"/>
        <v>4187410.4585371558</v>
      </c>
      <c r="CM44" s="480">
        <f t="shared" si="107"/>
        <v>4311352.7069991138</v>
      </c>
      <c r="CN44" s="482">
        <f t="shared" si="108"/>
        <v>17872585.819557626</v>
      </c>
      <c r="CO44" s="480">
        <f t="shared" si="109"/>
        <v>6243966.1600002078</v>
      </c>
      <c r="CP44" s="480">
        <f t="shared" si="110"/>
        <v>6276455.4974669358</v>
      </c>
      <c r="CQ44" s="480">
        <f t="shared" si="111"/>
        <v>6114875.421494849</v>
      </c>
      <c r="CR44" s="480">
        <f t="shared" si="112"/>
        <v>6139748.3720832169</v>
      </c>
      <c r="CS44" s="482">
        <f t="shared" si="113"/>
        <v>24775045.451045211</v>
      </c>
    </row>
    <row r="45" spans="1:131" ht="15.75" customHeight="1">
      <c r="A45" s="97" t="s">
        <v>209</v>
      </c>
      <c r="B45" s="335">
        <v>23</v>
      </c>
      <c r="C45" s="261">
        <v>97812.87006804203</v>
      </c>
      <c r="D45" s="261">
        <v>0</v>
      </c>
      <c r="E45" s="261">
        <v>114889.9655536449</v>
      </c>
      <c r="F45" s="261">
        <v>164.72643902138861</v>
      </c>
      <c r="G45" s="261">
        <v>167584.35174160331</v>
      </c>
      <c r="H45" s="261">
        <v>65.477225821020184</v>
      </c>
      <c r="I45" s="261">
        <v>164543.12539534486</v>
      </c>
      <c r="J45" s="261">
        <v>0</v>
      </c>
      <c r="K45" s="478">
        <f t="shared" si="87"/>
        <v>545060.51642347756</v>
      </c>
      <c r="L45" s="483">
        <v>0</v>
      </c>
      <c r="M45" s="261">
        <v>180807.68545553111</v>
      </c>
      <c r="N45" s="261">
        <v>0</v>
      </c>
      <c r="O45" s="261">
        <v>62400.525969409297</v>
      </c>
      <c r="P45" s="261">
        <v>0</v>
      </c>
      <c r="Q45" s="261">
        <v>-81317.660144761147</v>
      </c>
      <c r="R45" s="261">
        <v>0</v>
      </c>
      <c r="S45" s="261">
        <v>-143685.16016307735</v>
      </c>
      <c r="T45" s="480">
        <f t="shared" si="88"/>
        <v>18205.391117101914</v>
      </c>
      <c r="U45" s="481">
        <f t="shared" si="89"/>
        <v>563265.90754057944</v>
      </c>
      <c r="V45" s="335">
        <v>23</v>
      </c>
      <c r="W45" s="261">
        <v>13579.699121179197</v>
      </c>
      <c r="X45" s="261">
        <v>0</v>
      </c>
      <c r="Y45" s="261">
        <v>17292.618376751398</v>
      </c>
      <c r="Z45" s="261">
        <v>0</v>
      </c>
      <c r="AA45" s="261">
        <v>9685.4950850504483</v>
      </c>
      <c r="AB45" s="261">
        <v>0</v>
      </c>
      <c r="AC45" s="261">
        <v>19413.299021027211</v>
      </c>
      <c r="AD45" s="261">
        <v>0</v>
      </c>
      <c r="AE45" s="478">
        <f t="shared" si="90"/>
        <v>59971.111604008256</v>
      </c>
      <c r="AF45" s="483">
        <v>0</v>
      </c>
      <c r="AG45" s="261">
        <v>60875.172052173817</v>
      </c>
      <c r="AH45" s="261">
        <v>0</v>
      </c>
      <c r="AI45" s="261">
        <v>338.34876352141663</v>
      </c>
      <c r="AJ45" s="261">
        <v>0</v>
      </c>
      <c r="AK45" s="261">
        <v>-14384.072508214786</v>
      </c>
      <c r="AL45" s="261">
        <v>0</v>
      </c>
      <c r="AM45" s="261">
        <v>-15965.840764767223</v>
      </c>
      <c r="AN45" s="480">
        <f t="shared" ref="AN45:AN47" si="114">SUM(AF45:AM45)</f>
        <v>30863.607542713231</v>
      </c>
      <c r="AO45" s="481">
        <f t="shared" si="92"/>
        <v>90834.719146721487</v>
      </c>
      <c r="AP45" s="335">
        <v>23</v>
      </c>
      <c r="AQ45" s="261">
        <v>963652.98024675413</v>
      </c>
      <c r="AR45" s="261">
        <v>19.900000000000002</v>
      </c>
      <c r="AS45" s="261">
        <v>1078144.5190134014</v>
      </c>
      <c r="AT45" s="261">
        <v>49.637006766510616</v>
      </c>
      <c r="AU45" s="261">
        <v>1287893.8321664189</v>
      </c>
      <c r="AV45" s="261">
        <v>99.337504270220151</v>
      </c>
      <c r="AW45" s="261">
        <v>1215075.7647443409</v>
      </c>
      <c r="AX45" s="261">
        <v>56.368740705054179</v>
      </c>
      <c r="AY45" s="478">
        <f t="shared" si="93"/>
        <v>4544992.3394226562</v>
      </c>
      <c r="AZ45" s="483">
        <v>0</v>
      </c>
      <c r="BA45" s="261">
        <v>1573532.4081149139</v>
      </c>
      <c r="BB45" s="261">
        <v>0</v>
      </c>
      <c r="BC45" s="261">
        <v>1249147.0518790013</v>
      </c>
      <c r="BD45" s="261">
        <v>0</v>
      </c>
      <c r="BE45" s="261">
        <v>921193.6724274474</v>
      </c>
      <c r="BF45" s="261">
        <v>0</v>
      </c>
      <c r="BG45" s="261">
        <v>1282454.4591105171</v>
      </c>
      <c r="BH45" s="480">
        <f t="shared" ref="BH45:BH47" si="115">SUM(AZ45:BG45)</f>
        <v>5026327.5915318802</v>
      </c>
      <c r="BI45" s="481">
        <f t="shared" si="95"/>
        <v>9571319.9309545364</v>
      </c>
      <c r="BJ45" s="335">
        <v>23</v>
      </c>
      <c r="BK45" s="261">
        <v>21172.406475071151</v>
      </c>
      <c r="BL45" s="261">
        <v>51.060000000000009</v>
      </c>
      <c r="BM45" s="261">
        <v>21057.281825622285</v>
      </c>
      <c r="BN45" s="261">
        <v>0</v>
      </c>
      <c r="BO45" s="261">
        <v>23808.184457343708</v>
      </c>
      <c r="BP45" s="261">
        <v>0</v>
      </c>
      <c r="BQ45" s="261">
        <v>20567.024945169305</v>
      </c>
      <c r="BR45" s="261">
        <v>0</v>
      </c>
      <c r="BS45" s="478">
        <f t="shared" si="96"/>
        <v>86655.957703206455</v>
      </c>
      <c r="BT45" s="483">
        <v>0</v>
      </c>
      <c r="BU45" s="261">
        <v>46101.512892045357</v>
      </c>
      <c r="BV45" s="261">
        <v>0</v>
      </c>
      <c r="BW45" s="261">
        <v>65486.066240261105</v>
      </c>
      <c r="BX45" s="261">
        <v>0</v>
      </c>
      <c r="BY45" s="261">
        <v>82738.433110753191</v>
      </c>
      <c r="BZ45" s="261">
        <v>0</v>
      </c>
      <c r="CA45" s="261">
        <v>50766.064770587109</v>
      </c>
      <c r="CB45" s="480">
        <f t="shared" ref="CB45:CB47" si="116">SUM(BT45:CA45)</f>
        <v>245092.07701364675</v>
      </c>
      <c r="CC45" s="481">
        <f t="shared" si="98"/>
        <v>331748.03471685317</v>
      </c>
      <c r="CD45" s="335">
        <v>23</v>
      </c>
      <c r="CE45" s="480">
        <f t="shared" si="99"/>
        <v>1096288.9159110463</v>
      </c>
      <c r="CF45" s="480">
        <f t="shared" si="100"/>
        <v>1231598.7482152078</v>
      </c>
      <c r="CG45" s="480">
        <f t="shared" si="101"/>
        <v>1489136.6781805076</v>
      </c>
      <c r="CH45" s="480">
        <f t="shared" si="102"/>
        <v>1419655.5828465873</v>
      </c>
      <c r="CI45" s="482">
        <f t="shared" si="103"/>
        <v>5236679.9251533486</v>
      </c>
      <c r="CJ45" s="480">
        <f t="shared" si="104"/>
        <v>1861316.7785146642</v>
      </c>
      <c r="CK45" s="480">
        <f t="shared" si="105"/>
        <v>1377371.9928521931</v>
      </c>
      <c r="CL45" s="480">
        <f t="shared" si="106"/>
        <v>908230.37288522464</v>
      </c>
      <c r="CM45" s="480">
        <f t="shared" si="107"/>
        <v>1173569.5229532595</v>
      </c>
      <c r="CN45" s="482">
        <f t="shared" si="108"/>
        <v>5320488.6672053421</v>
      </c>
      <c r="CO45" s="480">
        <f t="shared" si="109"/>
        <v>2957605.6944257109</v>
      </c>
      <c r="CP45" s="480">
        <f t="shared" si="110"/>
        <v>2608970.7410674007</v>
      </c>
      <c r="CQ45" s="480">
        <f t="shared" si="111"/>
        <v>2397367.0510657318</v>
      </c>
      <c r="CR45" s="480">
        <f t="shared" si="112"/>
        <v>2593225.1057998473</v>
      </c>
      <c r="CS45" s="482">
        <f t="shared" si="113"/>
        <v>10557168.592358692</v>
      </c>
    </row>
    <row r="46" spans="1:131" ht="15.75" customHeight="1">
      <c r="A46" s="97" t="s">
        <v>211</v>
      </c>
      <c r="B46" s="335">
        <v>24</v>
      </c>
      <c r="C46" s="261">
        <v>5337.66</v>
      </c>
      <c r="D46" s="261">
        <v>0</v>
      </c>
      <c r="E46" s="261">
        <v>9478.0399999999991</v>
      </c>
      <c r="F46" s="261">
        <v>0</v>
      </c>
      <c r="G46" s="261">
        <v>9966.5399999999991</v>
      </c>
      <c r="H46" s="261">
        <v>0</v>
      </c>
      <c r="I46" s="261">
        <v>19725.519999999975</v>
      </c>
      <c r="J46" s="261">
        <v>0</v>
      </c>
      <c r="K46" s="478">
        <f t="shared" si="87"/>
        <v>44507.759999999973</v>
      </c>
      <c r="L46" s="483">
        <v>0</v>
      </c>
      <c r="M46" s="261">
        <v>30896.450000000008</v>
      </c>
      <c r="N46" s="261">
        <v>0</v>
      </c>
      <c r="O46" s="261">
        <v>36510.80999999999</v>
      </c>
      <c r="P46" s="261">
        <v>0</v>
      </c>
      <c r="Q46" s="261">
        <v>64205.080000000045</v>
      </c>
      <c r="R46" s="261">
        <v>0</v>
      </c>
      <c r="S46" s="261">
        <v>89736.510000000097</v>
      </c>
      <c r="T46" s="480">
        <f t="shared" si="88"/>
        <v>221348.85000000012</v>
      </c>
      <c r="U46" s="481">
        <f t="shared" si="89"/>
        <v>265856.6100000001</v>
      </c>
      <c r="V46" s="335">
        <v>24</v>
      </c>
      <c r="W46" s="261">
        <v>112.75999999999999</v>
      </c>
      <c r="X46" s="261">
        <v>0</v>
      </c>
      <c r="Y46" s="261">
        <v>480.85</v>
      </c>
      <c r="Z46" s="261">
        <v>0</v>
      </c>
      <c r="AA46" s="261">
        <v>572.52</v>
      </c>
      <c r="AB46" s="261">
        <v>0</v>
      </c>
      <c r="AC46" s="261">
        <v>1393.02</v>
      </c>
      <c r="AD46" s="261">
        <v>0</v>
      </c>
      <c r="AE46" s="478">
        <f t="shared" si="90"/>
        <v>2559.15</v>
      </c>
      <c r="AF46" s="483">
        <v>0</v>
      </c>
      <c r="AG46" s="261">
        <v>6403.14</v>
      </c>
      <c r="AH46" s="261">
        <v>0</v>
      </c>
      <c r="AI46" s="261">
        <v>6102.2499999999982</v>
      </c>
      <c r="AJ46" s="261">
        <v>0</v>
      </c>
      <c r="AK46" s="261">
        <v>13818.249999999996</v>
      </c>
      <c r="AL46" s="261">
        <v>0</v>
      </c>
      <c r="AM46" s="261">
        <v>19676.339999999989</v>
      </c>
      <c r="AN46" s="480">
        <f t="shared" si="114"/>
        <v>45999.979999999981</v>
      </c>
      <c r="AO46" s="481">
        <f t="shared" si="92"/>
        <v>48559.129999999983</v>
      </c>
      <c r="AP46" s="335">
        <v>24</v>
      </c>
      <c r="AQ46" s="261">
        <v>16395.180000000004</v>
      </c>
      <c r="AR46" s="261">
        <v>0</v>
      </c>
      <c r="AS46" s="261">
        <v>22441.090000000004</v>
      </c>
      <c r="AT46" s="261">
        <v>0</v>
      </c>
      <c r="AU46" s="261">
        <v>42983.609999999935</v>
      </c>
      <c r="AV46" s="261">
        <v>0</v>
      </c>
      <c r="AW46" s="261">
        <v>88718.839999999938</v>
      </c>
      <c r="AX46" s="261">
        <v>0</v>
      </c>
      <c r="AY46" s="478">
        <f t="shared" si="93"/>
        <v>170538.71999999988</v>
      </c>
      <c r="AZ46" s="483">
        <v>0</v>
      </c>
      <c r="BA46" s="261">
        <v>226589.62999999986</v>
      </c>
      <c r="BB46" s="261">
        <v>0</v>
      </c>
      <c r="BC46" s="261">
        <v>250208.34999999992</v>
      </c>
      <c r="BD46" s="261">
        <v>0</v>
      </c>
      <c r="BE46" s="261">
        <v>341186.35000000498</v>
      </c>
      <c r="BF46" s="261">
        <v>0</v>
      </c>
      <c r="BG46" s="261">
        <v>474816.76999999868</v>
      </c>
      <c r="BH46" s="480">
        <f t="shared" si="115"/>
        <v>1292801.1000000034</v>
      </c>
      <c r="BI46" s="481">
        <f t="shared" si="95"/>
        <v>1463339.8200000033</v>
      </c>
      <c r="BJ46" s="335">
        <v>24</v>
      </c>
      <c r="BK46" s="261">
        <v>127.89</v>
      </c>
      <c r="BL46" s="261">
        <v>0</v>
      </c>
      <c r="BM46" s="261">
        <v>584.62</v>
      </c>
      <c r="BN46" s="261">
        <v>0</v>
      </c>
      <c r="BO46" s="261">
        <v>0</v>
      </c>
      <c r="BP46" s="261">
        <v>0</v>
      </c>
      <c r="BQ46" s="261">
        <v>5.68</v>
      </c>
      <c r="BR46" s="261">
        <v>0</v>
      </c>
      <c r="BS46" s="478">
        <f t="shared" si="96"/>
        <v>718.18999999999994</v>
      </c>
      <c r="BT46" s="483">
        <v>0</v>
      </c>
      <c r="BU46" s="261">
        <v>2826.4300000000003</v>
      </c>
      <c r="BV46" s="261">
        <v>0</v>
      </c>
      <c r="BW46" s="261">
        <v>2371.1699999999996</v>
      </c>
      <c r="BX46" s="261">
        <v>0</v>
      </c>
      <c r="BY46" s="261">
        <v>2320.94</v>
      </c>
      <c r="BZ46" s="261">
        <v>0</v>
      </c>
      <c r="CA46" s="261">
        <v>5334.5899999999992</v>
      </c>
      <c r="CB46" s="480">
        <f t="shared" si="116"/>
        <v>12853.130000000001</v>
      </c>
      <c r="CC46" s="481">
        <f t="shared" si="98"/>
        <v>13571.320000000002</v>
      </c>
      <c r="CD46" s="335">
        <v>24</v>
      </c>
      <c r="CE46" s="480">
        <f t="shared" si="99"/>
        <v>21973.490000000005</v>
      </c>
      <c r="CF46" s="480">
        <f t="shared" si="100"/>
        <v>32984.600000000006</v>
      </c>
      <c r="CG46" s="480">
        <f t="shared" si="101"/>
        <v>53522.669999999933</v>
      </c>
      <c r="CH46" s="480">
        <f t="shared" si="102"/>
        <v>109843.05999999991</v>
      </c>
      <c r="CI46" s="482">
        <f t="shared" si="103"/>
        <v>218323.81999999986</v>
      </c>
      <c r="CJ46" s="480">
        <f t="shared" si="104"/>
        <v>266715.64999999985</v>
      </c>
      <c r="CK46" s="480">
        <f t="shared" si="105"/>
        <v>295192.5799999999</v>
      </c>
      <c r="CL46" s="480">
        <f t="shared" si="106"/>
        <v>421530.62000000506</v>
      </c>
      <c r="CM46" s="480">
        <f t="shared" si="107"/>
        <v>589564.20999999868</v>
      </c>
      <c r="CN46" s="482">
        <f t="shared" si="108"/>
        <v>1573003.0600000033</v>
      </c>
      <c r="CO46" s="480">
        <f t="shared" si="109"/>
        <v>288689.1399999999</v>
      </c>
      <c r="CP46" s="480">
        <f t="shared" si="110"/>
        <v>328177.17999999988</v>
      </c>
      <c r="CQ46" s="480">
        <f t="shared" si="111"/>
        <v>475053.29000000498</v>
      </c>
      <c r="CR46" s="480">
        <f t="shared" si="112"/>
        <v>699407.26999999874</v>
      </c>
      <c r="CS46" s="482">
        <f t="shared" si="113"/>
        <v>1791326.8800000034</v>
      </c>
    </row>
    <row r="47" spans="1:131" ht="15.75" customHeight="1">
      <c r="A47" s="97" t="s">
        <v>212</v>
      </c>
      <c r="B47" s="335">
        <v>25</v>
      </c>
      <c r="C47" s="261">
        <v>3985.2154977107839</v>
      </c>
      <c r="D47" s="261">
        <v>0</v>
      </c>
      <c r="E47" s="261">
        <v>6955.04973470197</v>
      </c>
      <c r="F47" s="261">
        <v>0</v>
      </c>
      <c r="G47" s="261">
        <v>7699.7832933013106</v>
      </c>
      <c r="H47" s="261">
        <v>0</v>
      </c>
      <c r="I47" s="261">
        <v>15315.658845148675</v>
      </c>
      <c r="J47" s="261">
        <v>0</v>
      </c>
      <c r="K47" s="478">
        <f t="shared" si="87"/>
        <v>33955.707370862743</v>
      </c>
      <c r="L47" s="483">
        <v>0</v>
      </c>
      <c r="M47" s="261">
        <v>19011.899327238854</v>
      </c>
      <c r="N47" s="261">
        <v>0</v>
      </c>
      <c r="O47" s="261">
        <v>22363.46451587</v>
      </c>
      <c r="P47" s="261">
        <v>0</v>
      </c>
      <c r="Q47" s="261">
        <v>44792.402242595177</v>
      </c>
      <c r="R47" s="261">
        <v>0</v>
      </c>
      <c r="S47" s="261">
        <v>67346.560901297853</v>
      </c>
      <c r="T47" s="480">
        <f t="shared" si="88"/>
        <v>153514.32698700187</v>
      </c>
      <c r="U47" s="481">
        <f t="shared" si="89"/>
        <v>187470.03435786461</v>
      </c>
      <c r="V47" s="335">
        <v>25</v>
      </c>
      <c r="W47" s="261">
        <v>84.189120236558324</v>
      </c>
      <c r="X47" s="261">
        <v>0</v>
      </c>
      <c r="Y47" s="261">
        <v>352.85097603844707</v>
      </c>
      <c r="Z47" s="261">
        <v>0</v>
      </c>
      <c r="AA47" s="261">
        <v>442.30795552728097</v>
      </c>
      <c r="AB47" s="261">
        <v>0</v>
      </c>
      <c r="AC47" s="261">
        <v>1081.5947607195669</v>
      </c>
      <c r="AD47" s="261">
        <v>0</v>
      </c>
      <c r="AE47" s="478">
        <f t="shared" si="90"/>
        <v>1960.9428125218533</v>
      </c>
      <c r="AF47" s="483">
        <v>0</v>
      </c>
      <c r="AG47" s="261">
        <v>3940.1259271863323</v>
      </c>
      <c r="AH47" s="261">
        <v>0</v>
      </c>
      <c r="AI47" s="261">
        <v>3737.7238408862395</v>
      </c>
      <c r="AJ47" s="261">
        <v>0</v>
      </c>
      <c r="AK47" s="261">
        <v>9640.2484397969783</v>
      </c>
      <c r="AL47" s="261">
        <v>0</v>
      </c>
      <c r="AM47" s="261">
        <v>14766.937165518702</v>
      </c>
      <c r="AN47" s="480">
        <f t="shared" si="114"/>
        <v>32085.035373388255</v>
      </c>
      <c r="AO47" s="481">
        <f t="shared" si="92"/>
        <v>34045.978185910106</v>
      </c>
      <c r="AP47" s="335">
        <v>25</v>
      </c>
      <c r="AQ47" s="261">
        <v>12241.005501241725</v>
      </c>
      <c r="AR47" s="261">
        <v>0</v>
      </c>
      <c r="AS47" s="261">
        <v>16467.423333402588</v>
      </c>
      <c r="AT47" s="261">
        <v>0</v>
      </c>
      <c r="AU47" s="261">
        <v>33207.560714528685</v>
      </c>
      <c r="AV47" s="261">
        <v>0</v>
      </c>
      <c r="AW47" s="261">
        <v>68884.74861891249</v>
      </c>
      <c r="AX47" s="261">
        <v>0</v>
      </c>
      <c r="AY47" s="478">
        <f t="shared" si="93"/>
        <v>130800.73816808549</v>
      </c>
      <c r="AZ47" s="483">
        <v>0</v>
      </c>
      <c r="BA47" s="261">
        <v>139430.265519223</v>
      </c>
      <c r="BB47" s="261">
        <v>0</v>
      </c>
      <c r="BC47" s="261">
        <v>153256.65117215918</v>
      </c>
      <c r="BD47" s="261">
        <v>0</v>
      </c>
      <c r="BE47" s="261">
        <v>238027.23168176709</v>
      </c>
      <c r="BF47" s="261">
        <v>0</v>
      </c>
      <c r="BG47" s="261">
        <v>356346.31266682874</v>
      </c>
      <c r="BH47" s="480">
        <f t="shared" si="115"/>
        <v>887060.46103997808</v>
      </c>
      <c r="BI47" s="481">
        <f t="shared" si="95"/>
        <v>1017861.1992080635</v>
      </c>
      <c r="BJ47" s="335">
        <v>25</v>
      </c>
      <c r="BK47" s="261">
        <v>95.485514251981613</v>
      </c>
      <c r="BL47" s="261">
        <v>0</v>
      </c>
      <c r="BM47" s="261">
        <v>428.99810255089301</v>
      </c>
      <c r="BN47" s="261">
        <v>0</v>
      </c>
      <c r="BO47" s="261">
        <v>0</v>
      </c>
      <c r="BP47" s="261">
        <v>0</v>
      </c>
      <c r="BQ47" s="261">
        <v>4.4101723168993558</v>
      </c>
      <c r="BR47" s="261">
        <v>0</v>
      </c>
      <c r="BS47" s="478">
        <f t="shared" si="96"/>
        <v>528.89378911977394</v>
      </c>
      <c r="BT47" s="483">
        <v>0</v>
      </c>
      <c r="BU47" s="261">
        <v>1739.2238340841004</v>
      </c>
      <c r="BV47" s="261">
        <v>0</v>
      </c>
      <c r="BW47" s="261">
        <v>1452.3806102821461</v>
      </c>
      <c r="BX47" s="261">
        <v>0</v>
      </c>
      <c r="BY47" s="261">
        <v>1619.1949278644115</v>
      </c>
      <c r="BZ47" s="261">
        <v>0</v>
      </c>
      <c r="CA47" s="261">
        <v>4003.5661790508016</v>
      </c>
      <c r="CB47" s="480">
        <f t="shared" si="116"/>
        <v>8814.3655512814603</v>
      </c>
      <c r="CC47" s="481">
        <f t="shared" si="98"/>
        <v>9343.259340401235</v>
      </c>
      <c r="CD47" s="335">
        <v>25</v>
      </c>
      <c r="CE47" s="480">
        <f t="shared" si="99"/>
        <v>16405.89563344105</v>
      </c>
      <c r="CF47" s="480">
        <f t="shared" si="100"/>
        <v>24204.322146693899</v>
      </c>
      <c r="CG47" s="480">
        <f t="shared" si="101"/>
        <v>41349.651963357275</v>
      </c>
      <c r="CH47" s="480">
        <f t="shared" si="102"/>
        <v>85286.412397097636</v>
      </c>
      <c r="CI47" s="482">
        <f t="shared" si="103"/>
        <v>167246.28214058987</v>
      </c>
      <c r="CJ47" s="480">
        <f t="shared" si="104"/>
        <v>164121.5146077323</v>
      </c>
      <c r="CK47" s="480">
        <f t="shared" si="105"/>
        <v>180810.22013919757</v>
      </c>
      <c r="CL47" s="480">
        <f t="shared" si="106"/>
        <v>294079.07729202363</v>
      </c>
      <c r="CM47" s="480">
        <f t="shared" si="107"/>
        <v>442463.37691269605</v>
      </c>
      <c r="CN47" s="482">
        <f t="shared" si="108"/>
        <v>1081474.1889516497</v>
      </c>
      <c r="CO47" s="480">
        <f t="shared" si="109"/>
        <v>180527.41024117335</v>
      </c>
      <c r="CP47" s="480">
        <f t="shared" si="110"/>
        <v>205014.54228589148</v>
      </c>
      <c r="CQ47" s="480">
        <f t="shared" si="111"/>
        <v>335428.72925538098</v>
      </c>
      <c r="CR47" s="480">
        <f t="shared" si="112"/>
        <v>527749.78930979373</v>
      </c>
      <c r="CS47" s="482">
        <f t="shared" si="113"/>
        <v>1248720.4710922395</v>
      </c>
    </row>
    <row r="48" spans="1:131" ht="15.75" customHeight="1">
      <c r="A48" s="97" t="s">
        <v>213</v>
      </c>
      <c r="B48" s="335">
        <v>26</v>
      </c>
      <c r="C48" s="261">
        <v>6256.9100000000008</v>
      </c>
      <c r="D48" s="261">
        <v>4626.9699999999984</v>
      </c>
      <c r="E48" s="261">
        <v>23741.534389204004</v>
      </c>
      <c r="F48" s="261">
        <v>4802.1253172611623</v>
      </c>
      <c r="G48" s="261">
        <v>9373.9892488613696</v>
      </c>
      <c r="H48" s="261">
        <v>3551.7038539070149</v>
      </c>
      <c r="I48" s="261">
        <v>28405.394887236042</v>
      </c>
      <c r="J48" s="261">
        <v>2707.7188225793166</v>
      </c>
      <c r="K48" s="478">
        <f t="shared" si="87"/>
        <v>83466.346519048908</v>
      </c>
      <c r="L48" s="483">
        <v>0</v>
      </c>
      <c r="M48" s="261">
        <v>59714.759999999973</v>
      </c>
      <c r="N48" s="261">
        <v>0</v>
      </c>
      <c r="O48" s="261">
        <v>54753.004774328074</v>
      </c>
      <c r="P48" s="261">
        <v>0</v>
      </c>
      <c r="Q48" s="261">
        <v>48570.306074122469</v>
      </c>
      <c r="R48" s="261">
        <v>0</v>
      </c>
      <c r="S48" s="261">
        <v>44383.844992752325</v>
      </c>
      <c r="T48" s="480">
        <f t="shared" si="88"/>
        <v>207421.91584120283</v>
      </c>
      <c r="U48" s="481">
        <f t="shared" si="89"/>
        <v>290888.26236025174</v>
      </c>
      <c r="V48" s="335">
        <v>26</v>
      </c>
      <c r="W48" s="261">
        <v>507.11000000000007</v>
      </c>
      <c r="X48" s="261">
        <v>3480.8400000000006</v>
      </c>
      <c r="Y48" s="261">
        <v>282.33673498145816</v>
      </c>
      <c r="Z48" s="261">
        <v>539.7849425878502</v>
      </c>
      <c r="AA48" s="261">
        <v>284.54251147550099</v>
      </c>
      <c r="AB48" s="261">
        <v>849.69169017020715</v>
      </c>
      <c r="AC48" s="261">
        <v>817.61296222091232</v>
      </c>
      <c r="AD48" s="261">
        <v>622.61790660068391</v>
      </c>
      <c r="AE48" s="478">
        <f t="shared" si="90"/>
        <v>7384.5367480366131</v>
      </c>
      <c r="AF48" s="483">
        <v>0</v>
      </c>
      <c r="AG48" s="261">
        <v>17336.11</v>
      </c>
      <c r="AH48" s="261">
        <v>0</v>
      </c>
      <c r="AI48" s="261">
        <v>16301.271721903649</v>
      </c>
      <c r="AJ48" s="261">
        <v>0</v>
      </c>
      <c r="AK48" s="261">
        <v>12252.63413370644</v>
      </c>
      <c r="AL48" s="261">
        <v>0</v>
      </c>
      <c r="AM48" s="261">
        <v>11257.255444151026</v>
      </c>
      <c r="AN48" s="480">
        <f t="shared" si="91"/>
        <v>57147.271299761123</v>
      </c>
      <c r="AO48" s="481">
        <f t="shared" si="92"/>
        <v>64531.808047797735</v>
      </c>
      <c r="AP48" s="335">
        <v>26</v>
      </c>
      <c r="AQ48" s="261">
        <v>25763.359999999997</v>
      </c>
      <c r="AR48" s="261">
        <v>27977.810000000009</v>
      </c>
      <c r="AS48" s="261">
        <v>36965.285146720962</v>
      </c>
      <c r="AT48" s="261">
        <v>22200.376353438405</v>
      </c>
      <c r="AU48" s="261">
        <v>59243.409351817223</v>
      </c>
      <c r="AV48" s="261">
        <v>27419.835163976913</v>
      </c>
      <c r="AW48" s="261">
        <v>80679.962744409917</v>
      </c>
      <c r="AX48" s="261">
        <v>20248.061542670683</v>
      </c>
      <c r="AY48" s="478">
        <f t="shared" si="93"/>
        <v>300498.10030303412</v>
      </c>
      <c r="AZ48" s="483">
        <v>0</v>
      </c>
      <c r="BA48" s="261">
        <v>223246.32000000024</v>
      </c>
      <c r="BB48" s="261">
        <v>0</v>
      </c>
      <c r="BC48" s="261">
        <v>215286.80484634015</v>
      </c>
      <c r="BD48" s="261">
        <v>0</v>
      </c>
      <c r="BE48" s="261">
        <v>240436.50780827054</v>
      </c>
      <c r="BF48" s="261">
        <v>0</v>
      </c>
      <c r="BG48" s="261">
        <v>241133.61381745533</v>
      </c>
      <c r="BH48" s="480">
        <f t="shared" si="94"/>
        <v>920103.24647206627</v>
      </c>
      <c r="BI48" s="481">
        <f t="shared" si="95"/>
        <v>1220601.3467751003</v>
      </c>
      <c r="BJ48" s="335">
        <v>26</v>
      </c>
      <c r="BK48" s="261">
        <v>800.67000000000019</v>
      </c>
      <c r="BL48" s="261">
        <v>4152.8099999999986</v>
      </c>
      <c r="BM48" s="261">
        <v>663.35728127924585</v>
      </c>
      <c r="BN48" s="261">
        <v>3266.259094590981</v>
      </c>
      <c r="BO48" s="261">
        <v>1544.7637888061943</v>
      </c>
      <c r="BP48" s="261">
        <v>4207.3974802382836</v>
      </c>
      <c r="BQ48" s="261">
        <v>1451.5126538531015</v>
      </c>
      <c r="BR48" s="261">
        <v>3388.2324790789903</v>
      </c>
      <c r="BS48" s="478">
        <f t="shared" si="96"/>
        <v>19475.002777846796</v>
      </c>
      <c r="BT48" s="483">
        <v>0</v>
      </c>
      <c r="BU48" s="261">
        <v>21656.019999999982</v>
      </c>
      <c r="BV48" s="261">
        <v>0</v>
      </c>
      <c r="BW48" s="261">
        <v>18771.014007713227</v>
      </c>
      <c r="BX48" s="261">
        <v>0</v>
      </c>
      <c r="BY48" s="261">
        <v>27233.450131061392</v>
      </c>
      <c r="BZ48" s="261">
        <v>0</v>
      </c>
      <c r="CA48" s="261">
        <v>20951.920731816754</v>
      </c>
      <c r="CB48" s="480">
        <f t="shared" si="97"/>
        <v>88612.404870591359</v>
      </c>
      <c r="CC48" s="481">
        <f t="shared" si="98"/>
        <v>108087.40764843815</v>
      </c>
      <c r="CD48" s="335">
        <v>26</v>
      </c>
      <c r="CE48" s="480">
        <f t="shared" si="99"/>
        <v>73566.48</v>
      </c>
      <c r="CF48" s="480">
        <f t="shared" si="100"/>
        <v>92461.059260064052</v>
      </c>
      <c r="CG48" s="480">
        <f t="shared" si="101"/>
        <v>106475.3330892527</v>
      </c>
      <c r="CH48" s="480">
        <f t="shared" si="102"/>
        <v>138321.11399864964</v>
      </c>
      <c r="CI48" s="482">
        <f t="shared" si="103"/>
        <v>410823.98634796648</v>
      </c>
      <c r="CJ48" s="480">
        <f t="shared" si="104"/>
        <v>321953.21000000014</v>
      </c>
      <c r="CK48" s="480">
        <f t="shared" si="105"/>
        <v>305112.09535028512</v>
      </c>
      <c r="CL48" s="480">
        <f t="shared" si="106"/>
        <v>328492.89814716083</v>
      </c>
      <c r="CM48" s="480">
        <f t="shared" si="107"/>
        <v>317726.6349861754</v>
      </c>
      <c r="CN48" s="482">
        <f t="shared" si="108"/>
        <v>1273284.8384836216</v>
      </c>
      <c r="CO48" s="480">
        <f t="shared" si="109"/>
        <v>395519.69000000012</v>
      </c>
      <c r="CP48" s="480">
        <f t="shared" si="110"/>
        <v>397573.15461034916</v>
      </c>
      <c r="CQ48" s="480">
        <f t="shared" si="111"/>
        <v>434968.23123641359</v>
      </c>
      <c r="CR48" s="480">
        <f t="shared" si="112"/>
        <v>456047.74898482504</v>
      </c>
      <c r="CS48" s="482">
        <f t="shared" si="113"/>
        <v>1684108.824831588</v>
      </c>
    </row>
    <row r="49" spans="1:97" ht="15.75" customHeight="1">
      <c r="A49" s="97" t="s">
        <v>214</v>
      </c>
      <c r="B49" s="335">
        <v>27</v>
      </c>
      <c r="C49" s="261">
        <v>1964.0000000000002</v>
      </c>
      <c r="D49" s="261">
        <v>62497.170000000006</v>
      </c>
      <c r="E49" s="261">
        <v>3689.2640256930904</v>
      </c>
      <c r="F49" s="261">
        <v>31711.435058287858</v>
      </c>
      <c r="G49" s="261">
        <v>22839.313639319269</v>
      </c>
      <c r="H49" s="261">
        <v>8923.1297766624557</v>
      </c>
      <c r="I49" s="261">
        <v>20917.273321912606</v>
      </c>
      <c r="J49" s="261">
        <v>206531.48952704854</v>
      </c>
      <c r="K49" s="478">
        <f t="shared" si="87"/>
        <v>359073.0753489238</v>
      </c>
      <c r="L49" s="483">
        <v>0</v>
      </c>
      <c r="M49" s="261">
        <v>66049.220000000016</v>
      </c>
      <c r="N49" s="261">
        <v>0</v>
      </c>
      <c r="O49" s="261">
        <v>80127.94350407715</v>
      </c>
      <c r="P49" s="261">
        <v>0</v>
      </c>
      <c r="Q49" s="261">
        <v>36297.956245054018</v>
      </c>
      <c r="R49" s="261">
        <v>0</v>
      </c>
      <c r="S49" s="261">
        <v>60634.340187979928</v>
      </c>
      <c r="T49" s="480">
        <f t="shared" si="88"/>
        <v>243109.45993711113</v>
      </c>
      <c r="U49" s="481">
        <f t="shared" si="89"/>
        <v>602182.53528603492</v>
      </c>
      <c r="V49" s="335">
        <v>27</v>
      </c>
      <c r="W49" s="261">
        <v>0</v>
      </c>
      <c r="X49" s="261">
        <v>1408</v>
      </c>
      <c r="Y49" s="261">
        <v>0</v>
      </c>
      <c r="Z49" s="261">
        <v>0</v>
      </c>
      <c r="AA49" s="261">
        <v>0</v>
      </c>
      <c r="AB49" s="261">
        <v>1025.9233730659694</v>
      </c>
      <c r="AC49" s="261">
        <v>1389.3774442183199</v>
      </c>
      <c r="AD49" s="261">
        <v>1944.927499643288</v>
      </c>
      <c r="AE49" s="478">
        <f t="shared" si="90"/>
        <v>5768.228316927577</v>
      </c>
      <c r="AF49" s="483">
        <v>0</v>
      </c>
      <c r="AG49" s="261">
        <v>25581</v>
      </c>
      <c r="AH49" s="261">
        <v>0</v>
      </c>
      <c r="AI49" s="261">
        <v>13482.25299817522</v>
      </c>
      <c r="AJ49" s="261">
        <v>0</v>
      </c>
      <c r="AK49" s="261">
        <v>27026.155106678681</v>
      </c>
      <c r="AL49" s="261">
        <v>0</v>
      </c>
      <c r="AM49" s="261">
        <v>12423.295613497894</v>
      </c>
      <c r="AN49" s="480">
        <f t="shared" si="91"/>
        <v>78512.703718351782</v>
      </c>
      <c r="AO49" s="481">
        <f t="shared" si="92"/>
        <v>84280.932035279358</v>
      </c>
      <c r="AP49" s="335">
        <v>27</v>
      </c>
      <c r="AQ49" s="261">
        <v>97662.35</v>
      </c>
      <c r="AR49" s="261">
        <v>400751.13</v>
      </c>
      <c r="AS49" s="261">
        <v>87223.484748013288</v>
      </c>
      <c r="AT49" s="261">
        <v>511562.88306891744</v>
      </c>
      <c r="AU49" s="261">
        <v>137020.40886040422</v>
      </c>
      <c r="AV49" s="261">
        <v>353890.10432699585</v>
      </c>
      <c r="AW49" s="261">
        <v>119568.77805366434</v>
      </c>
      <c r="AX49" s="261">
        <v>657899.9061016381</v>
      </c>
      <c r="AY49" s="478">
        <f t="shared" si="93"/>
        <v>2365579.0451596333</v>
      </c>
      <c r="AZ49" s="483">
        <v>0</v>
      </c>
      <c r="BA49" s="261">
        <v>1171774.3800000004</v>
      </c>
      <c r="BB49" s="261">
        <v>0</v>
      </c>
      <c r="BC49" s="261">
        <v>1172310.1306932333</v>
      </c>
      <c r="BD49" s="261">
        <v>0</v>
      </c>
      <c r="BE49" s="261">
        <v>971381.92221778724</v>
      </c>
      <c r="BF49" s="261">
        <v>0</v>
      </c>
      <c r="BG49" s="261">
        <v>1151199.8061874532</v>
      </c>
      <c r="BH49" s="480">
        <f t="shared" si="94"/>
        <v>4466666.2390984744</v>
      </c>
      <c r="BI49" s="481">
        <f t="shared" si="95"/>
        <v>6832245.2842581077</v>
      </c>
      <c r="BJ49" s="335">
        <v>27</v>
      </c>
      <c r="BK49" s="261">
        <v>404272.78000000009</v>
      </c>
      <c r="BL49" s="261">
        <v>3784819.9800000023</v>
      </c>
      <c r="BM49" s="261">
        <v>425369.7513432643</v>
      </c>
      <c r="BN49" s="261">
        <v>3870700.8900859519</v>
      </c>
      <c r="BO49" s="261">
        <v>386765.29003171227</v>
      </c>
      <c r="BP49" s="261">
        <v>4245483.112831207</v>
      </c>
      <c r="BQ49" s="261">
        <v>344052.43061584997</v>
      </c>
      <c r="BR49" s="261">
        <v>4033992.3807976814</v>
      </c>
      <c r="BS49" s="478">
        <f t="shared" si="96"/>
        <v>17495456.615705669</v>
      </c>
      <c r="BT49" s="483">
        <v>0</v>
      </c>
      <c r="BU49" s="261">
        <v>166097.18000000063</v>
      </c>
      <c r="BV49" s="261">
        <v>0</v>
      </c>
      <c r="BW49" s="261">
        <v>254955.11446868043</v>
      </c>
      <c r="BX49" s="261">
        <v>0</v>
      </c>
      <c r="BY49" s="261">
        <v>273356.63501554821</v>
      </c>
      <c r="BZ49" s="261">
        <v>0</v>
      </c>
      <c r="CA49" s="261">
        <v>148945.31945979493</v>
      </c>
      <c r="CB49" s="480">
        <f t="shared" si="97"/>
        <v>843354.24894402421</v>
      </c>
      <c r="CC49" s="481">
        <f t="shared" si="98"/>
        <v>18338810.864649694</v>
      </c>
      <c r="CD49" s="335">
        <v>27</v>
      </c>
      <c r="CE49" s="480">
        <f t="shared" si="99"/>
        <v>4753375.410000002</v>
      </c>
      <c r="CF49" s="480">
        <f t="shared" si="100"/>
        <v>4930257.7083301283</v>
      </c>
      <c r="CG49" s="480">
        <f t="shared" si="101"/>
        <v>5155947.2828393672</v>
      </c>
      <c r="CH49" s="480">
        <f t="shared" si="102"/>
        <v>5386296.5633616569</v>
      </c>
      <c r="CI49" s="482">
        <f t="shared" si="103"/>
        <v>20225876.964531153</v>
      </c>
      <c r="CJ49" s="480">
        <f t="shared" si="104"/>
        <v>1429501.780000001</v>
      </c>
      <c r="CK49" s="480">
        <f t="shared" si="105"/>
        <v>1520875.4416641661</v>
      </c>
      <c r="CL49" s="480">
        <f t="shared" si="106"/>
        <v>1308062.6685850681</v>
      </c>
      <c r="CM49" s="480">
        <f t="shared" si="107"/>
        <v>1373202.7614487261</v>
      </c>
      <c r="CN49" s="482">
        <f t="shared" si="108"/>
        <v>5631642.6516979616</v>
      </c>
      <c r="CO49" s="480">
        <f t="shared" si="109"/>
        <v>6182877.1900000041</v>
      </c>
      <c r="CP49" s="480">
        <f t="shared" si="110"/>
        <v>6451133.1499942942</v>
      </c>
      <c r="CQ49" s="480">
        <f t="shared" si="111"/>
        <v>6464009.9514244357</v>
      </c>
      <c r="CR49" s="480">
        <f t="shared" si="112"/>
        <v>6759499.3248103829</v>
      </c>
      <c r="CS49" s="482">
        <f t="shared" si="113"/>
        <v>25857519.616229117</v>
      </c>
    </row>
    <row r="50" spans="1:97" ht="15.75" customHeight="1">
      <c r="A50" s="97" t="s">
        <v>215</v>
      </c>
      <c r="B50" s="335">
        <v>28</v>
      </c>
      <c r="C50" s="261">
        <v>25189.670000000013</v>
      </c>
      <c r="D50" s="261">
        <v>127530.18000000002</v>
      </c>
      <c r="E50" s="261">
        <v>29928.664240492515</v>
      </c>
      <c r="F50" s="261">
        <v>187108.36757873782</v>
      </c>
      <c r="G50" s="261">
        <v>27510.720117223431</v>
      </c>
      <c r="H50" s="261">
        <v>151170.33980942724</v>
      </c>
      <c r="I50" s="261">
        <v>28992.881536263096</v>
      </c>
      <c r="J50" s="261">
        <v>105081.31851066026</v>
      </c>
      <c r="K50" s="478">
        <f t="shared" si="87"/>
        <v>682512.14179280447</v>
      </c>
      <c r="L50" s="483">
        <v>0</v>
      </c>
      <c r="M50" s="261">
        <v>0</v>
      </c>
      <c r="N50" s="261">
        <v>0</v>
      </c>
      <c r="O50" s="261">
        <v>0</v>
      </c>
      <c r="P50" s="261">
        <v>0</v>
      </c>
      <c r="Q50" s="261">
        <v>0</v>
      </c>
      <c r="R50" s="261">
        <v>0</v>
      </c>
      <c r="S50" s="261">
        <v>0</v>
      </c>
      <c r="T50" s="480">
        <f t="shared" si="88"/>
        <v>0</v>
      </c>
      <c r="U50" s="481">
        <f t="shared" si="89"/>
        <v>682512.14179280447</v>
      </c>
      <c r="V50" s="335">
        <v>28</v>
      </c>
      <c r="W50" s="261">
        <v>1696.1500000000003</v>
      </c>
      <c r="X50" s="261">
        <v>21390.11</v>
      </c>
      <c r="Y50" s="261">
        <v>1916.3365804608836</v>
      </c>
      <c r="Z50" s="261">
        <v>18140.865472759</v>
      </c>
      <c r="AA50" s="261">
        <v>2213.6870595714749</v>
      </c>
      <c r="AB50" s="261">
        <v>19492.514043640775</v>
      </c>
      <c r="AC50" s="261">
        <v>0</v>
      </c>
      <c r="AD50" s="261">
        <v>14912.611050157489</v>
      </c>
      <c r="AE50" s="478">
        <f t="shared" si="90"/>
        <v>79762.274206589631</v>
      </c>
      <c r="AF50" s="483">
        <v>0</v>
      </c>
      <c r="AG50" s="261">
        <v>0</v>
      </c>
      <c r="AH50" s="261">
        <v>0</v>
      </c>
      <c r="AI50" s="261">
        <v>0</v>
      </c>
      <c r="AJ50" s="261">
        <v>0</v>
      </c>
      <c r="AK50" s="261">
        <v>0</v>
      </c>
      <c r="AL50" s="261">
        <v>0</v>
      </c>
      <c r="AM50" s="261">
        <v>0</v>
      </c>
      <c r="AN50" s="480">
        <f t="shared" si="91"/>
        <v>0</v>
      </c>
      <c r="AO50" s="481">
        <f t="shared" si="92"/>
        <v>79762.274206589631</v>
      </c>
      <c r="AP50" s="335">
        <v>28</v>
      </c>
      <c r="AQ50" s="261">
        <v>1242369.8700000159</v>
      </c>
      <c r="AR50" s="261">
        <v>9727216.1499994006</v>
      </c>
      <c r="AS50" s="261">
        <v>1370631.9996704655</v>
      </c>
      <c r="AT50" s="261">
        <v>10663265.206980092</v>
      </c>
      <c r="AU50" s="261">
        <v>1481901.8563819537</v>
      </c>
      <c r="AV50" s="261">
        <v>11591056.287295165</v>
      </c>
      <c r="AW50" s="261">
        <v>1625732.3776836623</v>
      </c>
      <c r="AX50" s="261">
        <v>11920359.46086186</v>
      </c>
      <c r="AY50" s="478">
        <f t="shared" si="93"/>
        <v>49622533.208872616</v>
      </c>
      <c r="AZ50" s="483">
        <v>0</v>
      </c>
      <c r="BA50" s="261">
        <v>0</v>
      </c>
      <c r="BB50" s="261">
        <v>0</v>
      </c>
      <c r="BC50" s="261">
        <v>0</v>
      </c>
      <c r="BD50" s="261">
        <v>0</v>
      </c>
      <c r="BE50" s="261">
        <v>0</v>
      </c>
      <c r="BF50" s="261">
        <v>0</v>
      </c>
      <c r="BG50" s="261">
        <v>0</v>
      </c>
      <c r="BH50" s="480">
        <f t="shared" si="94"/>
        <v>0</v>
      </c>
      <c r="BI50" s="481">
        <f t="shared" si="95"/>
        <v>49622533.208872616</v>
      </c>
      <c r="BJ50" s="335">
        <v>28</v>
      </c>
      <c r="BK50" s="261">
        <v>4142.2899999999991</v>
      </c>
      <c r="BL50" s="261">
        <v>36699.22</v>
      </c>
      <c r="BM50" s="261">
        <v>0</v>
      </c>
      <c r="BN50" s="261">
        <v>54717.217362107549</v>
      </c>
      <c r="BO50" s="261">
        <v>15303.714178628803</v>
      </c>
      <c r="BP50" s="261">
        <v>58069.255874839204</v>
      </c>
      <c r="BQ50" s="261">
        <v>2116.8968639970781</v>
      </c>
      <c r="BR50" s="261">
        <v>5843.894323527883</v>
      </c>
      <c r="BS50" s="478">
        <f t="shared" si="96"/>
        <v>176892.4886031005</v>
      </c>
      <c r="BT50" s="483">
        <v>0</v>
      </c>
      <c r="BU50" s="261">
        <v>0</v>
      </c>
      <c r="BV50" s="261">
        <v>0</v>
      </c>
      <c r="BW50" s="261">
        <v>0</v>
      </c>
      <c r="BX50" s="261">
        <v>0</v>
      </c>
      <c r="BY50" s="261">
        <v>0</v>
      </c>
      <c r="BZ50" s="261">
        <v>0</v>
      </c>
      <c r="CA50" s="261">
        <v>0</v>
      </c>
      <c r="CB50" s="480">
        <f t="shared" si="97"/>
        <v>0</v>
      </c>
      <c r="CC50" s="481">
        <f t="shared" si="98"/>
        <v>176892.4886031005</v>
      </c>
      <c r="CD50" s="335">
        <v>28</v>
      </c>
      <c r="CE50" s="480">
        <f t="shared" si="99"/>
        <v>11186233.639999416</v>
      </c>
      <c r="CF50" s="480">
        <f t="shared" si="100"/>
        <v>12325708.657885116</v>
      </c>
      <c r="CG50" s="480">
        <f t="shared" si="101"/>
        <v>13346718.374760449</v>
      </c>
      <c r="CH50" s="480">
        <f t="shared" si="102"/>
        <v>13703039.440830128</v>
      </c>
      <c r="CI50" s="482">
        <f t="shared" si="103"/>
        <v>50561700.113475114</v>
      </c>
      <c r="CJ50" s="480">
        <f t="shared" si="104"/>
        <v>0</v>
      </c>
      <c r="CK50" s="480">
        <f t="shared" si="105"/>
        <v>0</v>
      </c>
      <c r="CL50" s="480">
        <f t="shared" si="106"/>
        <v>0</v>
      </c>
      <c r="CM50" s="480">
        <f t="shared" si="107"/>
        <v>0</v>
      </c>
      <c r="CN50" s="482">
        <f t="shared" si="108"/>
        <v>0</v>
      </c>
      <c r="CO50" s="480">
        <f t="shared" si="109"/>
        <v>11186233.639999416</v>
      </c>
      <c r="CP50" s="480">
        <f t="shared" si="110"/>
        <v>12325708.657885116</v>
      </c>
      <c r="CQ50" s="480">
        <f t="shared" si="111"/>
        <v>13346718.374760449</v>
      </c>
      <c r="CR50" s="480">
        <f t="shared" si="112"/>
        <v>13703039.440830128</v>
      </c>
      <c r="CS50" s="482">
        <f t="shared" si="113"/>
        <v>50561700.113475107</v>
      </c>
    </row>
    <row r="51" spans="1:97" ht="15.75" customHeight="1">
      <c r="A51" s="97" t="s">
        <v>216</v>
      </c>
      <c r="B51" s="335">
        <v>29</v>
      </c>
      <c r="C51" s="261">
        <v>4469.7199999999993</v>
      </c>
      <c r="D51" s="261">
        <v>30940.900000000005</v>
      </c>
      <c r="E51" s="261">
        <v>14248.972021620033</v>
      </c>
      <c r="F51" s="261">
        <v>16987.8804338833</v>
      </c>
      <c r="G51" s="261">
        <v>11125.309749591468</v>
      </c>
      <c r="H51" s="261">
        <v>17701.314327061889</v>
      </c>
      <c r="I51" s="261">
        <v>6630.3643350830189</v>
      </c>
      <c r="J51" s="261">
        <v>8261.2302464316363</v>
      </c>
      <c r="K51" s="478">
        <f t="shared" ref="K51:K54" si="117">SUM(C51:J51)</f>
        <v>110365.69111367135</v>
      </c>
      <c r="L51" s="483">
        <v>0</v>
      </c>
      <c r="M51" s="261">
        <v>27747.1</v>
      </c>
      <c r="N51" s="261">
        <v>0</v>
      </c>
      <c r="O51" s="261">
        <v>23231.40036201652</v>
      </c>
      <c r="P51" s="261">
        <v>0</v>
      </c>
      <c r="Q51" s="261">
        <v>12988.900263855983</v>
      </c>
      <c r="R51" s="261">
        <v>0</v>
      </c>
      <c r="S51" s="261">
        <v>16890.956053832371</v>
      </c>
      <c r="T51" s="480">
        <f t="shared" ref="T51:T54" si="118">SUM(L51:S51)</f>
        <v>80858.356679704884</v>
      </c>
      <c r="U51" s="481">
        <f t="shared" ref="U51:U54" si="119">SUM(T51,K51)</f>
        <v>191224.04779337623</v>
      </c>
      <c r="V51" s="335">
        <v>29</v>
      </c>
      <c r="W51" s="261">
        <v>5336.54</v>
      </c>
      <c r="X51" s="261">
        <v>17469.530000000002</v>
      </c>
      <c r="Y51" s="261">
        <v>7925.1753451714958</v>
      </c>
      <c r="Z51" s="261">
        <v>29170.494474301344</v>
      </c>
      <c r="AA51" s="261">
        <v>4516.115890020903</v>
      </c>
      <c r="AB51" s="261">
        <v>21978.715754759472</v>
      </c>
      <c r="AC51" s="261">
        <v>2332.9586188257367</v>
      </c>
      <c r="AD51" s="261">
        <v>15568.140023332724</v>
      </c>
      <c r="AE51" s="478">
        <f t="shared" ref="AE51:AE54" si="120">SUM(W51:AD51)</f>
        <v>104297.67010641169</v>
      </c>
      <c r="AF51" s="483">
        <v>0</v>
      </c>
      <c r="AG51" s="261">
        <v>17375.45</v>
      </c>
      <c r="AH51" s="261">
        <v>0</v>
      </c>
      <c r="AI51" s="261">
        <v>11046.432630933645</v>
      </c>
      <c r="AJ51" s="261">
        <v>0</v>
      </c>
      <c r="AK51" s="261">
        <v>8683.3927154739122</v>
      </c>
      <c r="AL51" s="261">
        <v>0</v>
      </c>
      <c r="AM51" s="261">
        <v>5172.7063476850462</v>
      </c>
      <c r="AN51" s="480">
        <f t="shared" ref="AN51:AN54" si="121">SUM(AF51:AM51)</f>
        <v>42277.981694092603</v>
      </c>
      <c r="AO51" s="481">
        <f t="shared" ref="AO51:AO54" si="122">SUM(AN51,AE51)</f>
        <v>146575.6518005043</v>
      </c>
      <c r="AP51" s="335">
        <v>29</v>
      </c>
      <c r="AQ51" s="261">
        <v>164099.81000000003</v>
      </c>
      <c r="AR51" s="261">
        <v>722274.95000000065</v>
      </c>
      <c r="AS51" s="261">
        <v>142051.26999319019</v>
      </c>
      <c r="AT51" s="261">
        <v>731362.93156044791</v>
      </c>
      <c r="AU51" s="261">
        <v>180184.2519864293</v>
      </c>
      <c r="AV51" s="261">
        <v>751402.77292585548</v>
      </c>
      <c r="AW51" s="261">
        <v>183062.98568659546</v>
      </c>
      <c r="AX51" s="261">
        <v>807350.64670250681</v>
      </c>
      <c r="AY51" s="478">
        <f t="shared" ref="AY51:AY54" si="123">SUM(AQ51:AX51)</f>
        <v>3681789.6188550256</v>
      </c>
      <c r="AZ51" s="483">
        <v>0</v>
      </c>
      <c r="BA51" s="261">
        <v>485767.01000000333</v>
      </c>
      <c r="BB51" s="261">
        <v>0</v>
      </c>
      <c r="BC51" s="261">
        <v>484406.07005845866</v>
      </c>
      <c r="BD51" s="261">
        <v>0</v>
      </c>
      <c r="BE51" s="261">
        <v>422930.84874809114</v>
      </c>
      <c r="BF51" s="261">
        <v>0</v>
      </c>
      <c r="BG51" s="261">
        <v>427302.02285527281</v>
      </c>
      <c r="BH51" s="480">
        <f t="shared" ref="BH51:BH54" si="124">SUM(AZ51:BG51)</f>
        <v>1820405.9516618259</v>
      </c>
      <c r="BI51" s="481">
        <f t="shared" ref="BI51:BI54" si="125">SUM(BH51,AY51)</f>
        <v>5502195.5705168517</v>
      </c>
      <c r="BJ51" s="335">
        <v>29</v>
      </c>
      <c r="BK51" s="261">
        <v>7764.9100000000026</v>
      </c>
      <c r="BL51" s="261">
        <v>18720.070000000007</v>
      </c>
      <c r="BM51" s="261">
        <v>1664.3802544979446</v>
      </c>
      <c r="BN51" s="261">
        <v>20457.159087588818</v>
      </c>
      <c r="BO51" s="261">
        <v>120.17845057391285</v>
      </c>
      <c r="BP51" s="261">
        <v>19078.178805545434</v>
      </c>
      <c r="BQ51" s="261">
        <v>1859.3748003304668</v>
      </c>
      <c r="BR51" s="261">
        <v>10063.874645984801</v>
      </c>
      <c r="BS51" s="478">
        <f t="shared" ref="BS51:BS54" si="126">SUM(BK51:BR51)</f>
        <v>79728.126044521385</v>
      </c>
      <c r="BT51" s="483">
        <v>0</v>
      </c>
      <c r="BU51" s="261">
        <v>36662.840000000004</v>
      </c>
      <c r="BV51" s="261">
        <v>0</v>
      </c>
      <c r="BW51" s="261">
        <v>38311.192227520682</v>
      </c>
      <c r="BX51" s="261">
        <v>0</v>
      </c>
      <c r="BY51" s="261">
        <v>50550.772693157487</v>
      </c>
      <c r="BZ51" s="261">
        <v>0</v>
      </c>
      <c r="CA51" s="261">
        <v>38690.908742068044</v>
      </c>
      <c r="CB51" s="480">
        <f t="shared" ref="CB51:CB54" si="127">SUM(BT51:CA51)</f>
        <v>164215.71366274622</v>
      </c>
      <c r="CC51" s="481">
        <f t="shared" ref="CC51:CC54" si="128">SUM(CB51,BS51)</f>
        <v>243943.83970726759</v>
      </c>
      <c r="CD51" s="335">
        <v>29</v>
      </c>
      <c r="CE51" s="480">
        <f t="shared" si="99"/>
        <v>971076.43000000063</v>
      </c>
      <c r="CF51" s="480">
        <f t="shared" si="100"/>
        <v>963868.26317070099</v>
      </c>
      <c r="CG51" s="480">
        <f t="shared" si="101"/>
        <v>1006106.8378898379</v>
      </c>
      <c r="CH51" s="480">
        <f t="shared" si="102"/>
        <v>1035129.5750590907</v>
      </c>
      <c r="CI51" s="482">
        <f t="shared" si="103"/>
        <v>3976181.1061196304</v>
      </c>
      <c r="CJ51" s="480">
        <f t="shared" si="104"/>
        <v>567552.40000000328</v>
      </c>
      <c r="CK51" s="480">
        <f t="shared" si="105"/>
        <v>556995.09527892945</v>
      </c>
      <c r="CL51" s="480">
        <f t="shared" si="106"/>
        <v>495153.91442057851</v>
      </c>
      <c r="CM51" s="480">
        <f t="shared" si="107"/>
        <v>488056.5939988583</v>
      </c>
      <c r="CN51" s="482">
        <f t="shared" si="108"/>
        <v>2107758.0036983695</v>
      </c>
      <c r="CO51" s="480">
        <f t="shared" si="109"/>
        <v>1538628.830000004</v>
      </c>
      <c r="CP51" s="480">
        <f t="shared" si="110"/>
        <v>1520863.3584496307</v>
      </c>
      <c r="CQ51" s="480">
        <f t="shared" si="111"/>
        <v>1501260.7523104162</v>
      </c>
      <c r="CR51" s="480">
        <f t="shared" si="112"/>
        <v>1523186.169057949</v>
      </c>
      <c r="CS51" s="482">
        <f t="shared" si="113"/>
        <v>6083939.1098179994</v>
      </c>
    </row>
    <row r="52" spans="1:97" ht="15.75" customHeight="1">
      <c r="A52" s="97" t="s">
        <v>217</v>
      </c>
      <c r="B52" s="335">
        <v>30</v>
      </c>
      <c r="C52" s="261">
        <v>17222.8</v>
      </c>
      <c r="D52" s="261">
        <v>75553.780000000013</v>
      </c>
      <c r="E52" s="261">
        <v>43493.081718169386</v>
      </c>
      <c r="F52" s="261">
        <v>88784.299518622909</v>
      </c>
      <c r="G52" s="261">
        <v>89943.294997049699</v>
      </c>
      <c r="H52" s="261">
        <v>104234.61589317297</v>
      </c>
      <c r="I52" s="261">
        <v>95495.69912577061</v>
      </c>
      <c r="J52" s="261">
        <v>92864.612054055338</v>
      </c>
      <c r="K52" s="478">
        <f t="shared" si="117"/>
        <v>607592.18330684095</v>
      </c>
      <c r="L52" s="483">
        <v>0</v>
      </c>
      <c r="M52" s="261">
        <v>0</v>
      </c>
      <c r="N52" s="261">
        <v>0</v>
      </c>
      <c r="O52" s="261">
        <v>0</v>
      </c>
      <c r="P52" s="261">
        <v>0</v>
      </c>
      <c r="Q52" s="261">
        <v>0</v>
      </c>
      <c r="R52" s="261">
        <v>0</v>
      </c>
      <c r="S52" s="261">
        <v>0</v>
      </c>
      <c r="T52" s="480">
        <f t="shared" si="118"/>
        <v>0</v>
      </c>
      <c r="U52" s="481">
        <f t="shared" si="119"/>
        <v>607592.18330684095</v>
      </c>
      <c r="V52" s="335">
        <v>30</v>
      </c>
      <c r="W52" s="261">
        <v>0</v>
      </c>
      <c r="X52" s="261">
        <v>23606.890000000003</v>
      </c>
      <c r="Y52" s="261">
        <v>0</v>
      </c>
      <c r="Z52" s="261">
        <v>28250.339208196812</v>
      </c>
      <c r="AA52" s="261">
        <v>0</v>
      </c>
      <c r="AB52" s="261">
        <v>24331.30907345263</v>
      </c>
      <c r="AC52" s="261">
        <v>3591.5758547002702</v>
      </c>
      <c r="AD52" s="261">
        <v>13440.081927661553</v>
      </c>
      <c r="AE52" s="478">
        <f t="shared" si="120"/>
        <v>93220.196064011281</v>
      </c>
      <c r="AF52" s="483">
        <v>0</v>
      </c>
      <c r="AG52" s="261">
        <v>0</v>
      </c>
      <c r="AH52" s="261">
        <v>0</v>
      </c>
      <c r="AI52" s="261">
        <v>0</v>
      </c>
      <c r="AJ52" s="261">
        <v>0</v>
      </c>
      <c r="AK52" s="261">
        <v>0</v>
      </c>
      <c r="AL52" s="261">
        <v>0</v>
      </c>
      <c r="AM52" s="261">
        <v>0</v>
      </c>
      <c r="AN52" s="480">
        <f t="shared" si="121"/>
        <v>0</v>
      </c>
      <c r="AO52" s="481">
        <f t="shared" si="122"/>
        <v>93220.196064011281</v>
      </c>
      <c r="AP52" s="335">
        <v>30</v>
      </c>
      <c r="AQ52" s="261">
        <v>1619662.9900000147</v>
      </c>
      <c r="AR52" s="261">
        <v>4597233.6399997454</v>
      </c>
      <c r="AS52" s="261">
        <v>1829138.4243910692</v>
      </c>
      <c r="AT52" s="261">
        <v>4908773.5473680897</v>
      </c>
      <c r="AU52" s="261">
        <v>2042227.8231859202</v>
      </c>
      <c r="AV52" s="261">
        <v>5306810.8871837165</v>
      </c>
      <c r="AW52" s="261">
        <v>2459571.3596915295</v>
      </c>
      <c r="AX52" s="261">
        <v>5804669.2949513216</v>
      </c>
      <c r="AY52" s="478">
        <f t="shared" si="123"/>
        <v>28568087.966771409</v>
      </c>
      <c r="AZ52" s="483">
        <v>0</v>
      </c>
      <c r="BA52" s="261">
        <v>0</v>
      </c>
      <c r="BB52" s="261">
        <v>0</v>
      </c>
      <c r="BC52" s="261">
        <v>0</v>
      </c>
      <c r="BD52" s="261">
        <v>0</v>
      </c>
      <c r="BE52" s="261">
        <v>0</v>
      </c>
      <c r="BF52" s="261">
        <v>0</v>
      </c>
      <c r="BG52" s="261">
        <v>91.814740791175382</v>
      </c>
      <c r="BH52" s="480">
        <f t="shared" si="124"/>
        <v>91.814740791175382</v>
      </c>
      <c r="BI52" s="481">
        <f t="shared" si="125"/>
        <v>28568179.781512201</v>
      </c>
      <c r="BJ52" s="335">
        <v>30</v>
      </c>
      <c r="BK52" s="261">
        <v>0</v>
      </c>
      <c r="BL52" s="261">
        <v>272.82</v>
      </c>
      <c r="BM52" s="261">
        <v>6822.8376592298591</v>
      </c>
      <c r="BN52" s="261">
        <v>11462.367267506164</v>
      </c>
      <c r="BO52" s="261">
        <v>7041.3255232217225</v>
      </c>
      <c r="BP52" s="261">
        <v>6858.4339511899889</v>
      </c>
      <c r="BQ52" s="261">
        <v>-2.2842216635563523E-13</v>
      </c>
      <c r="BR52" s="261">
        <v>8989.6437702778949</v>
      </c>
      <c r="BS52" s="478">
        <f t="shared" si="126"/>
        <v>41447.428171425629</v>
      </c>
      <c r="BT52" s="483">
        <v>0</v>
      </c>
      <c r="BU52" s="261">
        <v>0</v>
      </c>
      <c r="BV52" s="261">
        <v>0</v>
      </c>
      <c r="BW52" s="261">
        <v>0</v>
      </c>
      <c r="BX52" s="261">
        <v>0</v>
      </c>
      <c r="BY52" s="261">
        <v>0</v>
      </c>
      <c r="BZ52" s="261">
        <v>0</v>
      </c>
      <c r="CA52" s="261">
        <v>0</v>
      </c>
      <c r="CB52" s="480">
        <f t="shared" si="127"/>
        <v>0</v>
      </c>
      <c r="CC52" s="481">
        <f t="shared" si="128"/>
        <v>41447.428171425629</v>
      </c>
      <c r="CD52" s="335">
        <v>30</v>
      </c>
      <c r="CE52" s="480">
        <f t="shared" si="99"/>
        <v>6333552.9199997606</v>
      </c>
      <c r="CF52" s="480">
        <f t="shared" si="100"/>
        <v>6916724.8971308833</v>
      </c>
      <c r="CG52" s="480">
        <f t="shared" si="101"/>
        <v>7581447.6898077242</v>
      </c>
      <c r="CH52" s="480">
        <f t="shared" si="102"/>
        <v>8478622.2673753165</v>
      </c>
      <c r="CI52" s="482">
        <f t="shared" si="103"/>
        <v>29310347.774313688</v>
      </c>
      <c r="CJ52" s="480">
        <f t="shared" si="104"/>
        <v>0</v>
      </c>
      <c r="CK52" s="480">
        <f t="shared" si="105"/>
        <v>0</v>
      </c>
      <c r="CL52" s="480">
        <f t="shared" si="106"/>
        <v>0</v>
      </c>
      <c r="CM52" s="480">
        <f t="shared" si="107"/>
        <v>91.814740791175382</v>
      </c>
      <c r="CN52" s="482">
        <f t="shared" si="108"/>
        <v>91.814740791175382</v>
      </c>
      <c r="CO52" s="480">
        <f t="shared" si="109"/>
        <v>6333552.9199997606</v>
      </c>
      <c r="CP52" s="480">
        <f t="shared" si="110"/>
        <v>6916724.8971308833</v>
      </c>
      <c r="CQ52" s="480">
        <f t="shared" si="111"/>
        <v>7581447.6898077242</v>
      </c>
      <c r="CR52" s="480">
        <f t="shared" si="112"/>
        <v>8478714.0821161084</v>
      </c>
      <c r="CS52" s="482">
        <f t="shared" si="113"/>
        <v>29310439.589054476</v>
      </c>
    </row>
    <row r="53" spans="1:97" ht="15.75" customHeight="1">
      <c r="A53" s="97" t="s">
        <v>218</v>
      </c>
      <c r="B53" s="335">
        <v>31</v>
      </c>
      <c r="C53" s="261">
        <v>57843.56</v>
      </c>
      <c r="D53" s="261">
        <v>69142.90999999996</v>
      </c>
      <c r="E53" s="261">
        <v>105041.97976932979</v>
      </c>
      <c r="F53" s="261">
        <v>104465.63229958924</v>
      </c>
      <c r="G53" s="261">
        <v>157163.3987826471</v>
      </c>
      <c r="H53" s="261">
        <v>130698.65180999381</v>
      </c>
      <c r="I53" s="261">
        <v>136133.46235996261</v>
      </c>
      <c r="J53" s="261">
        <v>123865.60109536082</v>
      </c>
      <c r="K53" s="478">
        <f t="shared" si="117"/>
        <v>884355.19611688331</v>
      </c>
      <c r="L53" s="483">
        <v>0</v>
      </c>
      <c r="M53" s="261">
        <v>0</v>
      </c>
      <c r="N53" s="261">
        <v>0</v>
      </c>
      <c r="O53" s="261">
        <v>0</v>
      </c>
      <c r="P53" s="261">
        <v>0</v>
      </c>
      <c r="Q53" s="261">
        <v>0</v>
      </c>
      <c r="R53" s="261">
        <v>0</v>
      </c>
      <c r="S53" s="261">
        <v>0</v>
      </c>
      <c r="T53" s="480">
        <f t="shared" si="118"/>
        <v>0</v>
      </c>
      <c r="U53" s="481">
        <f t="shared" si="119"/>
        <v>884355.19611688331</v>
      </c>
      <c r="V53" s="335">
        <v>31</v>
      </c>
      <c r="W53" s="261">
        <v>36618.239999999991</v>
      </c>
      <c r="X53" s="261">
        <v>54257.05999999999</v>
      </c>
      <c r="Y53" s="261">
        <v>34687.144604000692</v>
      </c>
      <c r="Z53" s="261">
        <v>57517.506804906785</v>
      </c>
      <c r="AA53" s="261">
        <v>37528.004582265195</v>
      </c>
      <c r="AB53" s="261">
        <v>52579.253880850847</v>
      </c>
      <c r="AC53" s="261">
        <v>38368.336234724389</v>
      </c>
      <c r="AD53" s="261">
        <v>16518.964445498212</v>
      </c>
      <c r="AE53" s="478">
        <f t="shared" si="120"/>
        <v>328074.51055224607</v>
      </c>
      <c r="AF53" s="483">
        <v>0</v>
      </c>
      <c r="AG53" s="261">
        <v>399.69999999999709</v>
      </c>
      <c r="AH53" s="261">
        <v>0</v>
      </c>
      <c r="AI53" s="261">
        <v>320.62881115301667</v>
      </c>
      <c r="AJ53" s="261">
        <v>0</v>
      </c>
      <c r="AK53" s="261">
        <v>212.80941430376924</v>
      </c>
      <c r="AL53" s="261">
        <v>0</v>
      </c>
      <c r="AM53" s="261">
        <v>0</v>
      </c>
      <c r="AN53" s="480">
        <f t="shared" si="121"/>
        <v>933.13822545678295</v>
      </c>
      <c r="AO53" s="481">
        <f t="shared" si="122"/>
        <v>329007.64877770282</v>
      </c>
      <c r="AP53" s="335">
        <v>31</v>
      </c>
      <c r="AQ53" s="261">
        <v>2996849.1899998551</v>
      </c>
      <c r="AR53" s="261">
        <v>5215899.32999954</v>
      </c>
      <c r="AS53" s="261">
        <v>3287445.0133681376</v>
      </c>
      <c r="AT53" s="261">
        <v>5900057.5738017792</v>
      </c>
      <c r="AU53" s="261">
        <v>4453288.0582319582</v>
      </c>
      <c r="AV53" s="261">
        <v>7871799.5274353633</v>
      </c>
      <c r="AW53" s="261">
        <v>4971921.7025800031</v>
      </c>
      <c r="AX53" s="261">
        <v>7971044.6021874482</v>
      </c>
      <c r="AY53" s="478">
        <f t="shared" si="123"/>
        <v>42668304.99760408</v>
      </c>
      <c r="AZ53" s="483">
        <v>0</v>
      </c>
      <c r="BA53" s="261">
        <v>79.940000000409782</v>
      </c>
      <c r="BB53" s="261">
        <v>0</v>
      </c>
      <c r="BC53" s="261">
        <v>0</v>
      </c>
      <c r="BD53" s="261">
        <v>0</v>
      </c>
      <c r="BE53" s="261">
        <v>1276.8564858224699</v>
      </c>
      <c r="BF53" s="261">
        <v>0</v>
      </c>
      <c r="BG53" s="261">
        <v>1282.8925516408985</v>
      </c>
      <c r="BH53" s="480">
        <f t="shared" si="124"/>
        <v>2639.6890374637783</v>
      </c>
      <c r="BI53" s="481">
        <f t="shared" si="125"/>
        <v>42670944.686641544</v>
      </c>
      <c r="BJ53" s="335">
        <v>31</v>
      </c>
      <c r="BK53" s="261">
        <v>0</v>
      </c>
      <c r="BL53" s="261">
        <v>7346.8600000000015</v>
      </c>
      <c r="BM53" s="261">
        <v>0</v>
      </c>
      <c r="BN53" s="261">
        <v>11798.732513883415</v>
      </c>
      <c r="BO53" s="261">
        <v>0</v>
      </c>
      <c r="BP53" s="261">
        <v>12825.584453440315</v>
      </c>
      <c r="BQ53" s="261">
        <v>0</v>
      </c>
      <c r="BR53" s="261">
        <v>0</v>
      </c>
      <c r="BS53" s="478">
        <f t="shared" si="126"/>
        <v>31971.176967323732</v>
      </c>
      <c r="BT53" s="483">
        <v>0</v>
      </c>
      <c r="BU53" s="261">
        <v>0</v>
      </c>
      <c r="BV53" s="261">
        <v>0</v>
      </c>
      <c r="BW53" s="261">
        <v>0</v>
      </c>
      <c r="BX53" s="261">
        <v>0</v>
      </c>
      <c r="BY53" s="261">
        <v>0</v>
      </c>
      <c r="BZ53" s="261">
        <v>0</v>
      </c>
      <c r="CA53" s="261">
        <v>0</v>
      </c>
      <c r="CB53" s="480">
        <f t="shared" si="127"/>
        <v>0</v>
      </c>
      <c r="CC53" s="481">
        <f t="shared" si="128"/>
        <v>31971.176967323732</v>
      </c>
      <c r="CD53" s="335">
        <v>31</v>
      </c>
      <c r="CE53" s="480">
        <f t="shared" si="99"/>
        <v>8437957.149999395</v>
      </c>
      <c r="CF53" s="480">
        <f t="shared" si="100"/>
        <v>9501013.5831616279</v>
      </c>
      <c r="CG53" s="480">
        <f t="shared" si="101"/>
        <v>12715882.479176519</v>
      </c>
      <c r="CH53" s="480">
        <f t="shared" si="102"/>
        <v>13257852.668902997</v>
      </c>
      <c r="CI53" s="482">
        <f t="shared" si="103"/>
        <v>43912705.881240532</v>
      </c>
      <c r="CJ53" s="480">
        <f t="shared" si="104"/>
        <v>479.64000000040687</v>
      </c>
      <c r="CK53" s="480">
        <f t="shared" si="105"/>
        <v>320.62881115301667</v>
      </c>
      <c r="CL53" s="480">
        <f t="shared" si="106"/>
        <v>1489.6659001262392</v>
      </c>
      <c r="CM53" s="480">
        <f t="shared" si="107"/>
        <v>1282.8925516408985</v>
      </c>
      <c r="CN53" s="482">
        <f t="shared" si="108"/>
        <v>3572.8272629205612</v>
      </c>
      <c r="CO53" s="480">
        <f t="shared" si="109"/>
        <v>8438436.7899993956</v>
      </c>
      <c r="CP53" s="480">
        <f t="shared" si="110"/>
        <v>9501334.2119727805</v>
      </c>
      <c r="CQ53" s="480">
        <f t="shared" si="111"/>
        <v>12717372.145076646</v>
      </c>
      <c r="CR53" s="480">
        <f t="shared" si="112"/>
        <v>13259135.561454637</v>
      </c>
      <c r="CS53" s="482">
        <f t="shared" si="113"/>
        <v>43916278.708503455</v>
      </c>
    </row>
    <row r="54" spans="1:97" ht="15.75" customHeight="1">
      <c r="A54" s="97" t="s">
        <v>219</v>
      </c>
      <c r="B54" s="335">
        <v>32</v>
      </c>
      <c r="C54" s="261">
        <v>0</v>
      </c>
      <c r="D54" s="261">
        <v>0</v>
      </c>
      <c r="E54" s="261">
        <v>0</v>
      </c>
      <c r="F54" s="261">
        <v>0</v>
      </c>
      <c r="G54" s="261">
        <v>0</v>
      </c>
      <c r="H54" s="261">
        <v>0</v>
      </c>
      <c r="I54" s="261">
        <v>0</v>
      </c>
      <c r="J54" s="261">
        <v>0</v>
      </c>
      <c r="K54" s="478">
        <f t="shared" si="117"/>
        <v>0</v>
      </c>
      <c r="L54" s="483">
        <v>0</v>
      </c>
      <c r="M54" s="261">
        <v>0</v>
      </c>
      <c r="N54" s="261">
        <v>0</v>
      </c>
      <c r="O54" s="261">
        <v>0</v>
      </c>
      <c r="P54" s="261">
        <v>0</v>
      </c>
      <c r="Q54" s="261">
        <v>0</v>
      </c>
      <c r="R54" s="261">
        <v>0</v>
      </c>
      <c r="S54" s="261">
        <v>0</v>
      </c>
      <c r="T54" s="480">
        <f t="shared" si="118"/>
        <v>0</v>
      </c>
      <c r="U54" s="481">
        <f t="shared" si="119"/>
        <v>0</v>
      </c>
      <c r="V54" s="335">
        <v>32</v>
      </c>
      <c r="W54" s="261">
        <v>0</v>
      </c>
      <c r="X54" s="261">
        <v>0</v>
      </c>
      <c r="Y54" s="261">
        <v>0</v>
      </c>
      <c r="Z54" s="261">
        <v>0</v>
      </c>
      <c r="AA54" s="261">
        <v>0</v>
      </c>
      <c r="AB54" s="261">
        <v>0</v>
      </c>
      <c r="AC54" s="261">
        <v>0</v>
      </c>
      <c r="AD54" s="261">
        <v>0</v>
      </c>
      <c r="AE54" s="478">
        <f t="shared" si="120"/>
        <v>0</v>
      </c>
      <c r="AF54" s="483">
        <v>0</v>
      </c>
      <c r="AG54" s="261">
        <v>0</v>
      </c>
      <c r="AH54" s="261">
        <v>0</v>
      </c>
      <c r="AI54" s="261">
        <v>0</v>
      </c>
      <c r="AJ54" s="261">
        <v>0</v>
      </c>
      <c r="AK54" s="261">
        <v>0</v>
      </c>
      <c r="AL54" s="261">
        <v>0</v>
      </c>
      <c r="AM54" s="261">
        <v>0</v>
      </c>
      <c r="AN54" s="480">
        <f t="shared" si="121"/>
        <v>0</v>
      </c>
      <c r="AO54" s="481">
        <f t="shared" si="122"/>
        <v>0</v>
      </c>
      <c r="AP54" s="335">
        <v>32</v>
      </c>
      <c r="AQ54" s="261">
        <v>0</v>
      </c>
      <c r="AR54" s="261">
        <v>0</v>
      </c>
      <c r="AS54" s="261">
        <v>0</v>
      </c>
      <c r="AT54" s="261">
        <v>0</v>
      </c>
      <c r="AU54" s="261">
        <v>0</v>
      </c>
      <c r="AV54" s="261">
        <v>0</v>
      </c>
      <c r="AW54" s="261">
        <v>0</v>
      </c>
      <c r="AX54" s="261">
        <v>0</v>
      </c>
      <c r="AY54" s="478">
        <f t="shared" si="123"/>
        <v>0</v>
      </c>
      <c r="AZ54" s="483">
        <v>0</v>
      </c>
      <c r="BA54" s="261">
        <v>0</v>
      </c>
      <c r="BB54" s="261">
        <v>0</v>
      </c>
      <c r="BC54" s="261">
        <v>0</v>
      </c>
      <c r="BD54" s="261">
        <v>0</v>
      </c>
      <c r="BE54" s="261">
        <v>0</v>
      </c>
      <c r="BF54" s="261">
        <v>0</v>
      </c>
      <c r="BG54" s="261">
        <v>0</v>
      </c>
      <c r="BH54" s="480">
        <f t="shared" si="124"/>
        <v>0</v>
      </c>
      <c r="BI54" s="481">
        <f t="shared" si="125"/>
        <v>0</v>
      </c>
      <c r="BJ54" s="335">
        <v>32</v>
      </c>
      <c r="BK54" s="261">
        <v>0</v>
      </c>
      <c r="BL54" s="261">
        <v>0</v>
      </c>
      <c r="BM54" s="261">
        <v>0</v>
      </c>
      <c r="BN54" s="261">
        <v>0</v>
      </c>
      <c r="BO54" s="261">
        <v>0</v>
      </c>
      <c r="BP54" s="261">
        <v>0</v>
      </c>
      <c r="BQ54" s="261">
        <v>0</v>
      </c>
      <c r="BR54" s="261">
        <v>0</v>
      </c>
      <c r="BS54" s="478">
        <f t="shared" si="126"/>
        <v>0</v>
      </c>
      <c r="BT54" s="483">
        <v>0</v>
      </c>
      <c r="BU54" s="261">
        <v>0</v>
      </c>
      <c r="BV54" s="261">
        <v>0</v>
      </c>
      <c r="BW54" s="261">
        <v>0</v>
      </c>
      <c r="BX54" s="261">
        <v>0</v>
      </c>
      <c r="BY54" s="261">
        <v>0</v>
      </c>
      <c r="BZ54" s="261">
        <v>0</v>
      </c>
      <c r="CA54" s="261">
        <v>0</v>
      </c>
      <c r="CB54" s="480">
        <f t="shared" si="127"/>
        <v>0</v>
      </c>
      <c r="CC54" s="481">
        <f t="shared" si="128"/>
        <v>0</v>
      </c>
      <c r="CD54" s="335">
        <v>32</v>
      </c>
      <c r="CE54" s="480">
        <f t="shared" si="99"/>
        <v>0</v>
      </c>
      <c r="CF54" s="480">
        <f t="shared" si="100"/>
        <v>0</v>
      </c>
      <c r="CG54" s="480">
        <f t="shared" si="101"/>
        <v>0</v>
      </c>
      <c r="CH54" s="480">
        <f t="shared" si="102"/>
        <v>0</v>
      </c>
      <c r="CI54" s="482">
        <f t="shared" si="103"/>
        <v>0</v>
      </c>
      <c r="CJ54" s="480">
        <f t="shared" si="104"/>
        <v>0</v>
      </c>
      <c r="CK54" s="480">
        <f t="shared" si="105"/>
        <v>0</v>
      </c>
      <c r="CL54" s="480">
        <f t="shared" si="106"/>
        <v>0</v>
      </c>
      <c r="CM54" s="480">
        <f t="shared" si="107"/>
        <v>0</v>
      </c>
      <c r="CN54" s="482">
        <f t="shared" si="108"/>
        <v>0</v>
      </c>
      <c r="CO54" s="480">
        <f t="shared" si="109"/>
        <v>0</v>
      </c>
      <c r="CP54" s="480">
        <f t="shared" si="110"/>
        <v>0</v>
      </c>
      <c r="CQ54" s="480">
        <f t="shared" si="111"/>
        <v>0</v>
      </c>
      <c r="CR54" s="480">
        <f t="shared" si="112"/>
        <v>0</v>
      </c>
      <c r="CS54" s="482">
        <f t="shared" si="113"/>
        <v>0</v>
      </c>
    </row>
    <row r="55" spans="1:97" ht="15.75" customHeight="1">
      <c r="A55" s="97" t="s">
        <v>220</v>
      </c>
      <c r="B55" s="335">
        <v>33</v>
      </c>
      <c r="C55" s="261">
        <v>30906.790000000008</v>
      </c>
      <c r="D55" s="261">
        <v>318277.0999999998</v>
      </c>
      <c r="E55" s="261">
        <v>32269.656317576766</v>
      </c>
      <c r="F55" s="261">
        <v>311471.16709997674</v>
      </c>
      <c r="G55" s="261">
        <v>48537.943019305705</v>
      </c>
      <c r="H55" s="261">
        <v>390686.06190733192</v>
      </c>
      <c r="I55" s="261">
        <v>40844.271135445364</v>
      </c>
      <c r="J55" s="261">
        <v>295484.00448737398</v>
      </c>
      <c r="K55" s="478">
        <f t="shared" si="87"/>
        <v>1468476.9939670106</v>
      </c>
      <c r="L55" s="483">
        <v>0</v>
      </c>
      <c r="M55" s="261">
        <v>23630.489999999932</v>
      </c>
      <c r="N55" s="261">
        <v>0</v>
      </c>
      <c r="O55" s="261">
        <v>31712.481634262502</v>
      </c>
      <c r="P55" s="261">
        <v>0</v>
      </c>
      <c r="Q55" s="261">
        <v>25510.438467959655</v>
      </c>
      <c r="R55" s="261">
        <v>0</v>
      </c>
      <c r="S55" s="261">
        <v>24801.986015064154</v>
      </c>
      <c r="T55" s="480">
        <f t="shared" si="88"/>
        <v>105655.39611728623</v>
      </c>
      <c r="U55" s="481">
        <f t="shared" si="89"/>
        <v>1574132.3900842969</v>
      </c>
      <c r="V55" s="335">
        <v>33</v>
      </c>
      <c r="W55" s="261">
        <v>9844.83</v>
      </c>
      <c r="X55" s="261">
        <v>99687.380000000019</v>
      </c>
      <c r="Y55" s="261">
        <v>10570.091553569759</v>
      </c>
      <c r="Z55" s="261">
        <v>112595.23768713897</v>
      </c>
      <c r="AA55" s="261">
        <v>10496.64625976846</v>
      </c>
      <c r="AB55" s="261">
        <v>125199.96692295148</v>
      </c>
      <c r="AC55" s="261">
        <v>10057.244211326926</v>
      </c>
      <c r="AD55" s="261">
        <v>119787.28101398073</v>
      </c>
      <c r="AE55" s="478">
        <f t="shared" si="90"/>
        <v>498238.6776487364</v>
      </c>
      <c r="AF55" s="483">
        <v>0</v>
      </c>
      <c r="AG55" s="261">
        <v>12608.550000000003</v>
      </c>
      <c r="AH55" s="261">
        <v>0</v>
      </c>
      <c r="AI55" s="261">
        <v>24393.358932982974</v>
      </c>
      <c r="AJ55" s="261">
        <v>0</v>
      </c>
      <c r="AK55" s="261">
        <v>17044.558911368258</v>
      </c>
      <c r="AL55" s="261">
        <v>0</v>
      </c>
      <c r="AM55" s="261">
        <v>15398.149524670129</v>
      </c>
      <c r="AN55" s="480">
        <f t="shared" si="91"/>
        <v>69444.617369021362</v>
      </c>
      <c r="AO55" s="481">
        <f t="shared" si="92"/>
        <v>567683.2950177578</v>
      </c>
      <c r="AP55" s="335">
        <v>33</v>
      </c>
      <c r="AQ55" s="261">
        <v>568183.34999999858</v>
      </c>
      <c r="AR55" s="261">
        <v>3727538.5500000063</v>
      </c>
      <c r="AS55" s="261">
        <v>562414.84610705532</v>
      </c>
      <c r="AT55" s="261">
        <v>3829946.9568623225</v>
      </c>
      <c r="AU55" s="261">
        <v>604706.31629594497</v>
      </c>
      <c r="AV55" s="261">
        <v>4064359.1655100142</v>
      </c>
      <c r="AW55" s="261">
        <v>609803.63724359346</v>
      </c>
      <c r="AX55" s="261">
        <v>4132805.5475817183</v>
      </c>
      <c r="AY55" s="478">
        <f t="shared" si="93"/>
        <v>18099758.369600654</v>
      </c>
      <c r="AZ55" s="483">
        <v>0</v>
      </c>
      <c r="BA55" s="261">
        <v>898544.07999999495</v>
      </c>
      <c r="BB55" s="261">
        <v>0</v>
      </c>
      <c r="BC55" s="261">
        <v>978790.64898395364</v>
      </c>
      <c r="BD55" s="261">
        <v>0</v>
      </c>
      <c r="BE55" s="261">
        <v>1005590.5351687617</v>
      </c>
      <c r="BF55" s="261">
        <v>0</v>
      </c>
      <c r="BG55" s="261">
        <v>955369.51206731691</v>
      </c>
      <c r="BH55" s="480">
        <f t="shared" si="94"/>
        <v>3838294.7762200274</v>
      </c>
      <c r="BI55" s="481">
        <f t="shared" si="95"/>
        <v>21938053.145820681</v>
      </c>
      <c r="BJ55" s="335">
        <v>33</v>
      </c>
      <c r="BK55" s="261">
        <v>2273.3900000000003</v>
      </c>
      <c r="BL55" s="261">
        <v>34368.929999999993</v>
      </c>
      <c r="BM55" s="261">
        <v>2898.563113592063</v>
      </c>
      <c r="BN55" s="261">
        <v>33916.730642670023</v>
      </c>
      <c r="BO55" s="261">
        <v>3918.5686040256464</v>
      </c>
      <c r="BP55" s="261">
        <v>18515.523329700147</v>
      </c>
      <c r="BQ55" s="261">
        <v>2942.4060711287329</v>
      </c>
      <c r="BR55" s="261">
        <v>12099.367855386789</v>
      </c>
      <c r="BS55" s="478">
        <f t="shared" si="96"/>
        <v>110933.47961650339</v>
      </c>
      <c r="BT55" s="483">
        <v>0</v>
      </c>
      <c r="BU55" s="261">
        <v>11368.82</v>
      </c>
      <c r="BV55" s="261">
        <v>0</v>
      </c>
      <c r="BW55" s="261">
        <v>25715.301012892</v>
      </c>
      <c r="BX55" s="261">
        <v>0</v>
      </c>
      <c r="BY55" s="261">
        <v>14317.267756799629</v>
      </c>
      <c r="BZ55" s="261">
        <v>0</v>
      </c>
      <c r="CA55" s="261">
        <v>8588.0216437651834</v>
      </c>
      <c r="CB55" s="480">
        <f t="shared" si="97"/>
        <v>59989.410413456812</v>
      </c>
      <c r="CC55" s="481">
        <f t="shared" si="98"/>
        <v>170922.8900299602</v>
      </c>
      <c r="CD55" s="335">
        <v>33</v>
      </c>
      <c r="CE55" s="480">
        <f t="shared" si="99"/>
        <v>4791080.320000004</v>
      </c>
      <c r="CF55" s="480">
        <f t="shared" si="100"/>
        <v>4896083.2493839012</v>
      </c>
      <c r="CG55" s="480">
        <f t="shared" si="101"/>
        <v>5266420.1918490427</v>
      </c>
      <c r="CH55" s="480">
        <f t="shared" si="102"/>
        <v>5223823.7595999539</v>
      </c>
      <c r="CI55" s="482">
        <f t="shared" si="103"/>
        <v>20177407.520832904</v>
      </c>
      <c r="CJ55" s="480">
        <f t="shared" si="104"/>
        <v>946151.93999999482</v>
      </c>
      <c r="CK55" s="480">
        <f t="shared" si="105"/>
        <v>1060611.7905640912</v>
      </c>
      <c r="CL55" s="480">
        <f t="shared" si="106"/>
        <v>1062462.8003048892</v>
      </c>
      <c r="CM55" s="480">
        <f t="shared" si="107"/>
        <v>1004157.6692508163</v>
      </c>
      <c r="CN55" s="482">
        <f t="shared" si="108"/>
        <v>4073384.2001197916</v>
      </c>
      <c r="CO55" s="480">
        <f t="shared" si="109"/>
        <v>5737232.2599999988</v>
      </c>
      <c r="CP55" s="480">
        <f t="shared" si="110"/>
        <v>5956695.0399479922</v>
      </c>
      <c r="CQ55" s="480">
        <f t="shared" si="111"/>
        <v>6328882.9921539314</v>
      </c>
      <c r="CR55" s="480">
        <f t="shared" si="112"/>
        <v>6227981.4288507709</v>
      </c>
      <c r="CS55" s="482">
        <f t="shared" si="113"/>
        <v>24250791.720952693</v>
      </c>
    </row>
    <row r="56" spans="1:97" ht="15.75" customHeight="1">
      <c r="A56" s="97" t="s">
        <v>221</v>
      </c>
      <c r="B56" s="335">
        <v>34</v>
      </c>
      <c r="C56" s="261">
        <v>25125.540000000008</v>
      </c>
      <c r="D56" s="261">
        <v>75382.500000000015</v>
      </c>
      <c r="E56" s="261">
        <v>22267.079207351962</v>
      </c>
      <c r="F56" s="261">
        <v>93797.287082081457</v>
      </c>
      <c r="G56" s="261">
        <v>32249.536691028676</v>
      </c>
      <c r="H56" s="261">
        <v>92800.978313763248</v>
      </c>
      <c r="I56" s="261">
        <v>38546.835572604854</v>
      </c>
      <c r="J56" s="261">
        <v>81812.571583445446</v>
      </c>
      <c r="K56" s="478">
        <f t="shared" si="87"/>
        <v>461982.3284502757</v>
      </c>
      <c r="L56" s="483">
        <v>0</v>
      </c>
      <c r="M56" s="261">
        <v>19208.929999999993</v>
      </c>
      <c r="N56" s="261">
        <v>0</v>
      </c>
      <c r="O56" s="261">
        <v>34722.297362576435</v>
      </c>
      <c r="P56" s="261">
        <v>0</v>
      </c>
      <c r="Q56" s="261">
        <v>24411.22339973924</v>
      </c>
      <c r="R56" s="261">
        <v>0</v>
      </c>
      <c r="S56" s="261">
        <v>26666.968538190336</v>
      </c>
      <c r="T56" s="480">
        <f t="shared" si="88"/>
        <v>105009.41930050601</v>
      </c>
      <c r="U56" s="481">
        <f t="shared" si="89"/>
        <v>566991.74775078171</v>
      </c>
      <c r="V56" s="335">
        <v>34</v>
      </c>
      <c r="W56" s="261">
        <v>3081.2200000000007</v>
      </c>
      <c r="X56" s="261">
        <v>22912.470000000005</v>
      </c>
      <c r="Y56" s="261">
        <v>5793.7050550127933</v>
      </c>
      <c r="Z56" s="261">
        <v>31062.902856417713</v>
      </c>
      <c r="AA56" s="261">
        <v>7858.3386897067066</v>
      </c>
      <c r="AB56" s="261">
        <v>24621.82044797331</v>
      </c>
      <c r="AC56" s="261">
        <v>11291.911513528166</v>
      </c>
      <c r="AD56" s="261">
        <v>24379.405009087553</v>
      </c>
      <c r="AE56" s="478">
        <f t="shared" si="90"/>
        <v>131001.77357172624</v>
      </c>
      <c r="AF56" s="483">
        <v>0</v>
      </c>
      <c r="AG56" s="261">
        <v>8002.5800000000027</v>
      </c>
      <c r="AH56" s="261">
        <v>0</v>
      </c>
      <c r="AI56" s="261">
        <v>9331.1346705917385</v>
      </c>
      <c r="AJ56" s="261">
        <v>0</v>
      </c>
      <c r="AK56" s="261">
        <v>13037.729135770387</v>
      </c>
      <c r="AL56" s="261">
        <v>0</v>
      </c>
      <c r="AM56" s="261">
        <v>10706.82954218188</v>
      </c>
      <c r="AN56" s="480">
        <f t="shared" si="91"/>
        <v>41078.273348544011</v>
      </c>
      <c r="AO56" s="481">
        <f t="shared" si="92"/>
        <v>172080.04692027025</v>
      </c>
      <c r="AP56" s="335">
        <v>34</v>
      </c>
      <c r="AQ56" s="261">
        <v>159770.91</v>
      </c>
      <c r="AR56" s="261">
        <v>651894.65000000061</v>
      </c>
      <c r="AS56" s="261">
        <v>169950.87903326112</v>
      </c>
      <c r="AT56" s="261">
        <v>753643.68545305869</v>
      </c>
      <c r="AU56" s="261">
        <v>225897.91128341001</v>
      </c>
      <c r="AV56" s="261">
        <v>817617.50385343679</v>
      </c>
      <c r="AW56" s="261">
        <v>243595.07677446055</v>
      </c>
      <c r="AX56" s="261">
        <v>799588.71832415427</v>
      </c>
      <c r="AY56" s="478">
        <f t="shared" si="93"/>
        <v>3821959.3347217822</v>
      </c>
      <c r="AZ56" s="483">
        <v>0</v>
      </c>
      <c r="BA56" s="261">
        <v>337817.47000000032</v>
      </c>
      <c r="BB56" s="261">
        <v>0</v>
      </c>
      <c r="BC56" s="261">
        <v>325642.45667934231</v>
      </c>
      <c r="BD56" s="261">
        <v>0</v>
      </c>
      <c r="BE56" s="261">
        <v>392449.86330407934</v>
      </c>
      <c r="BF56" s="261">
        <v>0</v>
      </c>
      <c r="BG56" s="261">
        <v>466722.73359841551</v>
      </c>
      <c r="BH56" s="480">
        <f t="shared" si="94"/>
        <v>1522632.5235818375</v>
      </c>
      <c r="BI56" s="481">
        <f t="shared" si="95"/>
        <v>5344591.8583036195</v>
      </c>
      <c r="BJ56" s="335">
        <v>34</v>
      </c>
      <c r="BK56" s="261">
        <v>25415.860000000004</v>
      </c>
      <c r="BL56" s="261">
        <v>31377.849999999988</v>
      </c>
      <c r="BM56" s="261">
        <v>29004.997771370032</v>
      </c>
      <c r="BN56" s="261">
        <v>29045.89178258758</v>
      </c>
      <c r="BO56" s="261">
        <v>27289.191173332187</v>
      </c>
      <c r="BP56" s="261">
        <v>27984.243242226403</v>
      </c>
      <c r="BQ56" s="261">
        <v>17738.050226253446</v>
      </c>
      <c r="BR56" s="261">
        <v>21901.430747403596</v>
      </c>
      <c r="BS56" s="478">
        <f t="shared" si="96"/>
        <v>209757.51494317324</v>
      </c>
      <c r="BT56" s="483">
        <v>0</v>
      </c>
      <c r="BU56" s="261">
        <v>83389.770000000019</v>
      </c>
      <c r="BV56" s="261">
        <v>0</v>
      </c>
      <c r="BW56" s="261">
        <v>98276.270209670023</v>
      </c>
      <c r="BX56" s="261">
        <v>0</v>
      </c>
      <c r="BY56" s="261">
        <v>89325.040291618177</v>
      </c>
      <c r="BZ56" s="261">
        <v>0</v>
      </c>
      <c r="CA56" s="261">
        <v>95045.169695435834</v>
      </c>
      <c r="CB56" s="480">
        <f t="shared" si="97"/>
        <v>366036.25019672402</v>
      </c>
      <c r="CC56" s="481">
        <f t="shared" si="98"/>
        <v>575793.76513989724</v>
      </c>
      <c r="CD56" s="335">
        <v>34</v>
      </c>
      <c r="CE56" s="480">
        <f t="shared" si="99"/>
        <v>994961.00000000058</v>
      </c>
      <c r="CF56" s="480">
        <f t="shared" si="100"/>
        <v>1134566.4282411414</v>
      </c>
      <c r="CG56" s="480">
        <f t="shared" si="101"/>
        <v>1256319.5236948773</v>
      </c>
      <c r="CH56" s="480">
        <f t="shared" si="102"/>
        <v>1238853.9997509378</v>
      </c>
      <c r="CI56" s="482">
        <f t="shared" si="103"/>
        <v>4624700.9516869579</v>
      </c>
      <c r="CJ56" s="480">
        <f t="shared" si="104"/>
        <v>448418.75000000035</v>
      </c>
      <c r="CK56" s="480">
        <f t="shared" si="105"/>
        <v>467972.15892218048</v>
      </c>
      <c r="CL56" s="480">
        <f t="shared" si="106"/>
        <v>519223.8561312072</v>
      </c>
      <c r="CM56" s="480">
        <f t="shared" si="107"/>
        <v>599141.70137422357</v>
      </c>
      <c r="CN56" s="482">
        <f t="shared" si="108"/>
        <v>2034756.4664276114</v>
      </c>
      <c r="CO56" s="480">
        <f t="shared" si="109"/>
        <v>1443379.7500000012</v>
      </c>
      <c r="CP56" s="480">
        <f t="shared" si="110"/>
        <v>1602538.5871633219</v>
      </c>
      <c r="CQ56" s="480">
        <f t="shared" si="111"/>
        <v>1775543.3798260842</v>
      </c>
      <c r="CR56" s="480">
        <f t="shared" si="112"/>
        <v>1837995.7011251615</v>
      </c>
      <c r="CS56" s="482">
        <f t="shared" si="113"/>
        <v>6659457.418114569</v>
      </c>
    </row>
    <row r="57" spans="1:97" ht="15.75" customHeight="1">
      <c r="A57" s="97" t="s">
        <v>222</v>
      </c>
      <c r="B57" s="335">
        <v>35</v>
      </c>
      <c r="C57" s="261">
        <v>11803.290000000006</v>
      </c>
      <c r="D57" s="261">
        <v>32598.350000000006</v>
      </c>
      <c r="E57" s="261">
        <v>21748.681592548637</v>
      </c>
      <c r="F57" s="261">
        <v>35198.639853896966</v>
      </c>
      <c r="G57" s="261">
        <v>20604.244830416519</v>
      </c>
      <c r="H57" s="261">
        <v>33534.825190174932</v>
      </c>
      <c r="I57" s="261">
        <v>20875.260476853164</v>
      </c>
      <c r="J57" s="261">
        <v>26502.912215516255</v>
      </c>
      <c r="K57" s="478">
        <f t="shared" si="87"/>
        <v>202866.20415940651</v>
      </c>
      <c r="L57" s="483">
        <v>0</v>
      </c>
      <c r="M57" s="261">
        <v>29296.100000000024</v>
      </c>
      <c r="N57" s="261">
        <v>0</v>
      </c>
      <c r="O57" s="261">
        <v>47314.558741402128</v>
      </c>
      <c r="P57" s="261">
        <v>0</v>
      </c>
      <c r="Q57" s="261">
        <v>55882.767412198555</v>
      </c>
      <c r="R57" s="261">
        <v>0</v>
      </c>
      <c r="S57" s="261">
        <v>33308.590075193213</v>
      </c>
      <c r="T57" s="480">
        <f t="shared" si="88"/>
        <v>165802.01622879392</v>
      </c>
      <c r="U57" s="481">
        <f t="shared" si="89"/>
        <v>368668.22038820043</v>
      </c>
      <c r="V57" s="335">
        <v>35</v>
      </c>
      <c r="W57" s="261">
        <v>1880.96</v>
      </c>
      <c r="X57" s="261">
        <v>7809.1600000000008</v>
      </c>
      <c r="Y57" s="261">
        <v>1925.3396651222822</v>
      </c>
      <c r="Z57" s="261">
        <v>6889.09035891035</v>
      </c>
      <c r="AA57" s="261">
        <v>1915.1537734749945</v>
      </c>
      <c r="AB57" s="261">
        <v>7475.5002205326236</v>
      </c>
      <c r="AC57" s="261">
        <v>959.67504782243986</v>
      </c>
      <c r="AD57" s="261">
        <v>7012.3979247340276</v>
      </c>
      <c r="AE57" s="478">
        <f t="shared" si="90"/>
        <v>35867.276990596714</v>
      </c>
      <c r="AF57" s="483">
        <v>0</v>
      </c>
      <c r="AG57" s="261">
        <v>7318.0999999999985</v>
      </c>
      <c r="AH57" s="261">
        <v>0</v>
      </c>
      <c r="AI57" s="261">
        <v>10443.328393242229</v>
      </c>
      <c r="AJ57" s="261">
        <v>0</v>
      </c>
      <c r="AK57" s="261">
        <v>12246.469225918105</v>
      </c>
      <c r="AL57" s="261">
        <v>0</v>
      </c>
      <c r="AM57" s="261">
        <v>10127.997480675604</v>
      </c>
      <c r="AN57" s="480">
        <f t="shared" si="91"/>
        <v>40135.895099835936</v>
      </c>
      <c r="AO57" s="481">
        <f t="shared" si="92"/>
        <v>76003.17209043265</v>
      </c>
      <c r="AP57" s="335">
        <v>35</v>
      </c>
      <c r="AQ57" s="261">
        <v>128121.40999999995</v>
      </c>
      <c r="AR57" s="261">
        <v>536847.45000000019</v>
      </c>
      <c r="AS57" s="261">
        <v>170575.64309162524</v>
      </c>
      <c r="AT57" s="261">
        <v>483743.04135894636</v>
      </c>
      <c r="AU57" s="261">
        <v>153297.47835484383</v>
      </c>
      <c r="AV57" s="261">
        <v>466529.56039898965</v>
      </c>
      <c r="AW57" s="261">
        <v>165142.59850725043</v>
      </c>
      <c r="AX57" s="261">
        <v>457367.40279243351</v>
      </c>
      <c r="AY57" s="478">
        <f t="shared" si="93"/>
        <v>2561624.5845040893</v>
      </c>
      <c r="AZ57" s="483">
        <v>0</v>
      </c>
      <c r="BA57" s="261">
        <v>463241.72</v>
      </c>
      <c r="BB57" s="261">
        <v>0</v>
      </c>
      <c r="BC57" s="261">
        <v>648935.13614344946</v>
      </c>
      <c r="BD57" s="261">
        <v>0</v>
      </c>
      <c r="BE57" s="261">
        <v>641771.07408782956</v>
      </c>
      <c r="BF57" s="261">
        <v>0</v>
      </c>
      <c r="BG57" s="261">
        <v>570406.51303978777</v>
      </c>
      <c r="BH57" s="480">
        <f t="shared" si="94"/>
        <v>2324354.443271067</v>
      </c>
      <c r="BI57" s="481">
        <f t="shared" si="95"/>
        <v>4885979.0277751563</v>
      </c>
      <c r="BJ57" s="335">
        <v>35</v>
      </c>
      <c r="BK57" s="261">
        <v>728.6</v>
      </c>
      <c r="BL57" s="261">
        <v>11003.779999999999</v>
      </c>
      <c r="BM57" s="261">
        <v>446.3429272299349</v>
      </c>
      <c r="BN57" s="261">
        <v>18123.619563918721</v>
      </c>
      <c r="BO57" s="261">
        <v>2503.6476161936821</v>
      </c>
      <c r="BP57" s="261">
        <v>12678.035360748194</v>
      </c>
      <c r="BQ57" s="261">
        <v>194.47265773809281</v>
      </c>
      <c r="BR57" s="261">
        <v>9888.8311710169019</v>
      </c>
      <c r="BS57" s="478">
        <f t="shared" si="96"/>
        <v>55567.329296845528</v>
      </c>
      <c r="BT57" s="483">
        <v>0</v>
      </c>
      <c r="BU57" s="261">
        <v>14988.20000000001</v>
      </c>
      <c r="BV57" s="261">
        <v>0</v>
      </c>
      <c r="BW57" s="261">
        <v>78780.542437693381</v>
      </c>
      <c r="BX57" s="261">
        <v>0</v>
      </c>
      <c r="BY57" s="261">
        <v>18650.777597376098</v>
      </c>
      <c r="BZ57" s="261">
        <v>0</v>
      </c>
      <c r="CA57" s="261">
        <v>17463.885667321574</v>
      </c>
      <c r="CB57" s="480">
        <f t="shared" si="97"/>
        <v>129883.40570239107</v>
      </c>
      <c r="CC57" s="481">
        <f t="shared" si="98"/>
        <v>185450.73499923659</v>
      </c>
      <c r="CD57" s="335">
        <v>35</v>
      </c>
      <c r="CE57" s="480">
        <f t="shared" si="99"/>
        <v>730793.00000000012</v>
      </c>
      <c r="CF57" s="480">
        <f t="shared" si="100"/>
        <v>738650.39841219853</v>
      </c>
      <c r="CG57" s="480">
        <f t="shared" si="101"/>
        <v>698538.44574537431</v>
      </c>
      <c r="CH57" s="480">
        <f t="shared" si="102"/>
        <v>687943.55079336488</v>
      </c>
      <c r="CI57" s="482">
        <f t="shared" si="103"/>
        <v>2855925.3949509379</v>
      </c>
      <c r="CJ57" s="480">
        <f t="shared" si="104"/>
        <v>514844.12</v>
      </c>
      <c r="CK57" s="480">
        <f t="shared" si="105"/>
        <v>785473.56571578712</v>
      </c>
      <c r="CL57" s="480">
        <f t="shared" si="106"/>
        <v>728551.08832332236</v>
      </c>
      <c r="CM57" s="480">
        <f t="shared" si="107"/>
        <v>631306.98626297817</v>
      </c>
      <c r="CN57" s="482">
        <f t="shared" si="108"/>
        <v>2660175.7603020882</v>
      </c>
      <c r="CO57" s="480">
        <f t="shared" si="109"/>
        <v>1245637.1200000001</v>
      </c>
      <c r="CP57" s="480">
        <f t="shared" si="110"/>
        <v>1524123.9641279855</v>
      </c>
      <c r="CQ57" s="480">
        <f t="shared" si="111"/>
        <v>1427089.5340686967</v>
      </c>
      <c r="CR57" s="480">
        <f t="shared" si="112"/>
        <v>1319250.5370563429</v>
      </c>
      <c r="CS57" s="482">
        <f t="shared" si="113"/>
        <v>5516101.1552530257</v>
      </c>
    </row>
    <row r="58" spans="1:97" ht="15.75" customHeight="1">
      <c r="A58" s="97" t="s">
        <v>223</v>
      </c>
      <c r="B58" s="335">
        <v>36</v>
      </c>
      <c r="C58" s="261">
        <v>0</v>
      </c>
      <c r="D58" s="261">
        <v>0</v>
      </c>
      <c r="E58" s="261">
        <v>308.10556396786109</v>
      </c>
      <c r="F58" s="261">
        <v>0</v>
      </c>
      <c r="G58" s="261">
        <v>0</v>
      </c>
      <c r="H58" s="261">
        <v>0</v>
      </c>
      <c r="I58" s="261">
        <v>0</v>
      </c>
      <c r="J58" s="261">
        <v>0</v>
      </c>
      <c r="K58" s="478">
        <f t="shared" si="87"/>
        <v>308.10556396786109</v>
      </c>
      <c r="L58" s="483">
        <v>0</v>
      </c>
      <c r="M58" s="261">
        <v>0</v>
      </c>
      <c r="N58" s="261">
        <v>0</v>
      </c>
      <c r="O58" s="261">
        <v>0</v>
      </c>
      <c r="P58" s="261">
        <v>0</v>
      </c>
      <c r="Q58" s="261">
        <v>0</v>
      </c>
      <c r="R58" s="261">
        <v>0</v>
      </c>
      <c r="S58" s="261">
        <v>0</v>
      </c>
      <c r="T58" s="480">
        <f t="shared" si="88"/>
        <v>0</v>
      </c>
      <c r="U58" s="481">
        <f t="shared" si="89"/>
        <v>308.10556396786109</v>
      </c>
      <c r="V58" s="335">
        <v>36</v>
      </c>
      <c r="W58" s="261">
        <v>0</v>
      </c>
      <c r="X58" s="261">
        <v>0</v>
      </c>
      <c r="Y58" s="261">
        <v>0</v>
      </c>
      <c r="Z58" s="261">
        <v>0</v>
      </c>
      <c r="AA58" s="261">
        <v>0</v>
      </c>
      <c r="AB58" s="261">
        <v>0</v>
      </c>
      <c r="AC58" s="261">
        <v>0</v>
      </c>
      <c r="AD58" s="261">
        <v>0</v>
      </c>
      <c r="AE58" s="478">
        <f t="shared" si="90"/>
        <v>0</v>
      </c>
      <c r="AF58" s="483">
        <v>0</v>
      </c>
      <c r="AG58" s="261">
        <v>0</v>
      </c>
      <c r="AH58" s="261">
        <v>0</v>
      </c>
      <c r="AI58" s="261">
        <v>0</v>
      </c>
      <c r="AJ58" s="261">
        <v>0</v>
      </c>
      <c r="AK58" s="261">
        <v>0</v>
      </c>
      <c r="AL58" s="261">
        <v>0</v>
      </c>
      <c r="AM58" s="261">
        <v>0</v>
      </c>
      <c r="AN58" s="480">
        <f t="shared" si="91"/>
        <v>0</v>
      </c>
      <c r="AO58" s="481">
        <f t="shared" si="92"/>
        <v>0</v>
      </c>
      <c r="AP58" s="335">
        <v>36</v>
      </c>
      <c r="AQ58" s="261">
        <v>17680.320000000011</v>
      </c>
      <c r="AR58" s="261">
        <v>0</v>
      </c>
      <c r="AS58" s="261">
        <v>44324.326521528936</v>
      </c>
      <c r="AT58" s="261">
        <v>0</v>
      </c>
      <c r="AU58" s="261">
        <v>40726.934609383366</v>
      </c>
      <c r="AV58" s="261">
        <v>0</v>
      </c>
      <c r="AW58" s="261">
        <v>40946.972549850609</v>
      </c>
      <c r="AX58" s="261">
        <v>0</v>
      </c>
      <c r="AY58" s="478">
        <f t="shared" si="93"/>
        <v>143678.55368076294</v>
      </c>
      <c r="AZ58" s="483">
        <v>0</v>
      </c>
      <c r="BA58" s="261">
        <v>1212.6400000000001</v>
      </c>
      <c r="BB58" s="261">
        <v>0</v>
      </c>
      <c r="BC58" s="261">
        <v>0</v>
      </c>
      <c r="BD58" s="261">
        <v>0</v>
      </c>
      <c r="BE58" s="261">
        <v>0</v>
      </c>
      <c r="BF58" s="261">
        <v>0</v>
      </c>
      <c r="BG58" s="261">
        <v>0</v>
      </c>
      <c r="BH58" s="480">
        <f t="shared" si="94"/>
        <v>1212.6400000000001</v>
      </c>
      <c r="BI58" s="481">
        <f t="shared" si="95"/>
        <v>144891.19368076295</v>
      </c>
      <c r="BJ58" s="335">
        <v>36</v>
      </c>
      <c r="BK58" s="261">
        <v>12139.240000000002</v>
      </c>
      <c r="BL58" s="261">
        <v>0</v>
      </c>
      <c r="BM58" s="261">
        <v>18082.355425887312</v>
      </c>
      <c r="BN58" s="261">
        <v>0</v>
      </c>
      <c r="BO58" s="261">
        <v>16064.974558918373</v>
      </c>
      <c r="BP58" s="261">
        <v>0</v>
      </c>
      <c r="BQ58" s="261">
        <v>10897.651804212561</v>
      </c>
      <c r="BR58" s="261">
        <v>0</v>
      </c>
      <c r="BS58" s="478">
        <f t="shared" si="96"/>
        <v>57184.221789018244</v>
      </c>
      <c r="BT58" s="483">
        <v>0</v>
      </c>
      <c r="BU58" s="261">
        <v>0</v>
      </c>
      <c r="BV58" s="261">
        <v>0</v>
      </c>
      <c r="BW58" s="261">
        <v>0</v>
      </c>
      <c r="BX58" s="261">
        <v>0</v>
      </c>
      <c r="BY58" s="261">
        <v>0</v>
      </c>
      <c r="BZ58" s="261">
        <v>0</v>
      </c>
      <c r="CA58" s="261">
        <v>0</v>
      </c>
      <c r="CB58" s="480">
        <f t="shared" si="97"/>
        <v>0</v>
      </c>
      <c r="CC58" s="481">
        <f t="shared" si="98"/>
        <v>57184.221789018244</v>
      </c>
      <c r="CD58" s="335">
        <v>36</v>
      </c>
      <c r="CE58" s="480">
        <f t="shared" si="99"/>
        <v>29819.560000000012</v>
      </c>
      <c r="CF58" s="480">
        <f t="shared" si="100"/>
        <v>62714.787511384107</v>
      </c>
      <c r="CG58" s="480">
        <f t="shared" si="101"/>
        <v>56791.90916830174</v>
      </c>
      <c r="CH58" s="480">
        <f t="shared" si="102"/>
        <v>51844.624354063169</v>
      </c>
      <c r="CI58" s="482">
        <f t="shared" si="103"/>
        <v>201170.88103374906</v>
      </c>
      <c r="CJ58" s="480">
        <f t="shared" si="104"/>
        <v>1212.6400000000001</v>
      </c>
      <c r="CK58" s="480">
        <f t="shared" si="105"/>
        <v>0</v>
      </c>
      <c r="CL58" s="480">
        <f t="shared" si="106"/>
        <v>0</v>
      </c>
      <c r="CM58" s="480">
        <f t="shared" si="107"/>
        <v>0</v>
      </c>
      <c r="CN58" s="482">
        <f t="shared" si="108"/>
        <v>1212.6400000000001</v>
      </c>
      <c r="CO58" s="480">
        <f t="shared" si="109"/>
        <v>31032.200000000012</v>
      </c>
      <c r="CP58" s="480">
        <f t="shared" si="110"/>
        <v>62714.787511384107</v>
      </c>
      <c r="CQ58" s="480">
        <f t="shared" si="111"/>
        <v>56791.90916830174</v>
      </c>
      <c r="CR58" s="480">
        <f t="shared" si="112"/>
        <v>51844.624354063169</v>
      </c>
      <c r="CS58" s="482">
        <f t="shared" si="113"/>
        <v>202383.52103374907</v>
      </c>
    </row>
    <row r="59" spans="1:97" ht="15.75" customHeight="1">
      <c r="A59" s="97" t="s">
        <v>468</v>
      </c>
      <c r="B59" s="335">
        <v>37</v>
      </c>
      <c r="C59" s="261">
        <v>1492.5000000000002</v>
      </c>
      <c r="D59" s="261">
        <v>6954.4800000000005</v>
      </c>
      <c r="E59" s="261">
        <v>1869.390495665391</v>
      </c>
      <c r="F59" s="261">
        <v>6014.6707628857193</v>
      </c>
      <c r="G59" s="261">
        <v>2226.796525554912</v>
      </c>
      <c r="H59" s="261">
        <v>3705.9829398312754</v>
      </c>
      <c r="I59" s="261">
        <v>1648.1351797984451</v>
      </c>
      <c r="J59" s="261">
        <v>813.7351625573674</v>
      </c>
      <c r="K59" s="478">
        <f t="shared" si="87"/>
        <v>24725.691066293115</v>
      </c>
      <c r="L59" s="483">
        <v>0</v>
      </c>
      <c r="M59" s="261">
        <v>3175.3700000000008</v>
      </c>
      <c r="N59" s="261">
        <v>0</v>
      </c>
      <c r="O59" s="261">
        <v>3142.1543275631047</v>
      </c>
      <c r="P59" s="261">
        <v>0</v>
      </c>
      <c r="Q59" s="261">
        <v>2878.4014511531955</v>
      </c>
      <c r="R59" s="261">
        <v>0</v>
      </c>
      <c r="S59" s="261">
        <v>1247.6990796481366</v>
      </c>
      <c r="T59" s="480">
        <f t="shared" si="88"/>
        <v>10443.624858364437</v>
      </c>
      <c r="U59" s="481">
        <f t="shared" si="89"/>
        <v>35169.315924657552</v>
      </c>
      <c r="V59" s="335">
        <v>37</v>
      </c>
      <c r="W59" s="261">
        <v>0</v>
      </c>
      <c r="X59" s="261">
        <v>620</v>
      </c>
      <c r="Y59" s="261">
        <v>170.05826582641686</v>
      </c>
      <c r="Z59" s="261">
        <v>298.35222225134601</v>
      </c>
      <c r="AA59" s="261">
        <v>0</v>
      </c>
      <c r="AB59" s="261">
        <v>435.86721048981963</v>
      </c>
      <c r="AC59" s="261">
        <v>160.73780988787504</v>
      </c>
      <c r="AD59" s="261">
        <v>204.59913976102894</v>
      </c>
      <c r="AE59" s="478">
        <f t="shared" si="90"/>
        <v>1889.6146482164863</v>
      </c>
      <c r="AF59" s="483">
        <v>0</v>
      </c>
      <c r="AG59" s="261">
        <v>160</v>
      </c>
      <c r="AH59" s="261">
        <v>0</v>
      </c>
      <c r="AI59" s="261">
        <v>174.35244459372257</v>
      </c>
      <c r="AJ59" s="261">
        <v>0</v>
      </c>
      <c r="AK59" s="261">
        <v>679.6510597621949</v>
      </c>
      <c r="AL59" s="261">
        <v>0</v>
      </c>
      <c r="AM59" s="261">
        <v>443.70923960892083</v>
      </c>
      <c r="AN59" s="480">
        <f t="shared" si="91"/>
        <v>1457.7127439648384</v>
      </c>
      <c r="AO59" s="481">
        <f t="shared" si="92"/>
        <v>3347.3273921813247</v>
      </c>
      <c r="AP59" s="335">
        <v>37</v>
      </c>
      <c r="AQ59" s="261">
        <v>4860</v>
      </c>
      <c r="AR59" s="261">
        <v>13610.830000000002</v>
      </c>
      <c r="AS59" s="261">
        <v>8618.4628812361916</v>
      </c>
      <c r="AT59" s="261">
        <v>17772.049107891107</v>
      </c>
      <c r="AU59" s="261">
        <v>18077.222505586211</v>
      </c>
      <c r="AV59" s="261">
        <v>20296.117298015888</v>
      </c>
      <c r="AW59" s="261">
        <v>16800.999025172725</v>
      </c>
      <c r="AX59" s="261">
        <v>10868.598445075329</v>
      </c>
      <c r="AY59" s="478">
        <f t="shared" si="93"/>
        <v>110904.27926297746</v>
      </c>
      <c r="AZ59" s="483">
        <v>0</v>
      </c>
      <c r="BA59" s="261">
        <v>5449.92</v>
      </c>
      <c r="BB59" s="261">
        <v>0</v>
      </c>
      <c r="BC59" s="261">
        <v>13199.2060229054</v>
      </c>
      <c r="BD59" s="261">
        <v>0</v>
      </c>
      <c r="BE59" s="261">
        <v>14933.828591403284</v>
      </c>
      <c r="BF59" s="261">
        <v>0</v>
      </c>
      <c r="BG59" s="261">
        <v>21270.170271409799</v>
      </c>
      <c r="BH59" s="480">
        <f t="shared" si="94"/>
        <v>54853.124885718484</v>
      </c>
      <c r="BI59" s="481">
        <f t="shared" si="95"/>
        <v>165757.40414869593</v>
      </c>
      <c r="BJ59" s="335">
        <v>37</v>
      </c>
      <c r="BK59" s="261">
        <v>82.5</v>
      </c>
      <c r="BL59" s="261">
        <v>312</v>
      </c>
      <c r="BM59" s="261">
        <v>82.528276062819941</v>
      </c>
      <c r="BN59" s="261">
        <v>73.275105716382555</v>
      </c>
      <c r="BO59" s="261">
        <v>0</v>
      </c>
      <c r="BP59" s="261">
        <v>85.126402489854939</v>
      </c>
      <c r="BQ59" s="261">
        <v>0</v>
      </c>
      <c r="BR59" s="261">
        <v>0</v>
      </c>
      <c r="BS59" s="478">
        <f t="shared" si="96"/>
        <v>635.42978426905745</v>
      </c>
      <c r="BT59" s="483">
        <v>0</v>
      </c>
      <c r="BU59" s="261">
        <v>128</v>
      </c>
      <c r="BV59" s="261">
        <v>0</v>
      </c>
      <c r="BW59" s="261">
        <v>128.34778530018684</v>
      </c>
      <c r="BX59" s="261">
        <v>0</v>
      </c>
      <c r="BY59" s="261">
        <v>160.12747502164774</v>
      </c>
      <c r="BZ59" s="261">
        <v>0</v>
      </c>
      <c r="CA59" s="261">
        <v>0</v>
      </c>
      <c r="CB59" s="480">
        <f t="shared" si="97"/>
        <v>416.47526032183458</v>
      </c>
      <c r="CC59" s="481">
        <f t="shared" si="98"/>
        <v>1051.905044590892</v>
      </c>
      <c r="CD59" s="335">
        <v>37</v>
      </c>
      <c r="CE59" s="480">
        <f t="shared" si="99"/>
        <v>27932.310000000005</v>
      </c>
      <c r="CF59" s="480">
        <f t="shared" si="100"/>
        <v>34898.787117535372</v>
      </c>
      <c r="CG59" s="480">
        <f t="shared" si="101"/>
        <v>44827.112881967958</v>
      </c>
      <c r="CH59" s="480">
        <f t="shared" si="102"/>
        <v>30496.804762252774</v>
      </c>
      <c r="CI59" s="482">
        <f t="shared" si="103"/>
        <v>138155.01476175612</v>
      </c>
      <c r="CJ59" s="480">
        <f t="shared" si="104"/>
        <v>8913.2900000000009</v>
      </c>
      <c r="CK59" s="480">
        <f t="shared" si="105"/>
        <v>16644.060580362413</v>
      </c>
      <c r="CL59" s="480">
        <f t="shared" si="106"/>
        <v>18652.008577340323</v>
      </c>
      <c r="CM59" s="480">
        <f t="shared" si="107"/>
        <v>22961.578590666857</v>
      </c>
      <c r="CN59" s="482">
        <f t="shared" si="108"/>
        <v>67170.937748369601</v>
      </c>
      <c r="CO59" s="480">
        <f t="shared" si="109"/>
        <v>36845.600000000006</v>
      </c>
      <c r="CP59" s="480">
        <f t="shared" si="110"/>
        <v>51542.847697897792</v>
      </c>
      <c r="CQ59" s="480">
        <f t="shared" si="111"/>
        <v>63479.121459308284</v>
      </c>
      <c r="CR59" s="480">
        <f t="shared" si="112"/>
        <v>53458.383352919627</v>
      </c>
      <c r="CS59" s="482">
        <f t="shared" si="113"/>
        <v>205325.9525101257</v>
      </c>
    </row>
    <row r="60" spans="1:97" ht="15.75" customHeight="1">
      <c r="A60" s="1066" t="s">
        <v>372</v>
      </c>
      <c r="B60" s="1063">
        <v>38</v>
      </c>
      <c r="C60" s="496">
        <v>88412.720203256074</v>
      </c>
      <c r="D60" s="496">
        <v>376662.9744331523</v>
      </c>
      <c r="E60" s="496">
        <v>97837.576569519631</v>
      </c>
      <c r="F60" s="496">
        <v>387477.73876532202</v>
      </c>
      <c r="G60" s="496">
        <v>98910.515593142482</v>
      </c>
      <c r="H60" s="496">
        <v>401879.28700210981</v>
      </c>
      <c r="I60" s="496">
        <v>99937.122526859937</v>
      </c>
      <c r="J60" s="496">
        <v>364664.87591432309</v>
      </c>
      <c r="K60" s="478">
        <f>SUM(C60:J60)</f>
        <v>1915782.8110076855</v>
      </c>
      <c r="L60" s="497">
        <v>0</v>
      </c>
      <c r="M60" s="496">
        <v>0</v>
      </c>
      <c r="N60" s="496">
        <v>0</v>
      </c>
      <c r="O60" s="496">
        <v>0</v>
      </c>
      <c r="P60" s="496">
        <v>0</v>
      </c>
      <c r="Q60" s="496">
        <v>0</v>
      </c>
      <c r="R60" s="496">
        <v>0</v>
      </c>
      <c r="S60" s="496">
        <v>0</v>
      </c>
      <c r="T60" s="480">
        <f>SUM(L60:S60)</f>
        <v>0</v>
      </c>
      <c r="U60" s="481">
        <f>SUM(T60,K60)</f>
        <v>1915782.8110076855</v>
      </c>
      <c r="V60" s="1063">
        <v>38</v>
      </c>
      <c r="W60" s="496">
        <v>3638.3835474590978</v>
      </c>
      <c r="X60" s="496">
        <v>60979.308255414478</v>
      </c>
      <c r="Y60" s="496">
        <v>4441.8967697077933</v>
      </c>
      <c r="Z60" s="496">
        <v>69249.89881954281</v>
      </c>
      <c r="AA60" s="496">
        <v>5421.7893570985671</v>
      </c>
      <c r="AB60" s="496">
        <v>79192.183860362493</v>
      </c>
      <c r="AC60" s="496">
        <v>5251.1620752791323</v>
      </c>
      <c r="AD60" s="496">
        <v>75263.260088242052</v>
      </c>
      <c r="AE60" s="478">
        <f>SUM(W60:AD60)</f>
        <v>303437.88277310645</v>
      </c>
      <c r="AF60" s="497">
        <v>0</v>
      </c>
      <c r="AG60" s="496">
        <v>0</v>
      </c>
      <c r="AH60" s="496">
        <v>0</v>
      </c>
      <c r="AI60" s="496">
        <v>0</v>
      </c>
      <c r="AJ60" s="496">
        <v>0</v>
      </c>
      <c r="AK60" s="496">
        <v>0</v>
      </c>
      <c r="AL60" s="496">
        <v>0</v>
      </c>
      <c r="AM60" s="496">
        <v>0</v>
      </c>
      <c r="AN60" s="480">
        <f>SUM(AF60:AM60)</f>
        <v>0</v>
      </c>
      <c r="AO60" s="481">
        <f>SUM(AN60,AE60)</f>
        <v>303437.88277310645</v>
      </c>
      <c r="AP60" s="1063">
        <v>38</v>
      </c>
      <c r="AQ60" s="496">
        <v>213023.93130085617</v>
      </c>
      <c r="AR60" s="496">
        <v>1042999.9414581254</v>
      </c>
      <c r="AS60" s="496">
        <v>222738.06652248284</v>
      </c>
      <c r="AT60" s="496">
        <v>1083701.3533563199</v>
      </c>
      <c r="AU60" s="496">
        <v>256555.77320020818</v>
      </c>
      <c r="AV60" s="496">
        <v>1193532.3737154438</v>
      </c>
      <c r="AW60" s="496">
        <v>280728.57540041622</v>
      </c>
      <c r="AX60" s="496">
        <v>1211220.2955596026</v>
      </c>
      <c r="AY60" s="478">
        <f>SUM(AQ60:AX60)</f>
        <v>5504500.3105134545</v>
      </c>
      <c r="AZ60" s="497">
        <v>0</v>
      </c>
      <c r="BA60" s="496">
        <v>0</v>
      </c>
      <c r="BB60" s="496">
        <v>0</v>
      </c>
      <c r="BC60" s="496">
        <v>0</v>
      </c>
      <c r="BD60" s="496">
        <v>0</v>
      </c>
      <c r="BE60" s="496">
        <v>0</v>
      </c>
      <c r="BF60" s="496">
        <v>0</v>
      </c>
      <c r="BG60" s="496">
        <v>0</v>
      </c>
      <c r="BH60" s="480">
        <f>SUM(AZ60:BG60)</f>
        <v>0</v>
      </c>
      <c r="BI60" s="481">
        <f>SUM(BH60,AY60)</f>
        <v>5504500.3105134545</v>
      </c>
      <c r="BJ60" s="1063">
        <v>38</v>
      </c>
      <c r="BK60" s="496">
        <v>3207.138376497242</v>
      </c>
      <c r="BL60" s="496">
        <v>40180.747471126211</v>
      </c>
      <c r="BM60" s="496">
        <v>3348.9432899585772</v>
      </c>
      <c r="BN60" s="496">
        <v>41742.612069908064</v>
      </c>
      <c r="BO60" s="496">
        <v>3350.3476160043792</v>
      </c>
      <c r="BP60" s="496">
        <v>48098.49856637777</v>
      </c>
      <c r="BQ60" s="496">
        <v>2548.358065944285</v>
      </c>
      <c r="BR60" s="496">
        <v>40765.753423854076</v>
      </c>
      <c r="BS60" s="478">
        <f>SUM(BK60:BR60)</f>
        <v>183242.3988796706</v>
      </c>
      <c r="BT60" s="497">
        <v>0</v>
      </c>
      <c r="BU60" s="496">
        <v>0</v>
      </c>
      <c r="BV60" s="496">
        <v>0</v>
      </c>
      <c r="BW60" s="496">
        <v>0</v>
      </c>
      <c r="BX60" s="496">
        <v>0</v>
      </c>
      <c r="BY60" s="496">
        <v>0</v>
      </c>
      <c r="BZ60" s="496">
        <v>0</v>
      </c>
      <c r="CA60" s="496">
        <v>0</v>
      </c>
      <c r="CB60" s="480">
        <f>SUM(BT60:CA60)</f>
        <v>0</v>
      </c>
      <c r="CC60" s="481">
        <f>SUM(CB60,BS60)</f>
        <v>183242.3988796706</v>
      </c>
      <c r="CD60" s="1063">
        <v>38</v>
      </c>
      <c r="CE60" s="480">
        <f t="shared" si="99"/>
        <v>1829105.145045887</v>
      </c>
      <c r="CF60" s="480">
        <f t="shared" si="100"/>
        <v>1910538.0861627618</v>
      </c>
      <c r="CG60" s="480">
        <f t="shared" si="101"/>
        <v>2086940.7689107473</v>
      </c>
      <c r="CH60" s="480">
        <f t="shared" si="102"/>
        <v>2080379.4030545214</v>
      </c>
      <c r="CI60" s="482">
        <f t="shared" si="103"/>
        <v>7906963.403173917</v>
      </c>
      <c r="CJ60" s="480">
        <f t="shared" si="104"/>
        <v>0</v>
      </c>
      <c r="CK60" s="480">
        <f t="shared" si="105"/>
        <v>0</v>
      </c>
      <c r="CL60" s="480">
        <f t="shared" si="106"/>
        <v>0</v>
      </c>
      <c r="CM60" s="480">
        <f t="shared" si="107"/>
        <v>0</v>
      </c>
      <c r="CN60" s="482">
        <f t="shared" si="108"/>
        <v>0</v>
      </c>
      <c r="CO60" s="480">
        <f t="shared" si="109"/>
        <v>1829105.145045887</v>
      </c>
      <c r="CP60" s="480">
        <f t="shared" si="110"/>
        <v>1910538.0861627618</v>
      </c>
      <c r="CQ60" s="480">
        <f t="shared" si="111"/>
        <v>2086940.7689107473</v>
      </c>
      <c r="CR60" s="480">
        <f t="shared" si="112"/>
        <v>2080379.4030545214</v>
      </c>
      <c r="CS60" s="482">
        <f t="shared" si="113"/>
        <v>7906963.4031739179</v>
      </c>
    </row>
    <row r="61" spans="1:97" ht="15.75" customHeight="1">
      <c r="A61" s="97" t="s">
        <v>226</v>
      </c>
      <c r="B61" s="1063">
        <v>39</v>
      </c>
      <c r="C61" s="261">
        <v>30258.66</v>
      </c>
      <c r="D61" s="261">
        <v>103698.31</v>
      </c>
      <c r="E61" s="261">
        <v>35849.43</v>
      </c>
      <c r="F61" s="261">
        <v>113696.53</v>
      </c>
      <c r="G61" s="261">
        <v>45697.450000000004</v>
      </c>
      <c r="H61" s="261">
        <v>158318.32</v>
      </c>
      <c r="I61" s="261">
        <v>70492.540000000008</v>
      </c>
      <c r="J61" s="261">
        <v>223763.14</v>
      </c>
      <c r="K61" s="478">
        <f t="shared" si="87"/>
        <v>781774.38</v>
      </c>
      <c r="L61" s="483">
        <v>0</v>
      </c>
      <c r="M61" s="261">
        <v>288034.66000000003</v>
      </c>
      <c r="N61" s="261">
        <v>0</v>
      </c>
      <c r="O61" s="261">
        <v>316496.55</v>
      </c>
      <c r="P61" s="261">
        <v>0</v>
      </c>
      <c r="Q61" s="261">
        <v>334924.40000000002</v>
      </c>
      <c r="R61" s="261">
        <v>0</v>
      </c>
      <c r="S61" s="261">
        <v>407957.88999999996</v>
      </c>
      <c r="T61" s="480">
        <f t="shared" si="88"/>
        <v>1347413.5</v>
      </c>
      <c r="U61" s="481">
        <f t="shared" si="89"/>
        <v>2129187.88</v>
      </c>
      <c r="V61" s="1063">
        <v>39</v>
      </c>
      <c r="W61" s="261">
        <v>1491.01</v>
      </c>
      <c r="X61" s="261">
        <v>21067.390000000003</v>
      </c>
      <c r="Y61" s="261">
        <v>1921.76</v>
      </c>
      <c r="Z61" s="261">
        <v>24173.79</v>
      </c>
      <c r="AA61" s="261">
        <v>2783.81</v>
      </c>
      <c r="AB61" s="261">
        <v>33366.39</v>
      </c>
      <c r="AC61" s="261">
        <v>3925.2</v>
      </c>
      <c r="AD61" s="261">
        <v>49013.81</v>
      </c>
      <c r="AE61" s="478">
        <f t="shared" si="90"/>
        <v>137743.15999999997</v>
      </c>
      <c r="AF61" s="483">
        <v>0</v>
      </c>
      <c r="AG61" s="261">
        <v>45701.26</v>
      </c>
      <c r="AH61" s="261">
        <v>0</v>
      </c>
      <c r="AI61" s="261">
        <v>55653.35</v>
      </c>
      <c r="AJ61" s="261">
        <v>0</v>
      </c>
      <c r="AK61" s="261">
        <v>65524.340000000004</v>
      </c>
      <c r="AL61" s="261">
        <v>0</v>
      </c>
      <c r="AM61" s="261">
        <v>83556.2</v>
      </c>
      <c r="AN61" s="480">
        <f t="shared" si="91"/>
        <v>250435.15000000002</v>
      </c>
      <c r="AO61" s="481">
        <f t="shared" si="92"/>
        <v>388178.31</v>
      </c>
      <c r="AP61" s="1063">
        <v>39</v>
      </c>
      <c r="AQ61" s="261">
        <v>78221.420000000013</v>
      </c>
      <c r="AR61" s="261">
        <v>271922.31999999995</v>
      </c>
      <c r="AS61" s="261">
        <v>84714.49</v>
      </c>
      <c r="AT61" s="261">
        <v>307502.75</v>
      </c>
      <c r="AU61" s="261">
        <v>123417.23000000001</v>
      </c>
      <c r="AV61" s="261">
        <v>453879.26999999996</v>
      </c>
      <c r="AW61" s="261">
        <v>202150.71</v>
      </c>
      <c r="AX61" s="261">
        <v>739789.5</v>
      </c>
      <c r="AY61" s="478">
        <f t="shared" si="93"/>
        <v>2261597.69</v>
      </c>
      <c r="AZ61" s="483">
        <v>0</v>
      </c>
      <c r="BA61" s="261">
        <v>803222.23</v>
      </c>
      <c r="BB61" s="261">
        <v>0</v>
      </c>
      <c r="BC61" s="261">
        <v>889734.63</v>
      </c>
      <c r="BD61" s="261">
        <v>0</v>
      </c>
      <c r="BE61" s="261">
        <v>1000877.01</v>
      </c>
      <c r="BF61" s="261">
        <v>0</v>
      </c>
      <c r="BG61" s="261">
        <v>1357941.0999999999</v>
      </c>
      <c r="BH61" s="480">
        <f t="shared" si="94"/>
        <v>4051774.9699999997</v>
      </c>
      <c r="BI61" s="481">
        <f t="shared" si="95"/>
        <v>6313372.6600000001</v>
      </c>
      <c r="BJ61" s="1063">
        <v>39</v>
      </c>
      <c r="BK61" s="261">
        <v>1394.65</v>
      </c>
      <c r="BL61" s="261">
        <v>164.89000000000124</v>
      </c>
      <c r="BM61" s="261">
        <v>1512.19</v>
      </c>
      <c r="BN61" s="261">
        <v>2848.2199999999993</v>
      </c>
      <c r="BO61" s="261">
        <v>1801.55</v>
      </c>
      <c r="BP61" s="261">
        <v>10942.310000000001</v>
      </c>
      <c r="BQ61" s="261">
        <v>1977.8</v>
      </c>
      <c r="BR61" s="261">
        <v>21929.260000000002</v>
      </c>
      <c r="BS61" s="478">
        <f t="shared" si="96"/>
        <v>42570.87</v>
      </c>
      <c r="BT61" s="483">
        <v>0</v>
      </c>
      <c r="BU61" s="261">
        <v>33603.43</v>
      </c>
      <c r="BV61" s="261">
        <v>0</v>
      </c>
      <c r="BW61" s="261">
        <v>36617.15</v>
      </c>
      <c r="BX61" s="261">
        <v>0</v>
      </c>
      <c r="BY61" s="261">
        <v>42277.72</v>
      </c>
      <c r="BZ61" s="261">
        <v>0</v>
      </c>
      <c r="CA61" s="261">
        <v>46786.92</v>
      </c>
      <c r="CB61" s="480">
        <f t="shared" si="97"/>
        <v>159285.22</v>
      </c>
      <c r="CC61" s="481">
        <f t="shared" si="98"/>
        <v>201856.09</v>
      </c>
      <c r="CD61" s="1063">
        <v>39</v>
      </c>
      <c r="CE61" s="480">
        <f t="shared" si="99"/>
        <v>508218.65</v>
      </c>
      <c r="CF61" s="480">
        <f t="shared" si="100"/>
        <v>572219.15999999992</v>
      </c>
      <c r="CG61" s="480">
        <f t="shared" si="101"/>
        <v>830206.33000000007</v>
      </c>
      <c r="CH61" s="480">
        <f t="shared" si="102"/>
        <v>1313041.96</v>
      </c>
      <c r="CI61" s="482">
        <f t="shared" si="103"/>
        <v>3223686.1</v>
      </c>
      <c r="CJ61" s="480">
        <f t="shared" si="104"/>
        <v>1170561.5799999998</v>
      </c>
      <c r="CK61" s="480">
        <f t="shared" si="105"/>
        <v>1298501.68</v>
      </c>
      <c r="CL61" s="480">
        <f t="shared" si="106"/>
        <v>1443603.47</v>
      </c>
      <c r="CM61" s="480">
        <f t="shared" si="107"/>
        <v>1896242.1099999999</v>
      </c>
      <c r="CN61" s="482">
        <f t="shared" si="108"/>
        <v>5808908.8399999989</v>
      </c>
      <c r="CO61" s="480">
        <f t="shared" si="109"/>
        <v>1678780.2299999997</v>
      </c>
      <c r="CP61" s="480">
        <f t="shared" si="110"/>
        <v>1870720.8399999999</v>
      </c>
      <c r="CQ61" s="480">
        <f t="shared" si="111"/>
        <v>2273809.7999999998</v>
      </c>
      <c r="CR61" s="480">
        <f t="shared" si="112"/>
        <v>3209284.0699999994</v>
      </c>
      <c r="CS61" s="482">
        <f t="shared" si="113"/>
        <v>9032594.9399999995</v>
      </c>
    </row>
    <row r="62" spans="1:97" ht="15.75" customHeight="1">
      <c r="A62" s="97" t="s">
        <v>227</v>
      </c>
      <c r="B62" s="1063">
        <v>40</v>
      </c>
      <c r="C62" s="261"/>
      <c r="D62" s="261"/>
      <c r="E62" s="261"/>
      <c r="F62" s="261"/>
      <c r="G62" s="261"/>
      <c r="H62" s="261"/>
      <c r="I62" s="261"/>
      <c r="J62" s="261"/>
      <c r="K62" s="478">
        <f t="shared" si="87"/>
        <v>0</v>
      </c>
      <c r="L62" s="483"/>
      <c r="M62" s="261"/>
      <c r="N62" s="261"/>
      <c r="O62" s="261"/>
      <c r="P62" s="261"/>
      <c r="Q62" s="261"/>
      <c r="R62" s="261"/>
      <c r="S62" s="261"/>
      <c r="T62" s="480">
        <f t="shared" si="88"/>
        <v>0</v>
      </c>
      <c r="U62" s="481">
        <f t="shared" si="89"/>
        <v>0</v>
      </c>
      <c r="V62" s="1063">
        <v>40</v>
      </c>
      <c r="W62" s="261"/>
      <c r="X62" s="261"/>
      <c r="Y62" s="261"/>
      <c r="Z62" s="261"/>
      <c r="AA62" s="261"/>
      <c r="AB62" s="261"/>
      <c r="AC62" s="261"/>
      <c r="AD62" s="261"/>
      <c r="AE62" s="478">
        <f t="shared" si="90"/>
        <v>0</v>
      </c>
      <c r="AF62" s="483"/>
      <c r="AG62" s="261"/>
      <c r="AH62" s="261"/>
      <c r="AI62" s="261"/>
      <c r="AJ62" s="261"/>
      <c r="AK62" s="261"/>
      <c r="AL62" s="261"/>
      <c r="AM62" s="261"/>
      <c r="AN62" s="480">
        <f t="shared" si="91"/>
        <v>0</v>
      </c>
      <c r="AO62" s="481">
        <f t="shared" si="92"/>
        <v>0</v>
      </c>
      <c r="AP62" s="1063">
        <v>40</v>
      </c>
      <c r="AQ62" s="261"/>
      <c r="AR62" s="261"/>
      <c r="AS62" s="261"/>
      <c r="AT62" s="261"/>
      <c r="AU62" s="261"/>
      <c r="AV62" s="261"/>
      <c r="AW62" s="261"/>
      <c r="AX62" s="261"/>
      <c r="AY62" s="478">
        <f t="shared" si="93"/>
        <v>0</v>
      </c>
      <c r="AZ62" s="483"/>
      <c r="BA62" s="261"/>
      <c r="BB62" s="261"/>
      <c r="BC62" s="261"/>
      <c r="BD62" s="261"/>
      <c r="BE62" s="261"/>
      <c r="BF62" s="261"/>
      <c r="BG62" s="261"/>
      <c r="BH62" s="480">
        <f t="shared" si="94"/>
        <v>0</v>
      </c>
      <c r="BI62" s="481">
        <f t="shared" si="95"/>
        <v>0</v>
      </c>
      <c r="BJ62" s="1063">
        <v>40</v>
      </c>
      <c r="BK62" s="261"/>
      <c r="BL62" s="261"/>
      <c r="BM62" s="261"/>
      <c r="BN62" s="261"/>
      <c r="BO62" s="261"/>
      <c r="BP62" s="261"/>
      <c r="BQ62" s="261"/>
      <c r="BR62" s="261"/>
      <c r="BS62" s="478">
        <f t="shared" si="96"/>
        <v>0</v>
      </c>
      <c r="BT62" s="483"/>
      <c r="BU62" s="261"/>
      <c r="BV62" s="261"/>
      <c r="BW62" s="261"/>
      <c r="BX62" s="261"/>
      <c r="BY62" s="261"/>
      <c r="BZ62" s="261"/>
      <c r="CA62" s="261"/>
      <c r="CB62" s="480">
        <f t="shared" si="97"/>
        <v>0</v>
      </c>
      <c r="CC62" s="481">
        <f t="shared" si="98"/>
        <v>0</v>
      </c>
      <c r="CD62" s="1063">
        <v>40</v>
      </c>
      <c r="CE62" s="480">
        <f t="shared" si="99"/>
        <v>0</v>
      </c>
      <c r="CF62" s="480">
        <f t="shared" si="100"/>
        <v>0</v>
      </c>
      <c r="CG62" s="480">
        <f t="shared" si="101"/>
        <v>0</v>
      </c>
      <c r="CH62" s="480">
        <f t="shared" si="102"/>
        <v>0</v>
      </c>
      <c r="CI62" s="482">
        <f t="shared" si="103"/>
        <v>0</v>
      </c>
      <c r="CJ62" s="480">
        <f t="shared" si="104"/>
        <v>0</v>
      </c>
      <c r="CK62" s="480">
        <f t="shared" si="105"/>
        <v>0</v>
      </c>
      <c r="CL62" s="480">
        <f t="shared" si="106"/>
        <v>0</v>
      </c>
      <c r="CM62" s="480">
        <f t="shared" si="107"/>
        <v>0</v>
      </c>
      <c r="CN62" s="482">
        <f t="shared" si="108"/>
        <v>0</v>
      </c>
      <c r="CO62" s="480">
        <f t="shared" si="109"/>
        <v>0</v>
      </c>
      <c r="CP62" s="480">
        <f t="shared" si="110"/>
        <v>0</v>
      </c>
      <c r="CQ62" s="480">
        <f t="shared" si="111"/>
        <v>0</v>
      </c>
      <c r="CR62" s="480">
        <f t="shared" si="112"/>
        <v>0</v>
      </c>
      <c r="CS62" s="482">
        <f t="shared" si="113"/>
        <v>0</v>
      </c>
    </row>
    <row r="63" spans="1:97" ht="15.75" customHeight="1">
      <c r="A63" s="97" t="s">
        <v>229</v>
      </c>
      <c r="B63" s="1063">
        <v>41</v>
      </c>
      <c r="C63" s="261"/>
      <c r="D63" s="261"/>
      <c r="E63" s="261"/>
      <c r="F63" s="261"/>
      <c r="G63" s="261"/>
      <c r="H63" s="261"/>
      <c r="I63" s="261"/>
      <c r="J63" s="261"/>
      <c r="K63" s="478">
        <f t="shared" si="87"/>
        <v>0</v>
      </c>
      <c r="L63" s="483"/>
      <c r="M63" s="261"/>
      <c r="N63" s="261"/>
      <c r="O63" s="261"/>
      <c r="P63" s="261"/>
      <c r="Q63" s="261"/>
      <c r="R63" s="261"/>
      <c r="S63" s="261"/>
      <c r="T63" s="480">
        <f t="shared" si="88"/>
        <v>0</v>
      </c>
      <c r="U63" s="481">
        <f t="shared" si="89"/>
        <v>0</v>
      </c>
      <c r="V63" s="1063">
        <v>41</v>
      </c>
      <c r="W63" s="261"/>
      <c r="X63" s="261"/>
      <c r="Y63" s="261"/>
      <c r="Z63" s="261"/>
      <c r="AA63" s="261"/>
      <c r="AB63" s="261"/>
      <c r="AC63" s="261"/>
      <c r="AD63" s="261"/>
      <c r="AE63" s="478">
        <f t="shared" si="90"/>
        <v>0</v>
      </c>
      <c r="AF63" s="483"/>
      <c r="AG63" s="261"/>
      <c r="AH63" s="261"/>
      <c r="AI63" s="261"/>
      <c r="AJ63" s="261"/>
      <c r="AK63" s="261"/>
      <c r="AL63" s="261"/>
      <c r="AM63" s="261"/>
      <c r="AN63" s="480">
        <f t="shared" si="91"/>
        <v>0</v>
      </c>
      <c r="AO63" s="481">
        <f t="shared" si="92"/>
        <v>0</v>
      </c>
      <c r="AP63" s="1063">
        <v>41</v>
      </c>
      <c r="AQ63" s="261"/>
      <c r="AR63" s="261"/>
      <c r="AS63" s="261"/>
      <c r="AT63" s="261"/>
      <c r="AU63" s="261"/>
      <c r="AV63" s="261"/>
      <c r="AW63" s="261"/>
      <c r="AX63" s="261"/>
      <c r="AY63" s="478">
        <f t="shared" si="93"/>
        <v>0</v>
      </c>
      <c r="AZ63" s="483"/>
      <c r="BA63" s="261"/>
      <c r="BB63" s="261"/>
      <c r="BC63" s="261"/>
      <c r="BD63" s="261"/>
      <c r="BE63" s="261"/>
      <c r="BF63" s="261"/>
      <c r="BG63" s="261"/>
      <c r="BH63" s="480">
        <f t="shared" si="94"/>
        <v>0</v>
      </c>
      <c r="BI63" s="481">
        <f t="shared" si="95"/>
        <v>0</v>
      </c>
      <c r="BJ63" s="1063">
        <v>41</v>
      </c>
      <c r="BK63" s="261"/>
      <c r="BL63" s="261"/>
      <c r="BM63" s="261"/>
      <c r="BN63" s="261"/>
      <c r="BO63" s="261"/>
      <c r="BP63" s="261"/>
      <c r="BQ63" s="261"/>
      <c r="BR63" s="261"/>
      <c r="BS63" s="478">
        <f t="shared" si="96"/>
        <v>0</v>
      </c>
      <c r="BT63" s="483"/>
      <c r="BU63" s="261"/>
      <c r="BV63" s="261"/>
      <c r="BW63" s="261"/>
      <c r="BX63" s="261"/>
      <c r="BY63" s="261"/>
      <c r="BZ63" s="261"/>
      <c r="CA63" s="261"/>
      <c r="CB63" s="480">
        <f t="shared" si="97"/>
        <v>0</v>
      </c>
      <c r="CC63" s="481">
        <f t="shared" si="98"/>
        <v>0</v>
      </c>
      <c r="CD63" s="1063">
        <v>41</v>
      </c>
      <c r="CE63" s="480">
        <f t="shared" si="99"/>
        <v>0</v>
      </c>
      <c r="CF63" s="480">
        <f t="shared" si="100"/>
        <v>0</v>
      </c>
      <c r="CG63" s="480">
        <f t="shared" si="101"/>
        <v>0</v>
      </c>
      <c r="CH63" s="480">
        <f t="shared" si="102"/>
        <v>0</v>
      </c>
      <c r="CI63" s="482">
        <f t="shared" si="103"/>
        <v>0</v>
      </c>
      <c r="CJ63" s="480">
        <f t="shared" si="104"/>
        <v>0</v>
      </c>
      <c r="CK63" s="480">
        <f t="shared" si="105"/>
        <v>0</v>
      </c>
      <c r="CL63" s="480">
        <f t="shared" si="106"/>
        <v>0</v>
      </c>
      <c r="CM63" s="480">
        <f t="shared" si="107"/>
        <v>0</v>
      </c>
      <c r="CN63" s="482">
        <f t="shared" si="108"/>
        <v>0</v>
      </c>
      <c r="CO63" s="480">
        <f t="shared" si="109"/>
        <v>0</v>
      </c>
      <c r="CP63" s="480">
        <f t="shared" si="110"/>
        <v>0</v>
      </c>
      <c r="CQ63" s="480">
        <f t="shared" si="111"/>
        <v>0</v>
      </c>
      <c r="CR63" s="480">
        <f t="shared" si="112"/>
        <v>0</v>
      </c>
      <c r="CS63" s="482">
        <f t="shared" si="113"/>
        <v>0</v>
      </c>
    </row>
    <row r="64" spans="1:97" ht="15.75" customHeight="1">
      <c r="A64" s="1062" t="s">
        <v>231</v>
      </c>
      <c r="B64" s="1063">
        <v>42</v>
      </c>
      <c r="C64" s="261"/>
      <c r="D64" s="261"/>
      <c r="E64" s="261"/>
      <c r="F64" s="261"/>
      <c r="G64" s="261"/>
      <c r="H64" s="261"/>
      <c r="I64" s="261"/>
      <c r="J64" s="261"/>
      <c r="K64" s="478">
        <f t="shared" si="87"/>
        <v>0</v>
      </c>
      <c r="L64" s="483"/>
      <c r="M64" s="261"/>
      <c r="N64" s="261"/>
      <c r="O64" s="261"/>
      <c r="P64" s="261"/>
      <c r="Q64" s="261"/>
      <c r="R64" s="261"/>
      <c r="S64" s="261"/>
      <c r="T64" s="480">
        <f t="shared" si="88"/>
        <v>0</v>
      </c>
      <c r="U64" s="481">
        <f t="shared" si="89"/>
        <v>0</v>
      </c>
      <c r="V64" s="1063">
        <v>42</v>
      </c>
      <c r="W64" s="261"/>
      <c r="X64" s="261"/>
      <c r="Y64" s="261"/>
      <c r="Z64" s="261"/>
      <c r="AA64" s="261"/>
      <c r="AB64" s="261"/>
      <c r="AC64" s="261"/>
      <c r="AD64" s="261"/>
      <c r="AE64" s="478">
        <f t="shared" si="90"/>
        <v>0</v>
      </c>
      <c r="AF64" s="483"/>
      <c r="AG64" s="261"/>
      <c r="AH64" s="261"/>
      <c r="AI64" s="261"/>
      <c r="AJ64" s="261"/>
      <c r="AK64" s="261"/>
      <c r="AL64" s="261"/>
      <c r="AM64" s="261"/>
      <c r="AN64" s="480">
        <f t="shared" si="91"/>
        <v>0</v>
      </c>
      <c r="AO64" s="481">
        <f t="shared" si="92"/>
        <v>0</v>
      </c>
      <c r="AP64" s="1063">
        <v>42</v>
      </c>
      <c r="AQ64" s="261"/>
      <c r="AR64" s="261"/>
      <c r="AS64" s="261"/>
      <c r="AT64" s="261"/>
      <c r="AU64" s="261"/>
      <c r="AV64" s="261"/>
      <c r="AW64" s="261"/>
      <c r="AX64" s="261"/>
      <c r="AY64" s="478">
        <f t="shared" si="93"/>
        <v>0</v>
      </c>
      <c r="AZ64" s="483"/>
      <c r="BA64" s="261"/>
      <c r="BB64" s="261"/>
      <c r="BC64" s="261"/>
      <c r="BD64" s="261"/>
      <c r="BE64" s="261"/>
      <c r="BF64" s="261"/>
      <c r="BG64" s="261"/>
      <c r="BH64" s="480">
        <f t="shared" si="94"/>
        <v>0</v>
      </c>
      <c r="BI64" s="481">
        <f t="shared" si="95"/>
        <v>0</v>
      </c>
      <c r="BJ64" s="1063">
        <v>42</v>
      </c>
      <c r="BK64" s="261"/>
      <c r="BL64" s="261"/>
      <c r="BM64" s="261"/>
      <c r="BN64" s="261"/>
      <c r="BO64" s="261"/>
      <c r="BP64" s="261"/>
      <c r="BQ64" s="261"/>
      <c r="BR64" s="261"/>
      <c r="BS64" s="478">
        <f t="shared" si="96"/>
        <v>0</v>
      </c>
      <c r="BT64" s="483"/>
      <c r="BU64" s="261"/>
      <c r="BV64" s="261"/>
      <c r="BW64" s="261"/>
      <c r="BX64" s="261"/>
      <c r="BY64" s="261"/>
      <c r="BZ64" s="261"/>
      <c r="CA64" s="261"/>
      <c r="CB64" s="480">
        <f t="shared" si="97"/>
        <v>0</v>
      </c>
      <c r="CC64" s="481">
        <f t="shared" si="98"/>
        <v>0</v>
      </c>
      <c r="CD64" s="1063">
        <v>42</v>
      </c>
      <c r="CE64" s="480">
        <f t="shared" si="99"/>
        <v>0</v>
      </c>
      <c r="CF64" s="480">
        <f t="shared" si="100"/>
        <v>0</v>
      </c>
      <c r="CG64" s="480">
        <f t="shared" si="101"/>
        <v>0</v>
      </c>
      <c r="CH64" s="480">
        <f t="shared" si="102"/>
        <v>0</v>
      </c>
      <c r="CI64" s="482">
        <f t="shared" si="103"/>
        <v>0</v>
      </c>
      <c r="CJ64" s="480">
        <f t="shared" si="104"/>
        <v>0</v>
      </c>
      <c r="CK64" s="480">
        <f t="shared" si="105"/>
        <v>0</v>
      </c>
      <c r="CL64" s="480">
        <f t="shared" si="106"/>
        <v>0</v>
      </c>
      <c r="CM64" s="480">
        <f t="shared" si="107"/>
        <v>0</v>
      </c>
      <c r="CN64" s="482">
        <f t="shared" si="108"/>
        <v>0</v>
      </c>
      <c r="CO64" s="480">
        <f t="shared" si="109"/>
        <v>0</v>
      </c>
      <c r="CP64" s="480">
        <f t="shared" si="110"/>
        <v>0</v>
      </c>
      <c r="CQ64" s="480">
        <f t="shared" si="111"/>
        <v>0</v>
      </c>
      <c r="CR64" s="480">
        <f t="shared" si="112"/>
        <v>0</v>
      </c>
      <c r="CS64" s="482">
        <f t="shared" si="113"/>
        <v>0</v>
      </c>
    </row>
    <row r="65" spans="1:131" s="492" customFormat="1" ht="15.75" customHeight="1">
      <c r="A65" s="147"/>
      <c r="B65" s="1063"/>
      <c r="C65" s="206" t="s">
        <v>1314</v>
      </c>
      <c r="D65" s="206" t="s">
        <v>1314</v>
      </c>
      <c r="E65" s="206" t="s">
        <v>1314</v>
      </c>
      <c r="F65" s="206" t="s">
        <v>1314</v>
      </c>
      <c r="G65" s="206" t="s">
        <v>1314</v>
      </c>
      <c r="H65" s="206" t="s">
        <v>1314</v>
      </c>
      <c r="I65" s="206" t="s">
        <v>1314</v>
      </c>
      <c r="J65" s="206" t="s">
        <v>1314</v>
      </c>
      <c r="K65" s="489"/>
      <c r="L65" s="490" t="s">
        <v>1314</v>
      </c>
      <c r="M65" s="206" t="s">
        <v>1314</v>
      </c>
      <c r="N65" s="206" t="s">
        <v>1314</v>
      </c>
      <c r="O65" s="206" t="s">
        <v>1314</v>
      </c>
      <c r="P65" s="206" t="s">
        <v>1314</v>
      </c>
      <c r="Q65" s="206" t="s">
        <v>1314</v>
      </c>
      <c r="R65" s="206" t="s">
        <v>1314</v>
      </c>
      <c r="S65" s="206" t="s">
        <v>1314</v>
      </c>
      <c r="T65" s="491"/>
      <c r="U65" s="490" t="s">
        <v>1314</v>
      </c>
      <c r="V65" s="1063"/>
      <c r="W65" s="206" t="s">
        <v>1314</v>
      </c>
      <c r="X65" s="206" t="s">
        <v>1314</v>
      </c>
      <c r="Y65" s="206" t="s">
        <v>1314</v>
      </c>
      <c r="Z65" s="206" t="s">
        <v>1314</v>
      </c>
      <c r="AA65" s="206" t="s">
        <v>1314</v>
      </c>
      <c r="AB65" s="206" t="s">
        <v>1314</v>
      </c>
      <c r="AC65" s="206" t="s">
        <v>1314</v>
      </c>
      <c r="AD65" s="206" t="s">
        <v>1314</v>
      </c>
      <c r="AE65" s="489"/>
      <c r="AF65" s="490" t="s">
        <v>1314</v>
      </c>
      <c r="AG65" s="206" t="s">
        <v>1314</v>
      </c>
      <c r="AH65" s="206" t="s">
        <v>1314</v>
      </c>
      <c r="AI65" s="206" t="s">
        <v>1314</v>
      </c>
      <c r="AJ65" s="206" t="s">
        <v>1314</v>
      </c>
      <c r="AK65" s="206" t="s">
        <v>1314</v>
      </c>
      <c r="AL65" s="206" t="s">
        <v>1314</v>
      </c>
      <c r="AM65" s="206" t="s">
        <v>1314</v>
      </c>
      <c r="AN65" s="491"/>
      <c r="AO65" s="490" t="s">
        <v>1314</v>
      </c>
      <c r="AP65" s="1063"/>
      <c r="AQ65" s="206" t="s">
        <v>1314</v>
      </c>
      <c r="AR65" s="206" t="s">
        <v>1314</v>
      </c>
      <c r="AS65" s="206" t="s">
        <v>1314</v>
      </c>
      <c r="AT65" s="206" t="s">
        <v>1314</v>
      </c>
      <c r="AU65" s="206" t="s">
        <v>1314</v>
      </c>
      <c r="AV65" s="206" t="s">
        <v>1314</v>
      </c>
      <c r="AW65" s="206" t="s">
        <v>1314</v>
      </c>
      <c r="AX65" s="206" t="s">
        <v>1314</v>
      </c>
      <c r="AY65" s="489"/>
      <c r="AZ65" s="490" t="s">
        <v>1314</v>
      </c>
      <c r="BA65" s="206" t="s">
        <v>1314</v>
      </c>
      <c r="BB65" s="206" t="s">
        <v>1314</v>
      </c>
      <c r="BC65" s="206" t="s">
        <v>1314</v>
      </c>
      <c r="BD65" s="206" t="s">
        <v>1314</v>
      </c>
      <c r="BE65" s="206" t="s">
        <v>1314</v>
      </c>
      <c r="BF65" s="206" t="s">
        <v>1314</v>
      </c>
      <c r="BG65" s="206" t="s">
        <v>1314</v>
      </c>
      <c r="BH65" s="491"/>
      <c r="BI65" s="490" t="s">
        <v>1314</v>
      </c>
      <c r="BJ65" s="1063"/>
      <c r="BK65" s="206" t="s">
        <v>1314</v>
      </c>
      <c r="BL65" s="206" t="s">
        <v>1314</v>
      </c>
      <c r="BM65" s="206" t="s">
        <v>1314</v>
      </c>
      <c r="BN65" s="206" t="s">
        <v>1314</v>
      </c>
      <c r="BO65" s="206" t="s">
        <v>1314</v>
      </c>
      <c r="BP65" s="206" t="s">
        <v>1314</v>
      </c>
      <c r="BQ65" s="206" t="s">
        <v>1314</v>
      </c>
      <c r="BR65" s="206" t="s">
        <v>1314</v>
      </c>
      <c r="BS65" s="489"/>
      <c r="BT65" s="490" t="s">
        <v>1314</v>
      </c>
      <c r="BU65" s="206" t="s">
        <v>1314</v>
      </c>
      <c r="BV65" s="206" t="s">
        <v>1314</v>
      </c>
      <c r="BW65" s="206" t="s">
        <v>1314</v>
      </c>
      <c r="BX65" s="206" t="s">
        <v>1314</v>
      </c>
      <c r="BY65" s="206" t="s">
        <v>1314</v>
      </c>
      <c r="BZ65" s="206" t="s">
        <v>1314</v>
      </c>
      <c r="CA65" s="206" t="s">
        <v>1314</v>
      </c>
      <c r="CB65" s="491"/>
      <c r="CC65" s="490" t="s">
        <v>1314</v>
      </c>
      <c r="CD65" s="1063"/>
      <c r="CE65" s="491"/>
      <c r="CF65" s="491"/>
      <c r="CG65" s="491"/>
      <c r="CH65" s="491"/>
      <c r="CI65" s="206"/>
      <c r="CJ65" s="491"/>
      <c r="CK65" s="491"/>
      <c r="CL65" s="491"/>
      <c r="CM65" s="491"/>
      <c r="CN65" s="206"/>
      <c r="CO65" s="491"/>
      <c r="CP65" s="491"/>
      <c r="CQ65" s="491"/>
      <c r="CR65" s="491"/>
      <c r="CS65" s="206"/>
      <c r="CT65" s="493"/>
      <c r="CU65" s="493"/>
      <c r="CV65" s="493"/>
      <c r="CW65" s="493"/>
      <c r="CX65" s="493"/>
      <c r="CY65" s="493"/>
      <c r="CZ65" s="493"/>
      <c r="DA65" s="493"/>
      <c r="DB65" s="493"/>
      <c r="DC65" s="493"/>
      <c r="DD65" s="493"/>
      <c r="DE65" s="493"/>
      <c r="DF65" s="493"/>
      <c r="DG65" s="493"/>
      <c r="DH65" s="493"/>
      <c r="DI65" s="493"/>
      <c r="DJ65" s="493"/>
      <c r="DK65" s="493"/>
      <c r="DL65" s="493"/>
      <c r="DM65" s="493"/>
      <c r="DN65" s="493"/>
      <c r="DO65" s="493"/>
      <c r="DP65" s="493"/>
      <c r="DQ65" s="493"/>
      <c r="DR65" s="493"/>
      <c r="DS65" s="493"/>
      <c r="DT65" s="493"/>
      <c r="DU65" s="493"/>
      <c r="DV65" s="493"/>
      <c r="DW65" s="493"/>
      <c r="DX65" s="493"/>
      <c r="DY65" s="493"/>
      <c r="DZ65" s="493"/>
      <c r="EA65" s="493"/>
    </row>
    <row r="66" spans="1:131" s="14" customFormat="1" ht="15.75" customHeight="1">
      <c r="A66" s="16" t="s">
        <v>233</v>
      </c>
      <c r="B66" s="1063">
        <v>43</v>
      </c>
      <c r="C66" s="242">
        <f>SUM(C35:C64)-C44-C46</f>
        <v>1193444.7957690088</v>
      </c>
      <c r="D66" s="242">
        <f t="shared" ref="D66:U66" si="129">SUM(D35:D64)-D44-D46</f>
        <v>2602284.5944331521</v>
      </c>
      <c r="E66" s="242">
        <f t="shared" si="129"/>
        <v>1515414.820833598</v>
      </c>
      <c r="F66" s="242">
        <f t="shared" si="129"/>
        <v>2876572.7099138452</v>
      </c>
      <c r="G66" s="242">
        <f t="shared" si="129"/>
        <v>1718795.1565076404</v>
      </c>
      <c r="H66" s="242">
        <f t="shared" si="129"/>
        <v>2860381.5132702249</v>
      </c>
      <c r="I66" s="242">
        <f t="shared" si="129"/>
        <v>1754422.9858762806</v>
      </c>
      <c r="J66" s="242">
        <f t="shared" si="129"/>
        <v>2713688.1047859448</v>
      </c>
      <c r="K66" s="248">
        <f t="shared" si="129"/>
        <v>17235004.681389686</v>
      </c>
      <c r="L66" s="245">
        <f t="shared" si="129"/>
        <v>0</v>
      </c>
      <c r="M66" s="245">
        <f t="shared" si="129"/>
        <v>3286937.1147827725</v>
      </c>
      <c r="N66" s="245">
        <f t="shared" si="129"/>
        <v>0</v>
      </c>
      <c r="O66" s="245">
        <f t="shared" si="129"/>
        <v>4008232.6505673779</v>
      </c>
      <c r="P66" s="245">
        <f t="shared" si="129"/>
        <v>0</v>
      </c>
      <c r="Q66" s="245">
        <f t="shared" si="129"/>
        <v>3247856.0262330403</v>
      </c>
      <c r="R66" s="245">
        <f t="shared" si="129"/>
        <v>0</v>
      </c>
      <c r="S66" s="245">
        <f t="shared" si="129"/>
        <v>3908376.1840847135</v>
      </c>
      <c r="T66" s="246">
        <f t="shared" si="129"/>
        <v>14451401.975667901</v>
      </c>
      <c r="U66" s="245">
        <f t="shared" si="129"/>
        <v>31686406.657057595</v>
      </c>
      <c r="V66" s="1063">
        <v>43</v>
      </c>
      <c r="W66" s="242">
        <f>SUM(W35:W64)-W44-W46</f>
        <v>138937.60178887477</v>
      </c>
      <c r="X66" s="242">
        <f t="shared" ref="X66:AO66" si="130">SUM(X35:X64)-X44-X46</f>
        <v>548959.89825541445</v>
      </c>
      <c r="Y66" s="242">
        <f t="shared" si="130"/>
        <v>351793.10990234267</v>
      </c>
      <c r="Z66" s="242">
        <f t="shared" si="130"/>
        <v>686352.36451627396</v>
      </c>
      <c r="AA66" s="242">
        <f t="shared" si="130"/>
        <v>183100.02761816912</v>
      </c>
      <c r="AB66" s="242">
        <f t="shared" si="130"/>
        <v>645270.72172457189</v>
      </c>
      <c r="AC66" s="242">
        <f t="shared" si="130"/>
        <v>205211.78081996139</v>
      </c>
      <c r="AD66" s="242">
        <f t="shared" si="130"/>
        <v>605199.93682505982</v>
      </c>
      <c r="AE66" s="248">
        <f t="shared" si="130"/>
        <v>3364825.441450668</v>
      </c>
      <c r="AF66" s="245">
        <f t="shared" si="130"/>
        <v>0</v>
      </c>
      <c r="AG66" s="245">
        <f t="shared" si="130"/>
        <v>900054.78797936009</v>
      </c>
      <c r="AH66" s="245">
        <f t="shared" si="130"/>
        <v>0</v>
      </c>
      <c r="AI66" s="245">
        <f t="shared" si="130"/>
        <v>1022555.649574246</v>
      </c>
      <c r="AJ66" s="245">
        <f t="shared" si="130"/>
        <v>0</v>
      </c>
      <c r="AK66" s="245">
        <f t="shared" si="130"/>
        <v>1347696.4131659027</v>
      </c>
      <c r="AL66" s="245">
        <f t="shared" si="130"/>
        <v>0</v>
      </c>
      <c r="AM66" s="245">
        <f t="shared" si="130"/>
        <v>1391235.8049868124</v>
      </c>
      <c r="AN66" s="246">
        <f t="shared" si="130"/>
        <v>4661542.6557063218</v>
      </c>
      <c r="AO66" s="245">
        <f t="shared" si="130"/>
        <v>8026368.0971569894</v>
      </c>
      <c r="AP66" s="1063">
        <v>43</v>
      </c>
      <c r="AQ66" s="242">
        <f>SUM(AQ35:AQ64)-AQ44-AQ46</f>
        <v>10888764.217048736</v>
      </c>
      <c r="AR66" s="242">
        <f t="shared" ref="AR66:BI66" si="131">SUM(AR35:AR64)-AR44-AR46</f>
        <v>31091657.181456808</v>
      </c>
      <c r="AS66" s="242">
        <f t="shared" si="131"/>
        <v>12480965.962994754</v>
      </c>
      <c r="AT66" s="242">
        <f t="shared" si="131"/>
        <v>33024461.641089205</v>
      </c>
      <c r="AU66" s="242">
        <f t="shared" si="131"/>
        <v>14686587.480360432</v>
      </c>
      <c r="AV66" s="242">
        <f t="shared" si="131"/>
        <v>36814392.382213205</v>
      </c>
      <c r="AW66" s="242">
        <f t="shared" si="131"/>
        <v>16451134.540453508</v>
      </c>
      <c r="AX66" s="242">
        <f t="shared" si="131"/>
        <v>38428437.702513874</v>
      </c>
      <c r="AY66" s="248">
        <f t="shared" si="131"/>
        <v>193866401.10813054</v>
      </c>
      <c r="AZ66" s="245">
        <f t="shared" si="131"/>
        <v>0</v>
      </c>
      <c r="BA66" s="245">
        <f t="shared" si="131"/>
        <v>25391139.643634189</v>
      </c>
      <c r="BB66" s="245">
        <f t="shared" si="131"/>
        <v>0</v>
      </c>
      <c r="BC66" s="245">
        <f t="shared" si="131"/>
        <v>26371936.953285493</v>
      </c>
      <c r="BD66" s="245">
        <f t="shared" si="131"/>
        <v>0</v>
      </c>
      <c r="BE66" s="245">
        <f t="shared" si="131"/>
        <v>28118494.742709927</v>
      </c>
      <c r="BF66" s="245">
        <f t="shared" si="131"/>
        <v>0</v>
      </c>
      <c r="BG66" s="245">
        <f t="shared" si="131"/>
        <v>30416338.120153997</v>
      </c>
      <c r="BH66" s="246">
        <f t="shared" si="131"/>
        <v>110297909.4597836</v>
      </c>
      <c r="BI66" s="245">
        <f t="shared" si="131"/>
        <v>304164310.56791419</v>
      </c>
      <c r="BJ66" s="1063">
        <v>43</v>
      </c>
      <c r="BK66" s="242">
        <f>SUM(BK35:BK64)-BK44-BK46</f>
        <v>621422.21036582056</v>
      </c>
      <c r="BL66" s="242">
        <f t="shared" ref="BL66:CR66" si="132">SUM(BL35:BL64)-BL44-BL46</f>
        <v>4102426.1674711285</v>
      </c>
      <c r="BM66" s="242">
        <f t="shared" si="132"/>
        <v>656410.60302177002</v>
      </c>
      <c r="BN66" s="242">
        <f t="shared" si="132"/>
        <v>4223123.5162958661</v>
      </c>
      <c r="BO66" s="242">
        <f t="shared" si="132"/>
        <v>624455.55059085204</v>
      </c>
      <c r="BP66" s="242">
        <f t="shared" si="132"/>
        <v>4572772.2841538638</v>
      </c>
      <c r="BQ66" s="242">
        <f t="shared" si="132"/>
        <v>555722.06096838508</v>
      </c>
      <c r="BR66" s="242">
        <f t="shared" si="132"/>
        <v>4280021.9701203275</v>
      </c>
      <c r="BS66" s="248">
        <f t="shared" si="132"/>
        <v>19636354.362988017</v>
      </c>
      <c r="BT66" s="245">
        <f t="shared" si="132"/>
        <v>0</v>
      </c>
      <c r="BU66" s="245">
        <f t="shared" si="132"/>
        <v>1419004.3767261293</v>
      </c>
      <c r="BV66" s="245">
        <f t="shared" si="132"/>
        <v>0</v>
      </c>
      <c r="BW66" s="245">
        <f t="shared" si="132"/>
        <v>1553071.2043820741</v>
      </c>
      <c r="BX66" s="245">
        <f t="shared" si="132"/>
        <v>0</v>
      </c>
      <c r="BY66" s="245">
        <f t="shared" si="132"/>
        <v>1515197.0158087648</v>
      </c>
      <c r="BZ66" s="245">
        <f t="shared" si="132"/>
        <v>0</v>
      </c>
      <c r="CA66" s="245">
        <f t="shared" si="132"/>
        <v>1361286.1649946466</v>
      </c>
      <c r="CB66" s="246">
        <f t="shared" si="132"/>
        <v>5848558.7619116157</v>
      </c>
      <c r="CC66" s="245">
        <f t="shared" si="132"/>
        <v>25484913.124899622</v>
      </c>
      <c r="CD66" s="1063">
        <v>43</v>
      </c>
      <c r="CE66" s="246">
        <f t="shared" ref="CE66:CH66" si="133">SUM(CE35:CE64)-CE44-CE46</f>
        <v>51187896.666588955</v>
      </c>
      <c r="CF66" s="246">
        <f t="shared" si="133"/>
        <v>55815094.72856766</v>
      </c>
      <c r="CG66" s="246">
        <f t="shared" si="133"/>
        <v>62105755.116438955</v>
      </c>
      <c r="CH66" s="246">
        <f t="shared" si="133"/>
        <v>64993839.082363352</v>
      </c>
      <c r="CI66" s="242">
        <f>SUM(BS66,AY66,AE66,K66)</f>
        <v>234102585.59395891</v>
      </c>
      <c r="CJ66" s="246">
        <f t="shared" ref="CJ66:CM66" si="134">SUM(CJ35:CJ64)-CJ44-CJ46</f>
        <v>30997135.923122451</v>
      </c>
      <c r="CK66" s="246">
        <f t="shared" si="134"/>
        <v>32955796.457809184</v>
      </c>
      <c r="CL66" s="246">
        <f t="shared" si="134"/>
        <v>34229244.19791764</v>
      </c>
      <c r="CM66" s="246">
        <f t="shared" si="134"/>
        <v>37077236.274220161</v>
      </c>
      <c r="CN66" s="242">
        <f t="shared" si="108"/>
        <v>135259412.85306942</v>
      </c>
      <c r="CO66" s="246">
        <f t="shared" si="132"/>
        <v>82185032.589711413</v>
      </c>
      <c r="CP66" s="246">
        <f t="shared" si="132"/>
        <v>88770891.186376825</v>
      </c>
      <c r="CQ66" s="246">
        <f t="shared" si="132"/>
        <v>96334999.31435658</v>
      </c>
      <c r="CR66" s="246">
        <f t="shared" si="132"/>
        <v>102071075.35658351</v>
      </c>
      <c r="CS66" s="242">
        <f>SUM(CC66,BI66,AO66,U66)</f>
        <v>369361998.4470284</v>
      </c>
      <c r="CT66" s="381"/>
      <c r="CU66" s="381"/>
      <c r="CV66" s="381"/>
      <c r="CW66" s="381"/>
      <c r="CX66" s="381"/>
      <c r="CY66" s="381"/>
      <c r="CZ66" s="381"/>
      <c r="DA66" s="381"/>
      <c r="DB66" s="381"/>
      <c r="DC66" s="381"/>
      <c r="DD66" s="381"/>
      <c r="DE66" s="381"/>
      <c r="DF66" s="381"/>
      <c r="DG66" s="381"/>
      <c r="DH66" s="381"/>
      <c r="DI66" s="381"/>
      <c r="DJ66" s="381"/>
      <c r="DK66" s="381"/>
      <c r="DL66" s="381"/>
      <c r="DM66" s="381"/>
      <c r="DN66" s="381"/>
      <c r="DO66" s="381"/>
      <c r="DP66" s="381"/>
      <c r="DQ66" s="381"/>
      <c r="DR66" s="381"/>
      <c r="DS66" s="381"/>
      <c r="DT66" s="381"/>
      <c r="DU66" s="381"/>
      <c r="DV66" s="381"/>
      <c r="DW66" s="381"/>
      <c r="DX66" s="381"/>
      <c r="DY66" s="381"/>
      <c r="DZ66" s="381"/>
      <c r="EA66" s="381"/>
    </row>
    <row r="67" spans="1:131" s="495" customFormat="1" ht="15.75" customHeight="1">
      <c r="A67" s="492"/>
      <c r="B67" s="1063"/>
      <c r="C67" s="485"/>
      <c r="D67" s="485"/>
      <c r="E67" s="485"/>
      <c r="F67" s="485"/>
      <c r="G67" s="485"/>
      <c r="H67" s="485"/>
      <c r="I67" s="485"/>
      <c r="J67" s="485"/>
      <c r="K67" s="486"/>
      <c r="L67" s="487"/>
      <c r="M67" s="485"/>
      <c r="N67" s="485"/>
      <c r="O67" s="485"/>
      <c r="P67" s="485"/>
      <c r="Q67" s="485"/>
      <c r="R67" s="485"/>
      <c r="S67" s="485"/>
      <c r="T67" s="485"/>
      <c r="U67" s="494"/>
      <c r="V67" s="1063"/>
      <c r="W67" s="485"/>
      <c r="X67" s="485"/>
      <c r="Y67" s="485"/>
      <c r="Z67" s="485"/>
      <c r="AA67" s="485"/>
      <c r="AB67" s="485"/>
      <c r="AC67" s="485"/>
      <c r="AD67" s="485"/>
      <c r="AE67" s="486"/>
      <c r="AF67" s="487"/>
      <c r="AG67" s="485"/>
      <c r="AH67" s="485"/>
      <c r="AI67" s="485"/>
      <c r="AJ67" s="485"/>
      <c r="AK67" s="485"/>
      <c r="AL67" s="485"/>
      <c r="AM67" s="485"/>
      <c r="AN67" s="485"/>
      <c r="AO67" s="494"/>
      <c r="AP67" s="1063"/>
      <c r="AQ67" s="485"/>
      <c r="AR67" s="485"/>
      <c r="AS67" s="485"/>
      <c r="AT67" s="485"/>
      <c r="AU67" s="485"/>
      <c r="AV67" s="485"/>
      <c r="AW67" s="485"/>
      <c r="AX67" s="485"/>
      <c r="AY67" s="486"/>
      <c r="AZ67" s="487"/>
      <c r="BA67" s="485"/>
      <c r="BB67" s="485"/>
      <c r="BC67" s="485"/>
      <c r="BD67" s="485"/>
      <c r="BE67" s="485"/>
      <c r="BF67" s="485"/>
      <c r="BG67" s="485"/>
      <c r="BH67" s="485"/>
      <c r="BI67" s="494"/>
      <c r="BJ67" s="1063"/>
      <c r="BK67" s="485"/>
      <c r="BL67" s="485"/>
      <c r="BM67" s="485"/>
      <c r="BN67" s="485"/>
      <c r="BO67" s="485"/>
      <c r="BP67" s="485"/>
      <c r="BQ67" s="485"/>
      <c r="BR67" s="485"/>
      <c r="BS67" s="486"/>
      <c r="BT67" s="487"/>
      <c r="BU67" s="485"/>
      <c r="BV67" s="485"/>
      <c r="BW67" s="485"/>
      <c r="BX67" s="485"/>
      <c r="BY67" s="485"/>
      <c r="BZ67" s="485"/>
      <c r="CA67" s="485"/>
      <c r="CB67" s="485"/>
      <c r="CC67" s="494"/>
      <c r="CD67" s="1063"/>
      <c r="CE67" s="485"/>
      <c r="CF67" s="485"/>
      <c r="CG67" s="485"/>
      <c r="CH67" s="485"/>
      <c r="CI67" s="488"/>
      <c r="CJ67" s="485"/>
      <c r="CK67" s="485"/>
      <c r="CL67" s="485"/>
      <c r="CM67" s="485"/>
      <c r="CN67" s="488"/>
      <c r="CO67" s="485"/>
      <c r="CP67" s="485"/>
      <c r="CQ67" s="485"/>
      <c r="CR67" s="485"/>
      <c r="CS67" s="488"/>
      <c r="CT67" s="440"/>
      <c r="CU67" s="440"/>
      <c r="CV67" s="440"/>
      <c r="CW67" s="440"/>
      <c r="CX67" s="440"/>
      <c r="CY67" s="440"/>
      <c r="CZ67" s="440"/>
      <c r="DA67" s="440"/>
      <c r="DB67" s="440"/>
      <c r="DC67" s="440"/>
      <c r="DD67" s="440"/>
      <c r="DE67" s="440"/>
      <c r="DF67" s="440"/>
      <c r="DG67" s="440"/>
      <c r="DH67" s="440"/>
      <c r="DI67" s="440"/>
      <c r="DJ67" s="440"/>
      <c r="DK67" s="440"/>
      <c r="DL67" s="440"/>
      <c r="DM67" s="440"/>
      <c r="DN67" s="440"/>
      <c r="DO67" s="440"/>
      <c r="DP67" s="440"/>
      <c r="DQ67" s="440"/>
      <c r="DR67" s="440"/>
      <c r="DS67" s="440"/>
      <c r="DT67" s="440"/>
      <c r="DU67" s="440"/>
      <c r="DV67" s="440"/>
      <c r="DW67" s="440"/>
      <c r="DX67" s="440"/>
      <c r="DY67" s="440"/>
      <c r="DZ67" s="440"/>
      <c r="EA67" s="440"/>
    </row>
    <row r="68" spans="1:131" s="194" customFormat="1" ht="15.75" customHeight="1">
      <c r="A68" s="16" t="s">
        <v>235</v>
      </c>
      <c r="B68" s="1063"/>
      <c r="C68" s="206" t="s">
        <v>1314</v>
      </c>
      <c r="D68" s="206" t="s">
        <v>1314</v>
      </c>
      <c r="E68" s="206" t="s">
        <v>1314</v>
      </c>
      <c r="F68" s="206" t="s">
        <v>1314</v>
      </c>
      <c r="G68" s="206" t="s">
        <v>1314</v>
      </c>
      <c r="H68" s="206" t="s">
        <v>1314</v>
      </c>
      <c r="I68" s="206" t="s">
        <v>1314</v>
      </c>
      <c r="J68" s="206" t="s">
        <v>1314</v>
      </c>
      <c r="K68" s="489"/>
      <c r="L68" s="490" t="s">
        <v>1314</v>
      </c>
      <c r="M68" s="206" t="s">
        <v>1314</v>
      </c>
      <c r="N68" s="206" t="s">
        <v>1314</v>
      </c>
      <c r="O68" s="206" t="s">
        <v>1314</v>
      </c>
      <c r="P68" s="206" t="s">
        <v>1314</v>
      </c>
      <c r="Q68" s="206" t="s">
        <v>1314</v>
      </c>
      <c r="R68" s="206" t="s">
        <v>1314</v>
      </c>
      <c r="S68" s="206" t="s">
        <v>1314</v>
      </c>
      <c r="T68" s="491"/>
      <c r="U68" s="490" t="s">
        <v>1314</v>
      </c>
      <c r="V68" s="1063"/>
      <c r="W68" s="206" t="s">
        <v>1314</v>
      </c>
      <c r="X68" s="206" t="s">
        <v>1314</v>
      </c>
      <c r="Y68" s="206" t="s">
        <v>1314</v>
      </c>
      <c r="Z68" s="206" t="s">
        <v>1314</v>
      </c>
      <c r="AA68" s="206" t="s">
        <v>1314</v>
      </c>
      <c r="AB68" s="206" t="s">
        <v>1314</v>
      </c>
      <c r="AC68" s="206" t="s">
        <v>1314</v>
      </c>
      <c r="AD68" s="206" t="s">
        <v>1314</v>
      </c>
      <c r="AE68" s="489"/>
      <c r="AF68" s="490" t="s">
        <v>1314</v>
      </c>
      <c r="AG68" s="206" t="s">
        <v>1314</v>
      </c>
      <c r="AH68" s="206" t="s">
        <v>1314</v>
      </c>
      <c r="AI68" s="206" t="s">
        <v>1314</v>
      </c>
      <c r="AJ68" s="206" t="s">
        <v>1314</v>
      </c>
      <c r="AK68" s="206" t="s">
        <v>1314</v>
      </c>
      <c r="AL68" s="206" t="s">
        <v>1314</v>
      </c>
      <c r="AM68" s="206" t="s">
        <v>1314</v>
      </c>
      <c r="AN68" s="491"/>
      <c r="AO68" s="490" t="s">
        <v>1314</v>
      </c>
      <c r="AP68" s="1063"/>
      <c r="AQ68" s="206" t="s">
        <v>1314</v>
      </c>
      <c r="AR68" s="206" t="s">
        <v>1314</v>
      </c>
      <c r="AS68" s="206" t="s">
        <v>1314</v>
      </c>
      <c r="AT68" s="206" t="s">
        <v>1314</v>
      </c>
      <c r="AU68" s="206" t="s">
        <v>1314</v>
      </c>
      <c r="AV68" s="206" t="s">
        <v>1314</v>
      </c>
      <c r="AW68" s="206" t="s">
        <v>1314</v>
      </c>
      <c r="AX68" s="206" t="s">
        <v>1314</v>
      </c>
      <c r="AY68" s="489"/>
      <c r="AZ68" s="490" t="s">
        <v>1314</v>
      </c>
      <c r="BA68" s="206" t="s">
        <v>1314</v>
      </c>
      <c r="BB68" s="206" t="s">
        <v>1314</v>
      </c>
      <c r="BC68" s="206" t="s">
        <v>1314</v>
      </c>
      <c r="BD68" s="206" t="s">
        <v>1314</v>
      </c>
      <c r="BE68" s="206" t="s">
        <v>1314</v>
      </c>
      <c r="BF68" s="206" t="s">
        <v>1314</v>
      </c>
      <c r="BG68" s="206" t="s">
        <v>1314</v>
      </c>
      <c r="BH68" s="491"/>
      <c r="BI68" s="490" t="s">
        <v>1314</v>
      </c>
      <c r="BJ68" s="1063"/>
      <c r="BK68" s="206" t="s">
        <v>1314</v>
      </c>
      <c r="BL68" s="206" t="s">
        <v>1314</v>
      </c>
      <c r="BM68" s="206" t="s">
        <v>1314</v>
      </c>
      <c r="BN68" s="206" t="s">
        <v>1314</v>
      </c>
      <c r="BO68" s="206" t="s">
        <v>1314</v>
      </c>
      <c r="BP68" s="206" t="s">
        <v>1314</v>
      </c>
      <c r="BQ68" s="206" t="s">
        <v>1314</v>
      </c>
      <c r="BR68" s="206" t="s">
        <v>1314</v>
      </c>
      <c r="BS68" s="489"/>
      <c r="BT68" s="490" t="s">
        <v>1314</v>
      </c>
      <c r="BU68" s="206" t="s">
        <v>1314</v>
      </c>
      <c r="BV68" s="206" t="s">
        <v>1314</v>
      </c>
      <c r="BW68" s="206" t="s">
        <v>1314</v>
      </c>
      <c r="BX68" s="206" t="s">
        <v>1314</v>
      </c>
      <c r="BY68" s="206" t="s">
        <v>1314</v>
      </c>
      <c r="BZ68" s="206" t="s">
        <v>1314</v>
      </c>
      <c r="CA68" s="206" t="s">
        <v>1314</v>
      </c>
      <c r="CB68" s="491"/>
      <c r="CC68" s="490" t="s">
        <v>1314</v>
      </c>
      <c r="CD68" s="1063"/>
      <c r="CE68" s="485"/>
      <c r="CF68" s="485"/>
      <c r="CG68" s="485"/>
      <c r="CH68" s="485"/>
      <c r="CI68" s="488"/>
      <c r="CJ68" s="485"/>
      <c r="CK68" s="485"/>
      <c r="CL68" s="485"/>
      <c r="CM68" s="485"/>
      <c r="CN68" s="488"/>
      <c r="CO68" s="485"/>
      <c r="CP68" s="485"/>
      <c r="CQ68" s="485"/>
      <c r="CR68" s="485"/>
      <c r="CS68" s="488"/>
      <c r="CT68" s="377"/>
      <c r="CU68" s="377"/>
      <c r="CV68" s="377"/>
      <c r="CW68" s="377"/>
      <c r="CX68" s="377"/>
      <c r="CY68" s="377"/>
      <c r="CZ68" s="377"/>
      <c r="DA68" s="377"/>
      <c r="DB68" s="377"/>
      <c r="DC68" s="377"/>
      <c r="DD68" s="377"/>
      <c r="DE68" s="377"/>
      <c r="DF68" s="377"/>
      <c r="DG68" s="377"/>
      <c r="DH68" s="377"/>
      <c r="DI68" s="377"/>
      <c r="DJ68" s="377"/>
      <c r="DK68" s="377"/>
      <c r="DL68" s="377"/>
      <c r="DM68" s="377"/>
      <c r="DN68" s="377"/>
      <c r="DO68" s="377"/>
      <c r="DP68" s="377"/>
      <c r="DQ68" s="377"/>
      <c r="DR68" s="377"/>
      <c r="DS68" s="377"/>
      <c r="DT68" s="377"/>
      <c r="DU68" s="377"/>
      <c r="DV68" s="377"/>
      <c r="DW68" s="377"/>
      <c r="DX68" s="377"/>
      <c r="DY68" s="377"/>
      <c r="DZ68" s="377"/>
      <c r="EA68" s="377"/>
    </row>
    <row r="69" spans="1:131" ht="15.75" customHeight="1">
      <c r="A69" s="97" t="s">
        <v>236</v>
      </c>
      <c r="B69" s="1063">
        <v>44</v>
      </c>
      <c r="C69" s="496">
        <v>5640.1891833013115</v>
      </c>
      <c r="D69" s="496">
        <v>9411.3862650696356</v>
      </c>
      <c r="E69" s="496">
        <v>4818.5749306509533</v>
      </c>
      <c r="F69" s="496">
        <v>8043.7840649450509</v>
      </c>
      <c r="G69" s="496">
        <v>4413.849768523306</v>
      </c>
      <c r="H69" s="496">
        <v>7856.0293127150853</v>
      </c>
      <c r="I69" s="496">
        <v>5276.1425614980735</v>
      </c>
      <c r="J69" s="496">
        <v>9065.0399523535816</v>
      </c>
      <c r="K69" s="478">
        <f>SUM(C69:J69)</f>
        <v>54524.996039056998</v>
      </c>
      <c r="L69" s="497">
        <v>0</v>
      </c>
      <c r="M69" s="496">
        <v>21948.251916715533</v>
      </c>
      <c r="N69" s="496">
        <v>0</v>
      </c>
      <c r="O69" s="496">
        <v>17465.164607565952</v>
      </c>
      <c r="P69" s="496">
        <v>0</v>
      </c>
      <c r="Q69" s="496">
        <v>17930.692216270105</v>
      </c>
      <c r="R69" s="496">
        <v>0</v>
      </c>
      <c r="S69" s="496">
        <v>19144.838583298941</v>
      </c>
      <c r="T69" s="480">
        <f>SUM(L69:S69)</f>
        <v>76488.947323850531</v>
      </c>
      <c r="U69" s="481">
        <f>SUM(T69,K69)</f>
        <v>131013.94336290754</v>
      </c>
      <c r="V69" s="1063">
        <v>44</v>
      </c>
      <c r="W69" s="496">
        <v>616.97552638384127</v>
      </c>
      <c r="X69" s="496">
        <v>3418.3660894507198</v>
      </c>
      <c r="Y69" s="496">
        <v>542.87968920136848</v>
      </c>
      <c r="Z69" s="496">
        <v>2973.48921059749</v>
      </c>
      <c r="AA69" s="496">
        <v>586.25889198150458</v>
      </c>
      <c r="AB69" s="496">
        <v>3054.7315842952235</v>
      </c>
      <c r="AC69" s="496">
        <v>749.50748305564707</v>
      </c>
      <c r="AD69" s="496">
        <v>3536.5497666492834</v>
      </c>
      <c r="AE69" s="478">
        <f>SUM(W69:AD69)</f>
        <v>15478.758241615078</v>
      </c>
      <c r="AF69" s="497">
        <v>0</v>
      </c>
      <c r="AG69" s="496">
        <v>5970.5572486940982</v>
      </c>
      <c r="AH69" s="496">
        <v>0</v>
      </c>
      <c r="AI69" s="496">
        <v>4493.6924447261599</v>
      </c>
      <c r="AJ69" s="496">
        <v>0</v>
      </c>
      <c r="AK69" s="496">
        <v>4843.1622438922086</v>
      </c>
      <c r="AL69" s="496">
        <v>0</v>
      </c>
      <c r="AM69" s="496">
        <v>5509.1739837091918</v>
      </c>
      <c r="AN69" s="480">
        <f>SUM(AF69:AM69)</f>
        <v>20816.585921021659</v>
      </c>
      <c r="AO69" s="481">
        <f>SUM(AN69,AE69)</f>
        <v>36295.344162636735</v>
      </c>
      <c r="AP69" s="1063">
        <v>44</v>
      </c>
      <c r="AQ69" s="496">
        <v>62917.69910572884</v>
      </c>
      <c r="AR69" s="496">
        <v>172464.78726603612</v>
      </c>
      <c r="AS69" s="496">
        <v>55504.023781839489</v>
      </c>
      <c r="AT69" s="496">
        <v>148192.6352693566</v>
      </c>
      <c r="AU69" s="496">
        <v>62969.678088080029</v>
      </c>
      <c r="AV69" s="496">
        <v>158222.22688874812</v>
      </c>
      <c r="AW69" s="496">
        <v>82385.270273753238</v>
      </c>
      <c r="AX69" s="496">
        <v>187310.04084663154</v>
      </c>
      <c r="AY69" s="478">
        <f>SUM(AQ69:AX69)</f>
        <v>929966.36152017384</v>
      </c>
      <c r="AZ69" s="497">
        <v>0</v>
      </c>
      <c r="BA69" s="496">
        <v>145955.39058363589</v>
      </c>
      <c r="BB69" s="496">
        <v>0</v>
      </c>
      <c r="BC69" s="496">
        <v>102766.35158113291</v>
      </c>
      <c r="BD69" s="496">
        <v>0</v>
      </c>
      <c r="BE69" s="496">
        <v>110316.47301002636</v>
      </c>
      <c r="BF69" s="496">
        <v>0</v>
      </c>
      <c r="BG69" s="496">
        <v>128538.21775014246</v>
      </c>
      <c r="BH69" s="480">
        <f>SUM(AZ69:BG69)</f>
        <v>487576.43292493757</v>
      </c>
      <c r="BI69" s="481">
        <f>SUM(BH69,AY69)</f>
        <v>1417542.7944451114</v>
      </c>
      <c r="BJ69" s="1063">
        <v>44</v>
      </c>
      <c r="BK69" s="496">
        <v>1964.2377994720971</v>
      </c>
      <c r="BL69" s="496">
        <v>19876.352408633724</v>
      </c>
      <c r="BM69" s="496">
        <v>1731.4489654445456</v>
      </c>
      <c r="BN69" s="496">
        <v>16335.373788086596</v>
      </c>
      <c r="BO69" s="496">
        <v>1751.0138406268054</v>
      </c>
      <c r="BP69" s="496">
        <v>17061.067499162862</v>
      </c>
      <c r="BQ69" s="496">
        <v>1824.6399030590437</v>
      </c>
      <c r="BR69" s="496">
        <v>18496.64725756336</v>
      </c>
      <c r="BS69" s="478">
        <f>SUM(BK69:BR69)</f>
        <v>79040.781462049024</v>
      </c>
      <c r="BT69" s="497">
        <v>0</v>
      </c>
      <c r="BU69" s="496">
        <v>6704.5977437057645</v>
      </c>
      <c r="BV69" s="496">
        <v>0</v>
      </c>
      <c r="BW69" s="496">
        <v>5221.1992496427356</v>
      </c>
      <c r="BX69" s="496">
        <v>0</v>
      </c>
      <c r="BY69" s="496">
        <v>5367.4508985718958</v>
      </c>
      <c r="BZ69" s="496">
        <v>0</v>
      </c>
      <c r="CA69" s="496">
        <v>5566.4766852418334</v>
      </c>
      <c r="CB69" s="480">
        <f>SUM(BT69:CA69)</f>
        <v>22859.724577162229</v>
      </c>
      <c r="CC69" s="481">
        <f>SUM(CB69,BS69)</f>
        <v>101900.50603921125</v>
      </c>
      <c r="CD69" s="1063">
        <v>44</v>
      </c>
      <c r="CE69" s="480">
        <f t="shared" ref="CE69:CE71" si="135">+C69+D69+W69+X69+AQ69+AR69+BK69+BL69</f>
        <v>276309.99364407628</v>
      </c>
      <c r="CF69" s="480">
        <f t="shared" ref="CF69:CF71" si="136">+E69+F69+Y69+Z69+AS69+AT69+BM69+BN69</f>
        <v>238142.20970012213</v>
      </c>
      <c r="CG69" s="480">
        <f t="shared" ref="CG69:CG71" si="137">+G69+H69+AA69+AB69+AU69+AV69+BO69+BP69</f>
        <v>255914.85587413295</v>
      </c>
      <c r="CH69" s="480">
        <f t="shared" ref="CH69:CH71" si="138">+I69+J69+AC69+AD69+AW69+AX69+BQ69+BR69</f>
        <v>308643.83804456377</v>
      </c>
      <c r="CI69" s="482">
        <f t="shared" ref="CI69:CI71" si="139">SUM(K69,AE69,AY69,BS69)</f>
        <v>1079010.897262895</v>
      </c>
      <c r="CJ69" s="480">
        <f t="shared" ref="CJ69:CJ71" si="140">L69+M69+AF69+AG69+AZ69+BA69+BT69+BU69</f>
        <v>180578.79749275127</v>
      </c>
      <c r="CK69" s="480">
        <f t="shared" ref="CK69:CK71" si="141">N69+O69+AH69+AI69+BB69+BC69+BV69+BW69</f>
        <v>129946.40788306776</v>
      </c>
      <c r="CL69" s="480">
        <f t="shared" ref="CL69:CL71" si="142">P69+Q69+AJ69+AK69+BD69+BE69+BX69+BY69</f>
        <v>138457.77836876057</v>
      </c>
      <c r="CM69" s="480">
        <f t="shared" ref="CM69:CM71" si="143">+R69+S69+AL69+AM69+BF69+BG69+BZ69+CA69</f>
        <v>158758.70700239242</v>
      </c>
      <c r="CN69" s="482">
        <f t="shared" ref="CN69:CN73" si="144">SUM(T69,AN69,BH69,CB69)</f>
        <v>607741.69074697199</v>
      </c>
      <c r="CO69" s="480">
        <f t="shared" ref="CO69:CO71" si="145">+C69+D69+L69+M69+W69+X69+AF69+AG69+AQ69+AR69+AZ69+BA69+BK69+BL69+BT69+BU69</f>
        <v>456888.79113682761</v>
      </c>
      <c r="CP69" s="480">
        <f t="shared" ref="CP69:CP71" si="146">+E69+F69+N69+O69+Y69+Z69+AH69+AI69+AS69+AT69+BB69+BC69+BM69+BN69+BV69+BW69</f>
        <v>368088.6175831898</v>
      </c>
      <c r="CQ69" s="480">
        <f t="shared" ref="CQ69:CQ71" si="147">+G69+H69+P69+Q69+AA69+AB69+AJ69+AK69+AU69+AV69+BD69+BE69+BO69+BP69+BX69+BY69</f>
        <v>394372.63424289349</v>
      </c>
      <c r="CR69" s="480">
        <f t="shared" ref="CR69:CR71" si="148">+I69+J69+R69+S69+AC69+AD69+AL69+AM69+AW69+AX69+BF69+BG69+BQ69+BR69+BZ69+CA69</f>
        <v>467402.54504695622</v>
      </c>
      <c r="CS69" s="482">
        <f t="shared" ref="CS69:CS71" si="149">SUM(CC69,BI69,AO69,U69)</f>
        <v>1686752.5880098669</v>
      </c>
    </row>
    <row r="70" spans="1:131" ht="15.75" customHeight="1">
      <c r="A70" s="97" t="s">
        <v>238</v>
      </c>
      <c r="B70" s="1063">
        <v>45</v>
      </c>
      <c r="C70" s="262">
        <f t="shared" ref="C70:J70" si="150">IF(ABS(C62)&lt;C83, -C62, C83)</f>
        <v>0</v>
      </c>
      <c r="D70" s="262">
        <f t="shared" si="150"/>
        <v>0</v>
      </c>
      <c r="E70" s="262">
        <f t="shared" si="150"/>
        <v>0</v>
      </c>
      <c r="F70" s="262">
        <f t="shared" si="150"/>
        <v>0</v>
      </c>
      <c r="G70" s="262">
        <f t="shared" si="150"/>
        <v>0</v>
      </c>
      <c r="H70" s="262">
        <f t="shared" si="150"/>
        <v>0</v>
      </c>
      <c r="I70" s="262">
        <f t="shared" si="150"/>
        <v>0</v>
      </c>
      <c r="J70" s="262">
        <f t="shared" si="150"/>
        <v>0</v>
      </c>
      <c r="K70" s="478">
        <f t="shared" ref="K70" si="151">SUM(C70:J70)</f>
        <v>0</v>
      </c>
      <c r="L70" s="484">
        <f t="shared" ref="L70:S70" si="152">IF(ABS(L62)&lt;L83, -L62, L83)</f>
        <v>0</v>
      </c>
      <c r="M70" s="262">
        <f t="shared" si="152"/>
        <v>0</v>
      </c>
      <c r="N70" s="262">
        <f t="shared" si="152"/>
        <v>0</v>
      </c>
      <c r="O70" s="262">
        <f t="shared" si="152"/>
        <v>0</v>
      </c>
      <c r="P70" s="262">
        <f t="shared" si="152"/>
        <v>0</v>
      </c>
      <c r="Q70" s="262">
        <f t="shared" si="152"/>
        <v>0</v>
      </c>
      <c r="R70" s="262">
        <f t="shared" si="152"/>
        <v>0</v>
      </c>
      <c r="S70" s="262">
        <f t="shared" si="152"/>
        <v>0</v>
      </c>
      <c r="T70" s="480">
        <f t="shared" ref="T70" si="153">SUM(L70:S70)</f>
        <v>0</v>
      </c>
      <c r="U70" s="481">
        <f t="shared" ref="U70" si="154">SUM(T70,K70)</f>
        <v>0</v>
      </c>
      <c r="V70" s="1063">
        <v>45</v>
      </c>
      <c r="W70" s="262">
        <f t="shared" ref="W70:AD70" si="155">IF(ABS(W62)&lt;W83, -W62, W83)</f>
        <v>0</v>
      </c>
      <c r="X70" s="262">
        <f t="shared" si="155"/>
        <v>0</v>
      </c>
      <c r="Y70" s="262">
        <f t="shared" si="155"/>
        <v>0</v>
      </c>
      <c r="Z70" s="262">
        <f t="shared" si="155"/>
        <v>0</v>
      </c>
      <c r="AA70" s="262">
        <f t="shared" si="155"/>
        <v>0</v>
      </c>
      <c r="AB70" s="262">
        <f t="shared" si="155"/>
        <v>0</v>
      </c>
      <c r="AC70" s="262">
        <f t="shared" si="155"/>
        <v>0</v>
      </c>
      <c r="AD70" s="262">
        <f t="shared" si="155"/>
        <v>0</v>
      </c>
      <c r="AE70" s="478">
        <f t="shared" ref="AE70" si="156">SUM(W70:AD70)</f>
        <v>0</v>
      </c>
      <c r="AF70" s="484">
        <f t="shared" ref="AF70:AM70" si="157">IF(ABS(AF62)&lt;AF83, -AF62, AF83)</f>
        <v>0</v>
      </c>
      <c r="AG70" s="262">
        <f t="shared" si="157"/>
        <v>0</v>
      </c>
      <c r="AH70" s="262">
        <f t="shared" si="157"/>
        <v>0</v>
      </c>
      <c r="AI70" s="262">
        <f t="shared" si="157"/>
        <v>0</v>
      </c>
      <c r="AJ70" s="262">
        <f t="shared" si="157"/>
        <v>0</v>
      </c>
      <c r="AK70" s="262">
        <f t="shared" si="157"/>
        <v>0</v>
      </c>
      <c r="AL70" s="262">
        <f t="shared" si="157"/>
        <v>0</v>
      </c>
      <c r="AM70" s="262">
        <f t="shared" si="157"/>
        <v>0</v>
      </c>
      <c r="AN70" s="480">
        <f t="shared" ref="AN70" si="158">SUM(AF70:AM70)</f>
        <v>0</v>
      </c>
      <c r="AO70" s="481">
        <f t="shared" ref="AO70" si="159">SUM(AN70,AE70)</f>
        <v>0</v>
      </c>
      <c r="AP70" s="1063">
        <v>45</v>
      </c>
      <c r="AQ70" s="262">
        <f t="shared" ref="AQ70:AX70" si="160">IF(ABS(AQ62)&lt;AQ83, -AQ62, AQ83)</f>
        <v>0</v>
      </c>
      <c r="AR70" s="262">
        <f t="shared" si="160"/>
        <v>0</v>
      </c>
      <c r="AS70" s="262">
        <f t="shared" si="160"/>
        <v>0</v>
      </c>
      <c r="AT70" s="262">
        <f t="shared" si="160"/>
        <v>0</v>
      </c>
      <c r="AU70" s="262">
        <f t="shared" si="160"/>
        <v>0</v>
      </c>
      <c r="AV70" s="262">
        <f t="shared" si="160"/>
        <v>0</v>
      </c>
      <c r="AW70" s="262">
        <f t="shared" si="160"/>
        <v>0</v>
      </c>
      <c r="AX70" s="262">
        <f t="shared" si="160"/>
        <v>0</v>
      </c>
      <c r="AY70" s="478">
        <f t="shared" ref="AY70" si="161">SUM(AQ70:AX70)</f>
        <v>0</v>
      </c>
      <c r="AZ70" s="484">
        <f t="shared" ref="AZ70:BG70" si="162">IF(ABS(AZ62)&lt;AZ83, -AZ62, AZ83)</f>
        <v>0</v>
      </c>
      <c r="BA70" s="262">
        <f t="shared" si="162"/>
        <v>0</v>
      </c>
      <c r="BB70" s="262">
        <f t="shared" si="162"/>
        <v>0</v>
      </c>
      <c r="BC70" s="262">
        <f t="shared" si="162"/>
        <v>0</v>
      </c>
      <c r="BD70" s="262">
        <f t="shared" si="162"/>
        <v>0</v>
      </c>
      <c r="BE70" s="262">
        <f t="shared" si="162"/>
        <v>0</v>
      </c>
      <c r="BF70" s="262">
        <f t="shared" si="162"/>
        <v>0</v>
      </c>
      <c r="BG70" s="262">
        <f t="shared" si="162"/>
        <v>0</v>
      </c>
      <c r="BH70" s="480">
        <f t="shared" ref="BH70" si="163">SUM(AZ70:BG70)</f>
        <v>0</v>
      </c>
      <c r="BI70" s="481">
        <f t="shared" ref="BI70" si="164">SUM(BH70,AY70)</f>
        <v>0</v>
      </c>
      <c r="BJ70" s="1063">
        <v>45</v>
      </c>
      <c r="BK70" s="262">
        <f t="shared" ref="BK70:BR70" si="165">IF(ABS(BK62)&lt;BK83, -BK62, BK83)</f>
        <v>0</v>
      </c>
      <c r="BL70" s="262">
        <f t="shared" si="165"/>
        <v>0</v>
      </c>
      <c r="BM70" s="262">
        <f t="shared" si="165"/>
        <v>0</v>
      </c>
      <c r="BN70" s="262">
        <f t="shared" si="165"/>
        <v>0</v>
      </c>
      <c r="BO70" s="262">
        <f t="shared" si="165"/>
        <v>0</v>
      </c>
      <c r="BP70" s="262">
        <f t="shared" si="165"/>
        <v>0</v>
      </c>
      <c r="BQ70" s="262">
        <f t="shared" si="165"/>
        <v>0</v>
      </c>
      <c r="BR70" s="262">
        <f t="shared" si="165"/>
        <v>0</v>
      </c>
      <c r="BS70" s="478">
        <f t="shared" ref="BS70" si="166">SUM(BK70:BR70)</f>
        <v>0</v>
      </c>
      <c r="BT70" s="484">
        <f t="shared" ref="BT70:CA70" si="167">IF(ABS(BT62)&lt;BT83, -BT62, BT83)</f>
        <v>0</v>
      </c>
      <c r="BU70" s="262">
        <f t="shared" si="167"/>
        <v>0</v>
      </c>
      <c r="BV70" s="262">
        <f t="shared" si="167"/>
        <v>0</v>
      </c>
      <c r="BW70" s="262">
        <f t="shared" si="167"/>
        <v>0</v>
      </c>
      <c r="BX70" s="262">
        <f t="shared" si="167"/>
        <v>0</v>
      </c>
      <c r="BY70" s="262">
        <f t="shared" si="167"/>
        <v>0</v>
      </c>
      <c r="BZ70" s="262">
        <f t="shared" si="167"/>
        <v>0</v>
      </c>
      <c r="CA70" s="262">
        <f t="shared" si="167"/>
        <v>0</v>
      </c>
      <c r="CB70" s="480">
        <f t="shared" ref="CB70" si="168">SUM(BT70:CA70)</f>
        <v>0</v>
      </c>
      <c r="CC70" s="481">
        <f t="shared" ref="CC70" si="169">SUM(CB70,BS70)</f>
        <v>0</v>
      </c>
      <c r="CD70" s="1063">
        <v>45</v>
      </c>
      <c r="CE70" s="480">
        <f t="shared" si="135"/>
        <v>0</v>
      </c>
      <c r="CF70" s="480">
        <f t="shared" si="136"/>
        <v>0</v>
      </c>
      <c r="CG70" s="480">
        <f t="shared" si="137"/>
        <v>0</v>
      </c>
      <c r="CH70" s="480">
        <f t="shared" si="138"/>
        <v>0</v>
      </c>
      <c r="CI70" s="482">
        <f t="shared" si="139"/>
        <v>0</v>
      </c>
      <c r="CJ70" s="480">
        <f t="shared" si="140"/>
        <v>0</v>
      </c>
      <c r="CK70" s="480">
        <f t="shared" si="141"/>
        <v>0</v>
      </c>
      <c r="CL70" s="480">
        <f t="shared" si="142"/>
        <v>0</v>
      </c>
      <c r="CM70" s="480">
        <f t="shared" si="143"/>
        <v>0</v>
      </c>
      <c r="CN70" s="482">
        <f t="shared" si="144"/>
        <v>0</v>
      </c>
      <c r="CO70" s="480">
        <f t="shared" si="145"/>
        <v>0</v>
      </c>
      <c r="CP70" s="480">
        <f t="shared" si="146"/>
        <v>0</v>
      </c>
      <c r="CQ70" s="480">
        <f t="shared" si="147"/>
        <v>0</v>
      </c>
      <c r="CR70" s="480">
        <f t="shared" si="148"/>
        <v>0</v>
      </c>
      <c r="CS70" s="482">
        <f t="shared" si="149"/>
        <v>0</v>
      </c>
    </row>
    <row r="71" spans="1:131" ht="15.75" customHeight="1">
      <c r="A71" s="97" t="s">
        <v>1340</v>
      </c>
      <c r="B71" s="335">
        <v>46</v>
      </c>
      <c r="C71" s="496">
        <v>37453.231933351235</v>
      </c>
      <c r="D71" s="496">
        <v>62495.569057081164</v>
      </c>
      <c r="E71" s="496">
        <v>44648.491351600045</v>
      </c>
      <c r="F71" s="496">
        <v>74532.995424296489</v>
      </c>
      <c r="G71" s="496">
        <v>41500.328959309001</v>
      </c>
      <c r="H71" s="496">
        <v>73864.725328140441</v>
      </c>
      <c r="I71" s="496">
        <v>43757.663927512105</v>
      </c>
      <c r="J71" s="496">
        <v>75180.866911968333</v>
      </c>
      <c r="K71" s="478">
        <f>SUM(C71:J71)</f>
        <v>453433.87289325887</v>
      </c>
      <c r="L71" s="497">
        <v>0</v>
      </c>
      <c r="M71" s="496">
        <v>147770.77267370941</v>
      </c>
      <c r="N71" s="496">
        <v>0</v>
      </c>
      <c r="O71" s="496">
        <v>161239.32960052037</v>
      </c>
      <c r="P71" s="496">
        <v>0</v>
      </c>
      <c r="Q71" s="496">
        <v>167982.8546802061</v>
      </c>
      <c r="R71" s="496">
        <v>0</v>
      </c>
      <c r="S71" s="496">
        <v>157701.72373662924</v>
      </c>
      <c r="T71" s="480">
        <f>SUM(L71:S71)</f>
        <v>634694.68069106503</v>
      </c>
      <c r="U71" s="481">
        <f>SUM(T71,K71)</f>
        <v>1088128.553584324</v>
      </c>
      <c r="V71" s="335">
        <v>46</v>
      </c>
      <c r="W71" s="496">
        <v>4096.9773771542314</v>
      </c>
      <c r="X71" s="496">
        <v>22699.390715536767</v>
      </c>
      <c r="Y71" s="496">
        <v>5030.2754356031446</v>
      </c>
      <c r="Z71" s="496">
        <v>27552.08940696143</v>
      </c>
      <c r="AA71" s="496">
        <v>5512.1805563156367</v>
      </c>
      <c r="AB71" s="496">
        <v>28721.4953564348</v>
      </c>
      <c r="AC71" s="496">
        <v>6216.036843665649</v>
      </c>
      <c r="AD71" s="496">
        <v>29330.359130406374</v>
      </c>
      <c r="AE71" s="478">
        <f>SUM(W71:AD71)</f>
        <v>129158.80482207802</v>
      </c>
      <c r="AF71" s="497">
        <v>0</v>
      </c>
      <c r="AG71" s="496">
        <v>40197.91012423244</v>
      </c>
      <c r="AH71" s="496">
        <v>0</v>
      </c>
      <c r="AI71" s="496">
        <v>41486.007919140269</v>
      </c>
      <c r="AJ71" s="496">
        <v>0</v>
      </c>
      <c r="AK71" s="496">
        <v>45372.93985059781</v>
      </c>
      <c r="AL71" s="496">
        <v>0</v>
      </c>
      <c r="AM71" s="496">
        <v>45380.70299291204</v>
      </c>
      <c r="AN71" s="480">
        <f>SUM(AF71:AM71)</f>
        <v>172437.56088688257</v>
      </c>
      <c r="AO71" s="481">
        <f>SUM(AN71,AE71)</f>
        <v>301596.36570896057</v>
      </c>
      <c r="AP71" s="335">
        <v>46</v>
      </c>
      <c r="AQ71" s="496">
        <v>417800.02420776599</v>
      </c>
      <c r="AR71" s="496">
        <v>1145238.8329339942</v>
      </c>
      <c r="AS71" s="496">
        <v>514295.40091590543</v>
      </c>
      <c r="AT71" s="496">
        <v>1373139.9198768581</v>
      </c>
      <c r="AU71" s="496">
        <v>592059.6513622175</v>
      </c>
      <c r="AV71" s="496">
        <v>1487652.4596246693</v>
      </c>
      <c r="AW71" s="496">
        <v>683261.85791927704</v>
      </c>
      <c r="AX71" s="496">
        <v>1553454.957306589</v>
      </c>
      <c r="AY71" s="478">
        <f>SUM(AQ71:AX71)</f>
        <v>7766903.1041472759</v>
      </c>
      <c r="AZ71" s="497">
        <v>0</v>
      </c>
      <c r="BA71" s="496">
        <v>982672.37519772747</v>
      </c>
      <c r="BB71" s="496">
        <v>0</v>
      </c>
      <c r="BC71" s="496">
        <v>948744.42965485097</v>
      </c>
      <c r="BD71" s="496">
        <v>0</v>
      </c>
      <c r="BE71" s="496">
        <v>1033494.7380146913</v>
      </c>
      <c r="BF71" s="496">
        <v>0</v>
      </c>
      <c r="BG71" s="496">
        <v>1058807.4909607682</v>
      </c>
      <c r="BH71" s="480">
        <f>SUM(AZ71:BG71)</f>
        <v>4023719.0338280378</v>
      </c>
      <c r="BI71" s="481">
        <f>SUM(BH71,AY71)</f>
        <v>11790622.137975313</v>
      </c>
      <c r="BJ71" s="335">
        <v>46</v>
      </c>
      <c r="BK71" s="496">
        <v>13043.366363257996</v>
      </c>
      <c r="BL71" s="496">
        <v>131987.35229548666</v>
      </c>
      <c r="BM71" s="496">
        <v>16043.45377460885</v>
      </c>
      <c r="BN71" s="496">
        <v>151362.13627459531</v>
      </c>
      <c r="BO71" s="496">
        <v>16463.553181291696</v>
      </c>
      <c r="BP71" s="496">
        <v>160413.23351363529</v>
      </c>
      <c r="BQ71" s="496">
        <v>15132.642595638295</v>
      </c>
      <c r="BR71" s="496">
        <v>153401.85846918976</v>
      </c>
      <c r="BS71" s="478">
        <f>SUM(BK71:BR71)</f>
        <v>657847.59646770381</v>
      </c>
      <c r="BT71" s="497">
        <v>0</v>
      </c>
      <c r="BU71" s="496">
        <v>45139.977106754035</v>
      </c>
      <c r="BV71" s="496">
        <v>0</v>
      </c>
      <c r="BW71" s="496">
        <v>48202.389478679048</v>
      </c>
      <c r="BX71" s="496">
        <v>0</v>
      </c>
      <c r="BY71" s="496">
        <v>50284.713686614217</v>
      </c>
      <c r="BZ71" s="496">
        <v>0</v>
      </c>
      <c r="CA71" s="496">
        <v>45852.722371249678</v>
      </c>
      <c r="CB71" s="480">
        <f>SUM(BT71:CA71)</f>
        <v>189479.80264329695</v>
      </c>
      <c r="CC71" s="481">
        <f>SUM(CB71,BS71)</f>
        <v>847327.39911100082</v>
      </c>
      <c r="CD71" s="335">
        <v>46</v>
      </c>
      <c r="CE71" s="480">
        <f t="shared" si="135"/>
        <v>1834814.7448836286</v>
      </c>
      <c r="CF71" s="480">
        <f t="shared" si="136"/>
        <v>2206604.7624604292</v>
      </c>
      <c r="CG71" s="480">
        <f t="shared" si="137"/>
        <v>2406187.6278820136</v>
      </c>
      <c r="CH71" s="480">
        <f t="shared" si="138"/>
        <v>2559736.2431042469</v>
      </c>
      <c r="CI71" s="482">
        <f t="shared" si="139"/>
        <v>9007343.3783303164</v>
      </c>
      <c r="CJ71" s="480">
        <f t="shared" si="140"/>
        <v>1215781.0351024233</v>
      </c>
      <c r="CK71" s="480">
        <f t="shared" si="141"/>
        <v>1199672.1566531907</v>
      </c>
      <c r="CL71" s="480">
        <f t="shared" si="142"/>
        <v>1297135.2462321096</v>
      </c>
      <c r="CM71" s="480">
        <f t="shared" si="143"/>
        <v>1307742.6400615592</v>
      </c>
      <c r="CN71" s="482">
        <f t="shared" si="144"/>
        <v>5020331.0780492825</v>
      </c>
      <c r="CO71" s="480">
        <f t="shared" si="145"/>
        <v>3050595.7799860518</v>
      </c>
      <c r="CP71" s="480">
        <f t="shared" si="146"/>
        <v>3406276.9191136193</v>
      </c>
      <c r="CQ71" s="480">
        <f t="shared" si="147"/>
        <v>3703322.8741141227</v>
      </c>
      <c r="CR71" s="480">
        <f t="shared" si="148"/>
        <v>3867478.8831658061</v>
      </c>
      <c r="CS71" s="482">
        <f t="shared" si="149"/>
        <v>14027674.456379598</v>
      </c>
    </row>
    <row r="72" spans="1:131" s="14" customFormat="1" ht="15.75" customHeight="1">
      <c r="A72" s="113"/>
      <c r="B72" s="335"/>
      <c r="C72" s="206" t="s">
        <v>1314</v>
      </c>
      <c r="D72" s="206" t="s">
        <v>1314</v>
      </c>
      <c r="E72" s="206" t="s">
        <v>1314</v>
      </c>
      <c r="F72" s="206" t="s">
        <v>1314</v>
      </c>
      <c r="G72" s="206" t="s">
        <v>1314</v>
      </c>
      <c r="H72" s="206" t="s">
        <v>1314</v>
      </c>
      <c r="I72" s="206" t="s">
        <v>1314</v>
      </c>
      <c r="J72" s="206" t="s">
        <v>1314</v>
      </c>
      <c r="K72" s="489"/>
      <c r="L72" s="490" t="s">
        <v>1314</v>
      </c>
      <c r="M72" s="206" t="s">
        <v>1314</v>
      </c>
      <c r="N72" s="206" t="s">
        <v>1314</v>
      </c>
      <c r="O72" s="206" t="s">
        <v>1314</v>
      </c>
      <c r="P72" s="206" t="s">
        <v>1314</v>
      </c>
      <c r="Q72" s="206" t="s">
        <v>1314</v>
      </c>
      <c r="R72" s="206" t="s">
        <v>1314</v>
      </c>
      <c r="S72" s="206" t="s">
        <v>1314</v>
      </c>
      <c r="T72" s="491"/>
      <c r="U72" s="490" t="s">
        <v>1314</v>
      </c>
      <c r="V72" s="335"/>
      <c r="W72" s="206" t="s">
        <v>1314</v>
      </c>
      <c r="X72" s="206" t="s">
        <v>1314</v>
      </c>
      <c r="Y72" s="206" t="s">
        <v>1314</v>
      </c>
      <c r="Z72" s="206" t="s">
        <v>1314</v>
      </c>
      <c r="AA72" s="206" t="s">
        <v>1314</v>
      </c>
      <c r="AB72" s="206" t="s">
        <v>1314</v>
      </c>
      <c r="AC72" s="206" t="s">
        <v>1314</v>
      </c>
      <c r="AD72" s="206" t="s">
        <v>1314</v>
      </c>
      <c r="AE72" s="489"/>
      <c r="AF72" s="490" t="s">
        <v>1314</v>
      </c>
      <c r="AG72" s="206" t="s">
        <v>1314</v>
      </c>
      <c r="AH72" s="206" t="s">
        <v>1314</v>
      </c>
      <c r="AI72" s="206" t="s">
        <v>1314</v>
      </c>
      <c r="AJ72" s="206" t="s">
        <v>1314</v>
      </c>
      <c r="AK72" s="206" t="s">
        <v>1314</v>
      </c>
      <c r="AL72" s="206" t="s">
        <v>1314</v>
      </c>
      <c r="AM72" s="206" t="s">
        <v>1314</v>
      </c>
      <c r="AN72" s="491"/>
      <c r="AO72" s="490" t="s">
        <v>1314</v>
      </c>
      <c r="AP72" s="335"/>
      <c r="AQ72" s="206" t="s">
        <v>1314</v>
      </c>
      <c r="AR72" s="206" t="s">
        <v>1314</v>
      </c>
      <c r="AS72" s="206" t="s">
        <v>1314</v>
      </c>
      <c r="AT72" s="206" t="s">
        <v>1314</v>
      </c>
      <c r="AU72" s="206" t="s">
        <v>1314</v>
      </c>
      <c r="AV72" s="206" t="s">
        <v>1314</v>
      </c>
      <c r="AW72" s="206" t="s">
        <v>1314</v>
      </c>
      <c r="AX72" s="206" t="s">
        <v>1314</v>
      </c>
      <c r="AY72" s="489"/>
      <c r="AZ72" s="490" t="s">
        <v>1314</v>
      </c>
      <c r="BA72" s="206" t="s">
        <v>1314</v>
      </c>
      <c r="BB72" s="206" t="s">
        <v>1314</v>
      </c>
      <c r="BC72" s="206" t="s">
        <v>1314</v>
      </c>
      <c r="BD72" s="206" t="s">
        <v>1314</v>
      </c>
      <c r="BE72" s="206" t="s">
        <v>1314</v>
      </c>
      <c r="BF72" s="206" t="s">
        <v>1314</v>
      </c>
      <c r="BG72" s="206" t="s">
        <v>1314</v>
      </c>
      <c r="BH72" s="491"/>
      <c r="BI72" s="490" t="s">
        <v>1314</v>
      </c>
      <c r="BJ72" s="335"/>
      <c r="BK72" s="206" t="s">
        <v>1314</v>
      </c>
      <c r="BL72" s="206" t="s">
        <v>1314</v>
      </c>
      <c r="BM72" s="206" t="s">
        <v>1314</v>
      </c>
      <c r="BN72" s="206" t="s">
        <v>1314</v>
      </c>
      <c r="BO72" s="206" t="s">
        <v>1314</v>
      </c>
      <c r="BP72" s="206" t="s">
        <v>1314</v>
      </c>
      <c r="BQ72" s="206" t="s">
        <v>1314</v>
      </c>
      <c r="BR72" s="206" t="s">
        <v>1314</v>
      </c>
      <c r="BS72" s="489"/>
      <c r="BT72" s="490" t="s">
        <v>1314</v>
      </c>
      <c r="BU72" s="206" t="s">
        <v>1314</v>
      </c>
      <c r="BV72" s="206" t="s">
        <v>1314</v>
      </c>
      <c r="BW72" s="206" t="s">
        <v>1314</v>
      </c>
      <c r="BX72" s="206" t="s">
        <v>1314</v>
      </c>
      <c r="BY72" s="206" t="s">
        <v>1314</v>
      </c>
      <c r="BZ72" s="206" t="s">
        <v>1314</v>
      </c>
      <c r="CA72" s="206" t="s">
        <v>1314</v>
      </c>
      <c r="CB72" s="491"/>
      <c r="CC72" s="490" t="s">
        <v>1314</v>
      </c>
      <c r="CD72" s="335"/>
      <c r="CE72" s="491"/>
      <c r="CF72" s="491"/>
      <c r="CG72" s="491"/>
      <c r="CH72" s="491"/>
      <c r="CI72" s="206"/>
      <c r="CJ72" s="491"/>
      <c r="CK72" s="491"/>
      <c r="CL72" s="491"/>
      <c r="CM72" s="491"/>
      <c r="CN72" s="206"/>
      <c r="CO72" s="491"/>
      <c r="CP72" s="491"/>
      <c r="CQ72" s="491"/>
      <c r="CR72" s="491"/>
      <c r="CS72" s="206"/>
      <c r="CT72" s="381"/>
      <c r="CU72" s="381"/>
      <c r="CV72" s="381"/>
      <c r="CW72" s="381"/>
      <c r="CX72" s="381"/>
      <c r="CY72" s="381"/>
      <c r="CZ72" s="381"/>
      <c r="DA72" s="381"/>
      <c r="DB72" s="381"/>
      <c r="DC72" s="381"/>
      <c r="DD72" s="381"/>
      <c r="DE72" s="381"/>
      <c r="DF72" s="381"/>
      <c r="DG72" s="381"/>
      <c r="DH72" s="381"/>
      <c r="DI72" s="381"/>
      <c r="DJ72" s="381"/>
      <c r="DK72" s="381"/>
      <c r="DL72" s="381"/>
      <c r="DM72" s="381"/>
      <c r="DN72" s="381"/>
      <c r="DO72" s="381"/>
      <c r="DP72" s="381"/>
      <c r="DQ72" s="381"/>
      <c r="DR72" s="381"/>
      <c r="DS72" s="381"/>
      <c r="DT72" s="381"/>
      <c r="DU72" s="381"/>
      <c r="DV72" s="381"/>
      <c r="DW72" s="381"/>
      <c r="DX72" s="381"/>
      <c r="DY72" s="381"/>
      <c r="DZ72" s="381"/>
      <c r="EA72" s="381"/>
    </row>
    <row r="73" spans="1:131" s="14" customFormat="1">
      <c r="A73" s="16" t="s">
        <v>241</v>
      </c>
      <c r="B73" s="335">
        <v>47</v>
      </c>
      <c r="C73" s="242">
        <f t="shared" ref="C73:U73" si="170">SUM(C69:C71)</f>
        <v>43093.421116652549</v>
      </c>
      <c r="D73" s="242">
        <f t="shared" si="170"/>
        <v>71906.955322150796</v>
      </c>
      <c r="E73" s="242">
        <f t="shared" si="170"/>
        <v>49467.066282250998</v>
      </c>
      <c r="F73" s="242">
        <f t="shared" si="170"/>
        <v>82576.77948924154</v>
      </c>
      <c r="G73" s="242">
        <f t="shared" si="170"/>
        <v>45914.17872783231</v>
      </c>
      <c r="H73" s="242">
        <f t="shared" si="170"/>
        <v>81720.754640855521</v>
      </c>
      <c r="I73" s="242">
        <f t="shared" si="170"/>
        <v>49033.806489010181</v>
      </c>
      <c r="J73" s="242">
        <f t="shared" si="170"/>
        <v>84245.906864321907</v>
      </c>
      <c r="K73" s="248">
        <f t="shared" si="170"/>
        <v>507958.86893231585</v>
      </c>
      <c r="L73" s="245">
        <f t="shared" si="170"/>
        <v>0</v>
      </c>
      <c r="M73" s="242">
        <f t="shared" si="170"/>
        <v>169719.02459042493</v>
      </c>
      <c r="N73" s="242">
        <f t="shared" si="170"/>
        <v>0</v>
      </c>
      <c r="O73" s="242">
        <f t="shared" si="170"/>
        <v>178704.49420808634</v>
      </c>
      <c r="P73" s="242">
        <f t="shared" si="170"/>
        <v>0</v>
      </c>
      <c r="Q73" s="242">
        <f t="shared" si="170"/>
        <v>185913.54689647621</v>
      </c>
      <c r="R73" s="242">
        <f t="shared" si="170"/>
        <v>0</v>
      </c>
      <c r="S73" s="242">
        <f t="shared" si="170"/>
        <v>176846.56231992817</v>
      </c>
      <c r="T73" s="246">
        <f t="shared" si="170"/>
        <v>711183.62801491562</v>
      </c>
      <c r="U73" s="245">
        <f t="shared" si="170"/>
        <v>1219142.4969472315</v>
      </c>
      <c r="V73" s="335">
        <v>47</v>
      </c>
      <c r="W73" s="242">
        <f t="shared" ref="W73:AO73" si="171">SUM(W69:W71)</f>
        <v>4713.9529035380729</v>
      </c>
      <c r="X73" s="242">
        <f t="shared" si="171"/>
        <v>26117.756804987486</v>
      </c>
      <c r="Y73" s="242">
        <f t="shared" si="171"/>
        <v>5573.1551248045134</v>
      </c>
      <c r="Z73" s="242">
        <f t="shared" si="171"/>
        <v>30525.57861755892</v>
      </c>
      <c r="AA73" s="242">
        <f t="shared" si="171"/>
        <v>6098.4394482971411</v>
      </c>
      <c r="AB73" s="242">
        <f t="shared" si="171"/>
        <v>31776.226940730023</v>
      </c>
      <c r="AC73" s="242">
        <f t="shared" si="171"/>
        <v>6965.5443267212959</v>
      </c>
      <c r="AD73" s="242">
        <f t="shared" si="171"/>
        <v>32866.908897055655</v>
      </c>
      <c r="AE73" s="248">
        <f t="shared" si="171"/>
        <v>144637.56306369309</v>
      </c>
      <c r="AF73" s="245">
        <f t="shared" si="171"/>
        <v>0</v>
      </c>
      <c r="AG73" s="242">
        <f t="shared" si="171"/>
        <v>46168.467372926534</v>
      </c>
      <c r="AH73" s="242">
        <f t="shared" si="171"/>
        <v>0</v>
      </c>
      <c r="AI73" s="242">
        <f t="shared" si="171"/>
        <v>45979.700363866432</v>
      </c>
      <c r="AJ73" s="242">
        <f t="shared" si="171"/>
        <v>0</v>
      </c>
      <c r="AK73" s="242">
        <f t="shared" si="171"/>
        <v>50216.102094490016</v>
      </c>
      <c r="AL73" s="242">
        <f t="shared" si="171"/>
        <v>0</v>
      </c>
      <c r="AM73" s="242">
        <f t="shared" si="171"/>
        <v>50889.876976621235</v>
      </c>
      <c r="AN73" s="246">
        <f t="shared" si="171"/>
        <v>193254.14680790424</v>
      </c>
      <c r="AO73" s="245">
        <f t="shared" si="171"/>
        <v>337891.7098715973</v>
      </c>
      <c r="AP73" s="335">
        <v>47</v>
      </c>
      <c r="AQ73" s="242">
        <f t="shared" ref="AQ73:BI73" si="172">SUM(AQ69:AQ71)</f>
        <v>480717.72331349482</v>
      </c>
      <c r="AR73" s="242">
        <f t="shared" si="172"/>
        <v>1317703.6202000303</v>
      </c>
      <c r="AS73" s="242">
        <f t="shared" si="172"/>
        <v>569799.42469774489</v>
      </c>
      <c r="AT73" s="242">
        <f t="shared" si="172"/>
        <v>1521332.5551462148</v>
      </c>
      <c r="AU73" s="242">
        <f t="shared" si="172"/>
        <v>655029.32945029752</v>
      </c>
      <c r="AV73" s="242">
        <f t="shared" si="172"/>
        <v>1645874.6865134174</v>
      </c>
      <c r="AW73" s="242">
        <f t="shared" si="172"/>
        <v>765647.12819303025</v>
      </c>
      <c r="AX73" s="242">
        <f t="shared" si="172"/>
        <v>1740764.9981532206</v>
      </c>
      <c r="AY73" s="248">
        <f t="shared" si="172"/>
        <v>8696869.4656674489</v>
      </c>
      <c r="AZ73" s="245">
        <f t="shared" si="172"/>
        <v>0</v>
      </c>
      <c r="BA73" s="242">
        <f t="shared" si="172"/>
        <v>1128627.7657813635</v>
      </c>
      <c r="BB73" s="242">
        <f t="shared" si="172"/>
        <v>0</v>
      </c>
      <c r="BC73" s="242">
        <f t="shared" si="172"/>
        <v>1051510.7812359838</v>
      </c>
      <c r="BD73" s="242">
        <f t="shared" si="172"/>
        <v>0</v>
      </c>
      <c r="BE73" s="242">
        <f t="shared" si="172"/>
        <v>1143811.2110247177</v>
      </c>
      <c r="BF73" s="242">
        <f t="shared" si="172"/>
        <v>0</v>
      </c>
      <c r="BG73" s="242">
        <f t="shared" si="172"/>
        <v>1187345.7087109108</v>
      </c>
      <c r="BH73" s="246">
        <f t="shared" si="172"/>
        <v>4511295.4667529752</v>
      </c>
      <c r="BI73" s="245">
        <f t="shared" si="172"/>
        <v>13208164.932420425</v>
      </c>
      <c r="BJ73" s="335">
        <v>47</v>
      </c>
      <c r="BK73" s="242">
        <f t="shared" ref="BK73:CC73" si="173">SUM(BK69:BK71)</f>
        <v>15007.604162730093</v>
      </c>
      <c r="BL73" s="242">
        <f t="shared" si="173"/>
        <v>151863.70470412038</v>
      </c>
      <c r="BM73" s="242">
        <f t="shared" si="173"/>
        <v>17774.902740053396</v>
      </c>
      <c r="BN73" s="242">
        <f t="shared" si="173"/>
        <v>167697.51006268192</v>
      </c>
      <c r="BO73" s="242">
        <f t="shared" si="173"/>
        <v>18214.567021918501</v>
      </c>
      <c r="BP73" s="242">
        <f t="shared" si="173"/>
        <v>177474.30101279815</v>
      </c>
      <c r="BQ73" s="242">
        <f t="shared" si="173"/>
        <v>16957.282498697339</v>
      </c>
      <c r="BR73" s="242">
        <f t="shared" si="173"/>
        <v>171898.50572675312</v>
      </c>
      <c r="BS73" s="248">
        <f t="shared" si="173"/>
        <v>736888.37792975281</v>
      </c>
      <c r="BT73" s="245">
        <f t="shared" si="173"/>
        <v>0</v>
      </c>
      <c r="BU73" s="242">
        <f t="shared" si="173"/>
        <v>51844.574850459801</v>
      </c>
      <c r="BV73" s="242">
        <f t="shared" si="173"/>
        <v>0</v>
      </c>
      <c r="BW73" s="242">
        <f t="shared" si="173"/>
        <v>53423.588728321782</v>
      </c>
      <c r="BX73" s="242">
        <f t="shared" si="173"/>
        <v>0</v>
      </c>
      <c r="BY73" s="242">
        <f t="shared" si="173"/>
        <v>55652.16458518611</v>
      </c>
      <c r="BZ73" s="242">
        <f t="shared" si="173"/>
        <v>0</v>
      </c>
      <c r="CA73" s="242">
        <f t="shared" si="173"/>
        <v>51419.19905649151</v>
      </c>
      <c r="CB73" s="246">
        <f t="shared" si="173"/>
        <v>212339.52722045919</v>
      </c>
      <c r="CC73" s="245">
        <f t="shared" si="173"/>
        <v>949227.90515021211</v>
      </c>
      <c r="CD73" s="335">
        <v>47</v>
      </c>
      <c r="CE73" s="246">
        <f>SUM(CE69:CE71)</f>
        <v>2111124.738527705</v>
      </c>
      <c r="CF73" s="246">
        <f>SUM(CF69:CF71)</f>
        <v>2444746.9721605512</v>
      </c>
      <c r="CG73" s="246">
        <f>SUM(CG69:CG71)</f>
        <v>2662102.4837561464</v>
      </c>
      <c r="CH73" s="246">
        <f>SUM(CH69:CH71)</f>
        <v>2868380.0811488107</v>
      </c>
      <c r="CI73" s="242">
        <f>SUM(BS73,AY73,AE73,K73)</f>
        <v>10086354.27559321</v>
      </c>
      <c r="CJ73" s="246">
        <f>SUM(CJ69:CJ71)</f>
        <v>1396359.8325951747</v>
      </c>
      <c r="CK73" s="246">
        <f>SUM(CK69:CK71)</f>
        <v>1329618.5645362586</v>
      </c>
      <c r="CL73" s="246">
        <f>SUM(CL69:CL71)</f>
        <v>1435593.0246008702</v>
      </c>
      <c r="CM73" s="246">
        <f>SUM(CM69:CM71)</f>
        <v>1466501.3470639517</v>
      </c>
      <c r="CN73" s="242">
        <f t="shared" si="144"/>
        <v>5628072.7687962539</v>
      </c>
      <c r="CO73" s="246">
        <f>SUM(CO69:CO71)</f>
        <v>3507484.5711228796</v>
      </c>
      <c r="CP73" s="246">
        <f>SUM(CP69:CP71)</f>
        <v>3774365.5366968089</v>
      </c>
      <c r="CQ73" s="246">
        <f>SUM(CQ69:CQ71)</f>
        <v>4097695.5083570164</v>
      </c>
      <c r="CR73" s="246">
        <f>SUM(CR69:CR71)</f>
        <v>4334881.4282127619</v>
      </c>
      <c r="CS73" s="242">
        <f>SUM(CC73,BI73,AO73,U73)</f>
        <v>15714427.044389466</v>
      </c>
      <c r="CT73" s="381"/>
      <c r="CU73" s="381"/>
      <c r="CV73" s="381"/>
      <c r="CW73" s="381"/>
      <c r="CX73" s="381"/>
      <c r="CY73" s="381"/>
      <c r="CZ73" s="381"/>
      <c r="DA73" s="381"/>
      <c r="DB73" s="381"/>
      <c r="DC73" s="381"/>
      <c r="DD73" s="381"/>
      <c r="DE73" s="381"/>
      <c r="DF73" s="381"/>
      <c r="DG73" s="381"/>
      <c r="DH73" s="381"/>
      <c r="DI73" s="381"/>
      <c r="DJ73" s="381"/>
      <c r="DK73" s="381"/>
      <c r="DL73" s="381"/>
      <c r="DM73" s="381"/>
      <c r="DN73" s="381"/>
      <c r="DO73" s="381"/>
      <c r="DP73" s="381"/>
      <c r="DQ73" s="381"/>
      <c r="DR73" s="381"/>
      <c r="DS73" s="381"/>
      <c r="DT73" s="381"/>
      <c r="DU73" s="381"/>
      <c r="DV73" s="381"/>
      <c r="DW73" s="381"/>
      <c r="DX73" s="381"/>
      <c r="DY73" s="381"/>
      <c r="DZ73" s="381"/>
      <c r="EA73" s="381"/>
    </row>
    <row r="74" spans="1:131" s="495" customFormat="1" ht="15.75" customHeight="1">
      <c r="A74" s="492"/>
      <c r="B74" s="335"/>
      <c r="C74" s="485"/>
      <c r="D74" s="485"/>
      <c r="E74" s="485"/>
      <c r="F74" s="485"/>
      <c r="G74" s="485"/>
      <c r="H74" s="485"/>
      <c r="I74" s="485"/>
      <c r="J74" s="485"/>
      <c r="K74" s="486"/>
      <c r="L74" s="487"/>
      <c r="M74" s="485"/>
      <c r="N74" s="485"/>
      <c r="O74" s="485"/>
      <c r="P74" s="485"/>
      <c r="Q74" s="485"/>
      <c r="R74" s="485"/>
      <c r="S74" s="485"/>
      <c r="T74" s="485"/>
      <c r="U74" s="494"/>
      <c r="V74" s="335"/>
      <c r="W74" s="485"/>
      <c r="X74" s="485"/>
      <c r="Y74" s="485"/>
      <c r="Z74" s="485"/>
      <c r="AA74" s="485"/>
      <c r="AB74" s="485"/>
      <c r="AC74" s="485"/>
      <c r="AD74" s="485"/>
      <c r="AE74" s="486"/>
      <c r="AF74" s="487"/>
      <c r="AG74" s="485"/>
      <c r="AH74" s="485"/>
      <c r="AI74" s="485"/>
      <c r="AJ74" s="485"/>
      <c r="AK74" s="485"/>
      <c r="AL74" s="485"/>
      <c r="AM74" s="485"/>
      <c r="AN74" s="485"/>
      <c r="AO74" s="494"/>
      <c r="AP74" s="335"/>
      <c r="AQ74" s="485"/>
      <c r="AR74" s="485"/>
      <c r="AS74" s="485"/>
      <c r="AT74" s="485"/>
      <c r="AU74" s="485"/>
      <c r="AV74" s="485"/>
      <c r="AW74" s="485"/>
      <c r="AX74" s="485"/>
      <c r="AY74" s="486"/>
      <c r="AZ74" s="487"/>
      <c r="BA74" s="485"/>
      <c r="BB74" s="485"/>
      <c r="BC74" s="485"/>
      <c r="BD74" s="485"/>
      <c r="BE74" s="485"/>
      <c r="BF74" s="485"/>
      <c r="BG74" s="485"/>
      <c r="BH74" s="485"/>
      <c r="BI74" s="494"/>
      <c r="BJ74" s="335"/>
      <c r="BK74" s="485"/>
      <c r="BL74" s="485"/>
      <c r="BM74" s="485"/>
      <c r="BN74" s="485"/>
      <c r="BO74" s="485"/>
      <c r="BP74" s="485"/>
      <c r="BQ74" s="485"/>
      <c r="BR74" s="485"/>
      <c r="BS74" s="486"/>
      <c r="BT74" s="487"/>
      <c r="BU74" s="485"/>
      <c r="BV74" s="485"/>
      <c r="BW74" s="485"/>
      <c r="BX74" s="485"/>
      <c r="BY74" s="485"/>
      <c r="BZ74" s="485"/>
      <c r="CA74" s="485"/>
      <c r="CB74" s="485"/>
      <c r="CC74" s="494"/>
      <c r="CD74" s="335"/>
      <c r="CE74" s="485"/>
      <c r="CF74" s="485"/>
      <c r="CG74" s="485"/>
      <c r="CH74" s="485"/>
      <c r="CI74" s="488"/>
      <c r="CJ74" s="485"/>
      <c r="CK74" s="485"/>
      <c r="CL74" s="485"/>
      <c r="CM74" s="485"/>
      <c r="CN74" s="488"/>
      <c r="CO74" s="485"/>
      <c r="CP74" s="485"/>
      <c r="CQ74" s="485"/>
      <c r="CR74" s="485"/>
      <c r="CS74" s="488"/>
      <c r="CT74" s="440"/>
      <c r="CU74" s="440"/>
      <c r="CV74" s="440"/>
      <c r="CW74" s="440"/>
      <c r="CX74" s="440"/>
      <c r="CY74" s="440"/>
      <c r="CZ74" s="440"/>
      <c r="DA74" s="440"/>
      <c r="DB74" s="440"/>
      <c r="DC74" s="440"/>
      <c r="DD74" s="440"/>
      <c r="DE74" s="440"/>
      <c r="DF74" s="440"/>
      <c r="DG74" s="440"/>
      <c r="DH74" s="440"/>
      <c r="DI74" s="440"/>
      <c r="DJ74" s="440"/>
      <c r="DK74" s="440"/>
      <c r="DL74" s="440"/>
      <c r="DM74" s="440"/>
      <c r="DN74" s="440"/>
      <c r="DO74" s="440"/>
      <c r="DP74" s="440"/>
      <c r="DQ74" s="440"/>
      <c r="DR74" s="440"/>
      <c r="DS74" s="440"/>
      <c r="DT74" s="440"/>
      <c r="DU74" s="440"/>
      <c r="DV74" s="440"/>
      <c r="DW74" s="440"/>
      <c r="DX74" s="440"/>
      <c r="DY74" s="440"/>
      <c r="DZ74" s="440"/>
      <c r="EA74" s="440"/>
    </row>
    <row r="75" spans="1:131" s="194" customFormat="1" ht="15.75" customHeight="1">
      <c r="A75" s="16" t="s">
        <v>243</v>
      </c>
      <c r="B75" s="335"/>
      <c r="C75" s="485"/>
      <c r="D75" s="485"/>
      <c r="E75" s="485"/>
      <c r="F75" s="485"/>
      <c r="G75" s="485"/>
      <c r="H75" s="485"/>
      <c r="I75" s="485"/>
      <c r="J75" s="485"/>
      <c r="K75" s="486"/>
      <c r="L75" s="487"/>
      <c r="M75" s="485"/>
      <c r="N75" s="485"/>
      <c r="O75" s="485"/>
      <c r="P75" s="485"/>
      <c r="Q75" s="485"/>
      <c r="R75" s="485"/>
      <c r="S75" s="485"/>
      <c r="T75" s="485"/>
      <c r="U75" s="494"/>
      <c r="V75" s="335"/>
      <c r="W75" s="485"/>
      <c r="X75" s="485"/>
      <c r="Y75" s="485"/>
      <c r="Z75" s="485"/>
      <c r="AA75" s="485"/>
      <c r="AB75" s="485"/>
      <c r="AC75" s="485"/>
      <c r="AD75" s="485"/>
      <c r="AE75" s="486"/>
      <c r="AF75" s="487"/>
      <c r="AG75" s="485"/>
      <c r="AH75" s="485"/>
      <c r="AI75" s="485"/>
      <c r="AJ75" s="485"/>
      <c r="AK75" s="485"/>
      <c r="AL75" s="485"/>
      <c r="AM75" s="485"/>
      <c r="AN75" s="485"/>
      <c r="AO75" s="494"/>
      <c r="AP75" s="335"/>
      <c r="AQ75" s="485"/>
      <c r="AR75" s="485"/>
      <c r="AS75" s="485"/>
      <c r="AT75" s="485"/>
      <c r="AU75" s="485"/>
      <c r="AV75" s="485"/>
      <c r="AW75" s="485"/>
      <c r="AX75" s="485"/>
      <c r="AY75" s="486"/>
      <c r="AZ75" s="487"/>
      <c r="BA75" s="485"/>
      <c r="BB75" s="485"/>
      <c r="BC75" s="485"/>
      <c r="BD75" s="485"/>
      <c r="BE75" s="485"/>
      <c r="BF75" s="485"/>
      <c r="BG75" s="485"/>
      <c r="BH75" s="485"/>
      <c r="BI75" s="494"/>
      <c r="BJ75" s="335"/>
      <c r="BK75" s="485"/>
      <c r="BL75" s="485"/>
      <c r="BM75" s="485"/>
      <c r="BN75" s="485"/>
      <c r="BO75" s="485"/>
      <c r="BP75" s="485"/>
      <c r="BQ75" s="485"/>
      <c r="BR75" s="485"/>
      <c r="BS75" s="486"/>
      <c r="BT75" s="487"/>
      <c r="BU75" s="485"/>
      <c r="BV75" s="485"/>
      <c r="BW75" s="485"/>
      <c r="BX75" s="485"/>
      <c r="BY75" s="485"/>
      <c r="BZ75" s="485"/>
      <c r="CA75" s="485"/>
      <c r="CB75" s="485"/>
      <c r="CC75" s="494"/>
      <c r="CD75" s="335"/>
      <c r="CE75" s="485"/>
      <c r="CF75" s="485"/>
      <c r="CG75" s="485"/>
      <c r="CH75" s="485"/>
      <c r="CI75" s="488"/>
      <c r="CJ75" s="485"/>
      <c r="CK75" s="485"/>
      <c r="CL75" s="485"/>
      <c r="CM75" s="485"/>
      <c r="CN75" s="488"/>
      <c r="CO75" s="485"/>
      <c r="CP75" s="485"/>
      <c r="CQ75" s="485"/>
      <c r="CR75" s="485"/>
      <c r="CS75" s="488"/>
      <c r="CT75" s="377"/>
      <c r="CU75" s="377"/>
      <c r="CV75" s="377"/>
      <c r="CW75" s="377"/>
      <c r="CX75" s="377"/>
      <c r="CY75" s="377"/>
      <c r="CZ75" s="377"/>
      <c r="DA75" s="377"/>
      <c r="DB75" s="377"/>
      <c r="DC75" s="377"/>
      <c r="DD75" s="377"/>
      <c r="DE75" s="377"/>
      <c r="DF75" s="377"/>
      <c r="DG75" s="377"/>
      <c r="DH75" s="377"/>
      <c r="DI75" s="377"/>
      <c r="DJ75" s="377"/>
      <c r="DK75" s="377"/>
      <c r="DL75" s="377"/>
      <c r="DM75" s="377"/>
      <c r="DN75" s="377"/>
      <c r="DO75" s="377"/>
      <c r="DP75" s="377"/>
      <c r="DQ75" s="377"/>
      <c r="DR75" s="377"/>
      <c r="DS75" s="377"/>
      <c r="DT75" s="377"/>
      <c r="DU75" s="377"/>
      <c r="DV75" s="377"/>
      <c r="DW75" s="377"/>
      <c r="DX75" s="377"/>
      <c r="DY75" s="377"/>
      <c r="DZ75" s="377"/>
      <c r="EA75" s="377"/>
    </row>
    <row r="76" spans="1:131" s="14" customFormat="1" ht="15.75" customHeight="1">
      <c r="A76" s="97" t="s">
        <v>244</v>
      </c>
      <c r="B76" s="335">
        <v>48</v>
      </c>
      <c r="C76" s="496">
        <v>0</v>
      </c>
      <c r="D76" s="496">
        <v>0</v>
      </c>
      <c r="E76" s="496">
        <v>0</v>
      </c>
      <c r="F76" s="496">
        <v>0</v>
      </c>
      <c r="G76" s="496">
        <v>0</v>
      </c>
      <c r="H76" s="496">
        <v>0</v>
      </c>
      <c r="I76" s="496">
        <v>0</v>
      </c>
      <c r="J76" s="496">
        <v>0</v>
      </c>
      <c r="K76" s="478">
        <f t="shared" ref="K76:K86" si="174">SUM(C76:J76)</f>
        <v>0</v>
      </c>
      <c r="L76" s="497">
        <v>0</v>
      </c>
      <c r="M76" s="496">
        <v>0</v>
      </c>
      <c r="N76" s="496">
        <v>0</v>
      </c>
      <c r="O76" s="496">
        <v>0</v>
      </c>
      <c r="P76" s="496">
        <v>0</v>
      </c>
      <c r="Q76" s="496">
        <v>0</v>
      </c>
      <c r="R76" s="496">
        <v>0</v>
      </c>
      <c r="S76" s="496">
        <v>0</v>
      </c>
      <c r="T76" s="480">
        <f t="shared" ref="T76:T86" si="175">SUM(L76:S76)</f>
        <v>0</v>
      </c>
      <c r="U76" s="481">
        <f t="shared" ref="U76:U86" si="176">SUM(T76,K76)</f>
        <v>0</v>
      </c>
      <c r="V76" s="335">
        <v>48</v>
      </c>
      <c r="W76" s="496">
        <v>0</v>
      </c>
      <c r="X76" s="496">
        <v>0</v>
      </c>
      <c r="Y76" s="496">
        <v>0</v>
      </c>
      <c r="Z76" s="496">
        <v>0</v>
      </c>
      <c r="AA76" s="496">
        <v>0</v>
      </c>
      <c r="AB76" s="496">
        <v>0</v>
      </c>
      <c r="AC76" s="496">
        <v>0</v>
      </c>
      <c r="AD76" s="496">
        <v>0</v>
      </c>
      <c r="AE76" s="478">
        <f t="shared" ref="AE76:AE86" si="177">SUM(W76:AD76)</f>
        <v>0</v>
      </c>
      <c r="AF76" s="497">
        <v>0</v>
      </c>
      <c r="AG76" s="496">
        <v>0</v>
      </c>
      <c r="AH76" s="496">
        <v>0</v>
      </c>
      <c r="AI76" s="496">
        <v>0</v>
      </c>
      <c r="AJ76" s="496">
        <v>0</v>
      </c>
      <c r="AK76" s="496">
        <v>0</v>
      </c>
      <c r="AL76" s="496">
        <v>0</v>
      </c>
      <c r="AM76" s="496">
        <v>0</v>
      </c>
      <c r="AN76" s="480">
        <f t="shared" ref="AN76:AN86" si="178">SUM(AF76:AM76)</f>
        <v>0</v>
      </c>
      <c r="AO76" s="481">
        <f t="shared" ref="AO76:AO86" si="179">SUM(AN76,AE76)</f>
        <v>0</v>
      </c>
      <c r="AP76" s="335">
        <v>48</v>
      </c>
      <c r="AQ76" s="496">
        <v>0</v>
      </c>
      <c r="AR76" s="496">
        <v>0</v>
      </c>
      <c r="AS76" s="496">
        <v>0</v>
      </c>
      <c r="AT76" s="496">
        <v>0</v>
      </c>
      <c r="AU76" s="496">
        <v>0</v>
      </c>
      <c r="AV76" s="496">
        <v>0</v>
      </c>
      <c r="AW76" s="496">
        <v>0</v>
      </c>
      <c r="AX76" s="496">
        <v>0</v>
      </c>
      <c r="AY76" s="478">
        <f t="shared" ref="AY76:AY86" si="180">SUM(AQ76:AX76)</f>
        <v>0</v>
      </c>
      <c r="AZ76" s="497">
        <v>0</v>
      </c>
      <c r="BA76" s="496">
        <v>0</v>
      </c>
      <c r="BB76" s="496">
        <v>0</v>
      </c>
      <c r="BC76" s="496">
        <v>0</v>
      </c>
      <c r="BD76" s="496">
        <v>0</v>
      </c>
      <c r="BE76" s="496">
        <v>0</v>
      </c>
      <c r="BF76" s="496">
        <v>0</v>
      </c>
      <c r="BG76" s="496">
        <v>0</v>
      </c>
      <c r="BH76" s="480">
        <f t="shared" ref="BH76:BH86" si="181">SUM(AZ76:BG76)</f>
        <v>0</v>
      </c>
      <c r="BI76" s="481">
        <f t="shared" ref="BI76:BI86" si="182">SUM(BH76,AY76)</f>
        <v>0</v>
      </c>
      <c r="BJ76" s="335">
        <v>48</v>
      </c>
      <c r="BK76" s="496">
        <v>0</v>
      </c>
      <c r="BL76" s="496">
        <v>0</v>
      </c>
      <c r="BM76" s="496">
        <v>0</v>
      </c>
      <c r="BN76" s="496">
        <v>0</v>
      </c>
      <c r="BO76" s="496">
        <v>0</v>
      </c>
      <c r="BP76" s="496">
        <v>0</v>
      </c>
      <c r="BQ76" s="496">
        <v>0</v>
      </c>
      <c r="BR76" s="496">
        <v>0</v>
      </c>
      <c r="BS76" s="478">
        <f t="shared" ref="BS76:BS86" si="183">SUM(BK76:BR76)</f>
        <v>0</v>
      </c>
      <c r="BT76" s="497">
        <v>0</v>
      </c>
      <c r="BU76" s="496">
        <v>0</v>
      </c>
      <c r="BV76" s="496">
        <v>0</v>
      </c>
      <c r="BW76" s="496">
        <v>0</v>
      </c>
      <c r="BX76" s="496">
        <v>0</v>
      </c>
      <c r="BY76" s="496">
        <v>0</v>
      </c>
      <c r="BZ76" s="496">
        <v>0</v>
      </c>
      <c r="CA76" s="496">
        <v>0</v>
      </c>
      <c r="CB76" s="480">
        <f t="shared" ref="CB76:CB86" si="184">SUM(BT76:CA76)</f>
        <v>0</v>
      </c>
      <c r="CC76" s="481">
        <f t="shared" ref="CC76:CC86" si="185">SUM(CB76,BS76)</f>
        <v>0</v>
      </c>
      <c r="CD76" s="335">
        <v>48</v>
      </c>
      <c r="CE76" s="480">
        <f t="shared" ref="CE76:CE86" si="186">+C76+D76+W76+X76+AQ76+AR76+BK76+BL76</f>
        <v>0</v>
      </c>
      <c r="CF76" s="480">
        <f t="shared" ref="CF76:CF86" si="187">+E76+F76+Y76+Z76+AS76+AT76+BM76+BN76</f>
        <v>0</v>
      </c>
      <c r="CG76" s="480">
        <f t="shared" ref="CG76:CG86" si="188">+G76+H76+AA76+AB76+AU76+AV76+BO76+BP76</f>
        <v>0</v>
      </c>
      <c r="CH76" s="480">
        <f t="shared" ref="CH76:CH86" si="189">+I76+J76+AC76+AD76+AW76+AX76+BQ76+BR76</f>
        <v>0</v>
      </c>
      <c r="CI76" s="482">
        <f t="shared" ref="CI76:CI86" si="190">SUM(K76,AE76,AY76,BS76)</f>
        <v>0</v>
      </c>
      <c r="CJ76" s="480">
        <f t="shared" ref="CJ76:CJ86" si="191">L76+M76+AF76+AG76+AZ76+BA76+BT76+BU76</f>
        <v>0</v>
      </c>
      <c r="CK76" s="480">
        <f t="shared" ref="CK76:CK86" si="192">N76+O76+AH76+AI76+BB76+BC76+BV76+BW76</f>
        <v>0</v>
      </c>
      <c r="CL76" s="480">
        <f t="shared" ref="CL76:CL86" si="193">P76+Q76+AJ76+AK76+BD76+BE76+BX76+BY76</f>
        <v>0</v>
      </c>
      <c r="CM76" s="480">
        <f t="shared" ref="CM76:CM86" si="194">+R76+S76+AL76+AM76+BF76+BG76+BZ76+CA76</f>
        <v>0</v>
      </c>
      <c r="CN76" s="482">
        <f t="shared" ref="CN76:CN86" si="195">SUM(T76,AN76,BH76,CB76)</f>
        <v>0</v>
      </c>
      <c r="CO76" s="480">
        <f t="shared" ref="CO76:CO86" si="196">+C76+D76+L76+M76+W76+X76+AF76+AG76+AQ76+AR76+AZ76+BA76+BK76+BL76+BT76+BU76</f>
        <v>0</v>
      </c>
      <c r="CP76" s="480">
        <f t="shared" ref="CP76:CP86" si="197">+E76+F76+N76+O76+Y76+Z76+AH76+AI76+AS76+AT76+BB76+BC76+BM76+BN76+BV76+BW76</f>
        <v>0</v>
      </c>
      <c r="CQ76" s="480">
        <f t="shared" ref="CQ76:CQ86" si="198">+G76+H76+P76+Q76+AA76+AB76+AJ76+AK76+AU76+AV76+BD76+BE76+BO76+BP76+BX76+BY76</f>
        <v>0</v>
      </c>
      <c r="CR76" s="480">
        <f t="shared" ref="CR76:CR86" si="199">+I76+J76+R76+S76+AC76+AD76+AL76+AM76+AW76+AX76+BF76+BG76+BQ76+BR76+BZ76+CA76</f>
        <v>0</v>
      </c>
      <c r="CS76" s="482">
        <f t="shared" ref="CS76:CS86" si="200">SUM(CC76,BI76,AO76,U76)</f>
        <v>0</v>
      </c>
      <c r="CT76" s="381"/>
      <c r="CU76" s="381"/>
      <c r="CV76" s="381"/>
      <c r="CW76" s="381"/>
      <c r="CX76" s="381"/>
      <c r="CY76" s="381"/>
      <c r="CZ76" s="381"/>
      <c r="DA76" s="381"/>
      <c r="DB76" s="381"/>
      <c r="DC76" s="381"/>
      <c r="DD76" s="381"/>
      <c r="DE76" s="381"/>
      <c r="DF76" s="381"/>
      <c r="DG76" s="381"/>
      <c r="DH76" s="381"/>
      <c r="DI76" s="381"/>
      <c r="DJ76" s="381"/>
      <c r="DK76" s="381"/>
      <c r="DL76" s="381"/>
      <c r="DM76" s="381"/>
      <c r="DN76" s="381"/>
      <c r="DO76" s="381"/>
      <c r="DP76" s="381"/>
      <c r="DQ76" s="381"/>
      <c r="DR76" s="381"/>
      <c r="DS76" s="381"/>
      <c r="DT76" s="381"/>
      <c r="DU76" s="381"/>
      <c r="DV76" s="381"/>
      <c r="DW76" s="381"/>
      <c r="DX76" s="381"/>
      <c r="DY76" s="381"/>
      <c r="DZ76" s="381"/>
      <c r="EA76" s="381"/>
    </row>
    <row r="77" spans="1:131" ht="15.75" customHeight="1">
      <c r="A77" s="97" t="s">
        <v>246</v>
      </c>
      <c r="B77" s="335">
        <v>49</v>
      </c>
      <c r="C77" s="496">
        <v>0</v>
      </c>
      <c r="D77" s="496">
        <v>0</v>
      </c>
      <c r="E77" s="496">
        <v>0</v>
      </c>
      <c r="F77" s="496">
        <v>0</v>
      </c>
      <c r="G77" s="496">
        <v>0</v>
      </c>
      <c r="H77" s="496">
        <v>0</v>
      </c>
      <c r="I77" s="496">
        <v>0</v>
      </c>
      <c r="J77" s="496">
        <v>0</v>
      </c>
      <c r="K77" s="478">
        <f t="shared" si="174"/>
        <v>0</v>
      </c>
      <c r="L77" s="497">
        <v>0</v>
      </c>
      <c r="M77" s="496">
        <v>0</v>
      </c>
      <c r="N77" s="496">
        <v>0</v>
      </c>
      <c r="O77" s="496">
        <v>0</v>
      </c>
      <c r="P77" s="496">
        <v>0</v>
      </c>
      <c r="Q77" s="496">
        <v>0</v>
      </c>
      <c r="R77" s="496">
        <v>0</v>
      </c>
      <c r="S77" s="496">
        <v>0</v>
      </c>
      <c r="T77" s="480">
        <f t="shared" si="175"/>
        <v>0</v>
      </c>
      <c r="U77" s="481">
        <f t="shared" si="176"/>
        <v>0</v>
      </c>
      <c r="V77" s="335">
        <v>49</v>
      </c>
      <c r="W77" s="496">
        <v>0</v>
      </c>
      <c r="X77" s="496">
        <v>0</v>
      </c>
      <c r="Y77" s="496">
        <v>0</v>
      </c>
      <c r="Z77" s="496">
        <v>0</v>
      </c>
      <c r="AA77" s="496">
        <v>0</v>
      </c>
      <c r="AB77" s="496">
        <v>0</v>
      </c>
      <c r="AC77" s="496">
        <v>0</v>
      </c>
      <c r="AD77" s="496">
        <v>0</v>
      </c>
      <c r="AE77" s="478">
        <f t="shared" si="177"/>
        <v>0</v>
      </c>
      <c r="AF77" s="497">
        <v>0</v>
      </c>
      <c r="AG77" s="496">
        <v>0</v>
      </c>
      <c r="AH77" s="496">
        <v>0</v>
      </c>
      <c r="AI77" s="496">
        <v>0</v>
      </c>
      <c r="AJ77" s="496">
        <v>0</v>
      </c>
      <c r="AK77" s="496">
        <v>0</v>
      </c>
      <c r="AL77" s="496">
        <v>0</v>
      </c>
      <c r="AM77" s="496">
        <v>0</v>
      </c>
      <c r="AN77" s="480">
        <f t="shared" si="178"/>
        <v>0</v>
      </c>
      <c r="AO77" s="481">
        <f t="shared" si="179"/>
        <v>0</v>
      </c>
      <c r="AP77" s="335">
        <v>49</v>
      </c>
      <c r="AQ77" s="496">
        <v>0</v>
      </c>
      <c r="AR77" s="496">
        <v>0</v>
      </c>
      <c r="AS77" s="496">
        <v>0</v>
      </c>
      <c r="AT77" s="496">
        <v>0</v>
      </c>
      <c r="AU77" s="496">
        <v>0</v>
      </c>
      <c r="AV77" s="496">
        <v>0</v>
      </c>
      <c r="AW77" s="496">
        <v>0</v>
      </c>
      <c r="AX77" s="496">
        <v>0</v>
      </c>
      <c r="AY77" s="478">
        <f t="shared" si="180"/>
        <v>0</v>
      </c>
      <c r="AZ77" s="497">
        <v>0</v>
      </c>
      <c r="BA77" s="496">
        <v>0</v>
      </c>
      <c r="BB77" s="496">
        <v>0</v>
      </c>
      <c r="BC77" s="496">
        <v>0</v>
      </c>
      <c r="BD77" s="496">
        <v>0</v>
      </c>
      <c r="BE77" s="496">
        <v>0</v>
      </c>
      <c r="BF77" s="496">
        <v>0</v>
      </c>
      <c r="BG77" s="496">
        <v>0</v>
      </c>
      <c r="BH77" s="480">
        <f t="shared" si="181"/>
        <v>0</v>
      </c>
      <c r="BI77" s="481">
        <f t="shared" si="182"/>
        <v>0</v>
      </c>
      <c r="BJ77" s="335">
        <v>49</v>
      </c>
      <c r="BK77" s="496">
        <v>0</v>
      </c>
      <c r="BL77" s="496">
        <v>0</v>
      </c>
      <c r="BM77" s="496">
        <v>0</v>
      </c>
      <c r="BN77" s="496">
        <v>0</v>
      </c>
      <c r="BO77" s="496">
        <v>0</v>
      </c>
      <c r="BP77" s="496">
        <v>0</v>
      </c>
      <c r="BQ77" s="496">
        <v>0</v>
      </c>
      <c r="BR77" s="496">
        <v>0</v>
      </c>
      <c r="BS77" s="478">
        <f t="shared" si="183"/>
        <v>0</v>
      </c>
      <c r="BT77" s="497">
        <v>0</v>
      </c>
      <c r="BU77" s="496">
        <v>0</v>
      </c>
      <c r="BV77" s="496">
        <v>0</v>
      </c>
      <c r="BW77" s="496">
        <v>0</v>
      </c>
      <c r="BX77" s="496">
        <v>0</v>
      </c>
      <c r="BY77" s="496">
        <v>0</v>
      </c>
      <c r="BZ77" s="496">
        <v>0</v>
      </c>
      <c r="CA77" s="496">
        <v>0</v>
      </c>
      <c r="CB77" s="480">
        <f t="shared" si="184"/>
        <v>0</v>
      </c>
      <c r="CC77" s="481">
        <f t="shared" si="185"/>
        <v>0</v>
      </c>
      <c r="CD77" s="335">
        <v>49</v>
      </c>
      <c r="CE77" s="480">
        <f t="shared" si="186"/>
        <v>0</v>
      </c>
      <c r="CF77" s="480">
        <f t="shared" si="187"/>
        <v>0</v>
      </c>
      <c r="CG77" s="480">
        <f t="shared" si="188"/>
        <v>0</v>
      </c>
      <c r="CH77" s="480">
        <f t="shared" si="189"/>
        <v>0</v>
      </c>
      <c r="CI77" s="482">
        <f t="shared" si="190"/>
        <v>0</v>
      </c>
      <c r="CJ77" s="480">
        <f t="shared" si="191"/>
        <v>0</v>
      </c>
      <c r="CK77" s="480">
        <f t="shared" si="192"/>
        <v>0</v>
      </c>
      <c r="CL77" s="480">
        <f t="shared" si="193"/>
        <v>0</v>
      </c>
      <c r="CM77" s="480">
        <f t="shared" si="194"/>
        <v>0</v>
      </c>
      <c r="CN77" s="482">
        <f t="shared" si="195"/>
        <v>0</v>
      </c>
      <c r="CO77" s="480">
        <f t="shared" si="196"/>
        <v>0</v>
      </c>
      <c r="CP77" s="480">
        <f t="shared" si="197"/>
        <v>0</v>
      </c>
      <c r="CQ77" s="480">
        <f t="shared" si="198"/>
        <v>0</v>
      </c>
      <c r="CR77" s="480">
        <f t="shared" si="199"/>
        <v>0</v>
      </c>
      <c r="CS77" s="482">
        <f t="shared" si="200"/>
        <v>0</v>
      </c>
    </row>
    <row r="78" spans="1:131" ht="15.75" customHeight="1">
      <c r="A78" s="97" t="s">
        <v>248</v>
      </c>
      <c r="B78" s="335">
        <v>50</v>
      </c>
      <c r="C78" s="496">
        <v>0</v>
      </c>
      <c r="D78" s="496">
        <v>0</v>
      </c>
      <c r="E78" s="496">
        <v>0</v>
      </c>
      <c r="F78" s="496">
        <v>0</v>
      </c>
      <c r="G78" s="496">
        <v>0</v>
      </c>
      <c r="H78" s="496">
        <v>0</v>
      </c>
      <c r="I78" s="496">
        <v>0</v>
      </c>
      <c r="J78" s="496">
        <v>0</v>
      </c>
      <c r="K78" s="478">
        <f t="shared" si="174"/>
        <v>0</v>
      </c>
      <c r="L78" s="497">
        <v>0</v>
      </c>
      <c r="M78" s="496">
        <v>0</v>
      </c>
      <c r="N78" s="496">
        <v>0</v>
      </c>
      <c r="O78" s="496">
        <v>0</v>
      </c>
      <c r="P78" s="496">
        <v>0</v>
      </c>
      <c r="Q78" s="496">
        <v>0</v>
      </c>
      <c r="R78" s="496">
        <v>0</v>
      </c>
      <c r="S78" s="496">
        <v>0</v>
      </c>
      <c r="T78" s="480">
        <f t="shared" si="175"/>
        <v>0</v>
      </c>
      <c r="U78" s="481">
        <f t="shared" si="176"/>
        <v>0</v>
      </c>
      <c r="V78" s="335">
        <v>50</v>
      </c>
      <c r="W78" s="496">
        <v>0</v>
      </c>
      <c r="X78" s="496">
        <v>0</v>
      </c>
      <c r="Y78" s="496">
        <v>0</v>
      </c>
      <c r="Z78" s="496">
        <v>0</v>
      </c>
      <c r="AA78" s="496">
        <v>0</v>
      </c>
      <c r="AB78" s="496">
        <v>0</v>
      </c>
      <c r="AC78" s="496">
        <v>0</v>
      </c>
      <c r="AD78" s="496">
        <v>0</v>
      </c>
      <c r="AE78" s="478">
        <f t="shared" si="177"/>
        <v>0</v>
      </c>
      <c r="AF78" s="497">
        <v>0</v>
      </c>
      <c r="AG78" s="496">
        <v>0</v>
      </c>
      <c r="AH78" s="496">
        <v>0</v>
      </c>
      <c r="AI78" s="496">
        <v>0</v>
      </c>
      <c r="AJ78" s="496">
        <v>0</v>
      </c>
      <c r="AK78" s="496">
        <v>0</v>
      </c>
      <c r="AL78" s="496">
        <v>0</v>
      </c>
      <c r="AM78" s="496">
        <v>0</v>
      </c>
      <c r="AN78" s="480">
        <f t="shared" si="178"/>
        <v>0</v>
      </c>
      <c r="AO78" s="481">
        <f t="shared" si="179"/>
        <v>0</v>
      </c>
      <c r="AP78" s="335">
        <v>50</v>
      </c>
      <c r="AQ78" s="496">
        <v>0</v>
      </c>
      <c r="AR78" s="496">
        <v>0</v>
      </c>
      <c r="AS78" s="496">
        <v>0</v>
      </c>
      <c r="AT78" s="496">
        <v>0</v>
      </c>
      <c r="AU78" s="496">
        <v>0</v>
      </c>
      <c r="AV78" s="496">
        <v>0</v>
      </c>
      <c r="AW78" s="496">
        <v>0</v>
      </c>
      <c r="AX78" s="496">
        <v>0</v>
      </c>
      <c r="AY78" s="478">
        <f t="shared" si="180"/>
        <v>0</v>
      </c>
      <c r="AZ78" s="497">
        <v>0</v>
      </c>
      <c r="BA78" s="496">
        <v>0</v>
      </c>
      <c r="BB78" s="496">
        <v>0</v>
      </c>
      <c r="BC78" s="496">
        <v>0</v>
      </c>
      <c r="BD78" s="496">
        <v>0</v>
      </c>
      <c r="BE78" s="496">
        <v>0</v>
      </c>
      <c r="BF78" s="496">
        <v>0</v>
      </c>
      <c r="BG78" s="496">
        <v>0</v>
      </c>
      <c r="BH78" s="480">
        <f t="shared" si="181"/>
        <v>0</v>
      </c>
      <c r="BI78" s="481">
        <f t="shared" si="182"/>
        <v>0</v>
      </c>
      <c r="BJ78" s="335">
        <v>50</v>
      </c>
      <c r="BK78" s="496">
        <v>0</v>
      </c>
      <c r="BL78" s="496">
        <v>0</v>
      </c>
      <c r="BM78" s="496">
        <v>0</v>
      </c>
      <c r="BN78" s="496">
        <v>0</v>
      </c>
      <c r="BO78" s="496">
        <v>0</v>
      </c>
      <c r="BP78" s="496">
        <v>0</v>
      </c>
      <c r="BQ78" s="496">
        <v>0</v>
      </c>
      <c r="BR78" s="496">
        <v>0</v>
      </c>
      <c r="BS78" s="478">
        <f t="shared" si="183"/>
        <v>0</v>
      </c>
      <c r="BT78" s="497">
        <v>0</v>
      </c>
      <c r="BU78" s="496">
        <v>0</v>
      </c>
      <c r="BV78" s="496">
        <v>0</v>
      </c>
      <c r="BW78" s="496">
        <v>0</v>
      </c>
      <c r="BX78" s="496">
        <v>0</v>
      </c>
      <c r="BY78" s="496">
        <v>0</v>
      </c>
      <c r="BZ78" s="496">
        <v>0</v>
      </c>
      <c r="CA78" s="496">
        <v>0</v>
      </c>
      <c r="CB78" s="480">
        <f t="shared" si="184"/>
        <v>0</v>
      </c>
      <c r="CC78" s="481">
        <f t="shared" si="185"/>
        <v>0</v>
      </c>
      <c r="CD78" s="335">
        <v>50</v>
      </c>
      <c r="CE78" s="480">
        <f t="shared" si="186"/>
        <v>0</v>
      </c>
      <c r="CF78" s="480">
        <f t="shared" si="187"/>
        <v>0</v>
      </c>
      <c r="CG78" s="480">
        <f t="shared" si="188"/>
        <v>0</v>
      </c>
      <c r="CH78" s="480">
        <f t="shared" si="189"/>
        <v>0</v>
      </c>
      <c r="CI78" s="482">
        <f t="shared" si="190"/>
        <v>0</v>
      </c>
      <c r="CJ78" s="480">
        <f t="shared" si="191"/>
        <v>0</v>
      </c>
      <c r="CK78" s="480">
        <f t="shared" si="192"/>
        <v>0</v>
      </c>
      <c r="CL78" s="480">
        <f t="shared" si="193"/>
        <v>0</v>
      </c>
      <c r="CM78" s="480">
        <f t="shared" si="194"/>
        <v>0</v>
      </c>
      <c r="CN78" s="482">
        <f t="shared" si="195"/>
        <v>0</v>
      </c>
      <c r="CO78" s="480">
        <f t="shared" si="196"/>
        <v>0</v>
      </c>
      <c r="CP78" s="480">
        <f t="shared" si="197"/>
        <v>0</v>
      </c>
      <c r="CQ78" s="480">
        <f t="shared" si="198"/>
        <v>0</v>
      </c>
      <c r="CR78" s="480">
        <f t="shared" si="199"/>
        <v>0</v>
      </c>
      <c r="CS78" s="482">
        <f t="shared" si="200"/>
        <v>0</v>
      </c>
    </row>
    <row r="79" spans="1:131" ht="15.75" customHeight="1">
      <c r="A79" s="97" t="s">
        <v>250</v>
      </c>
      <c r="B79" s="335">
        <v>51</v>
      </c>
      <c r="C79" s="496">
        <v>11000.067794081006</v>
      </c>
      <c r="D79" s="496">
        <v>18355.038029318926</v>
      </c>
      <c r="E79" s="496">
        <v>13216.715376605367</v>
      </c>
      <c r="F79" s="496">
        <v>22063.038567896765</v>
      </c>
      <c r="G79" s="496">
        <v>8853.9904102735491</v>
      </c>
      <c r="H79" s="496">
        <v>15758.852667266534</v>
      </c>
      <c r="I79" s="496">
        <v>12564.650611135723</v>
      </c>
      <c r="J79" s="496">
        <v>21587.562968535371</v>
      </c>
      <c r="K79" s="478">
        <f t="shared" si="174"/>
        <v>123399.91642511325</v>
      </c>
      <c r="L79" s="497">
        <v>0</v>
      </c>
      <c r="M79" s="496">
        <v>43400.487314075464</v>
      </c>
      <c r="N79" s="496">
        <v>0</v>
      </c>
      <c r="O79" s="496">
        <v>47729.59314712364</v>
      </c>
      <c r="P79" s="496">
        <v>0</v>
      </c>
      <c r="Q79" s="496">
        <v>35838.717950578975</v>
      </c>
      <c r="R79" s="496">
        <v>0</v>
      </c>
      <c r="S79" s="496">
        <v>45282.743219725948</v>
      </c>
      <c r="T79" s="480">
        <f t="shared" si="175"/>
        <v>172251.54163150402</v>
      </c>
      <c r="U79" s="481">
        <f t="shared" si="176"/>
        <v>295651.4580566173</v>
      </c>
      <c r="V79" s="335">
        <v>51</v>
      </c>
      <c r="W79" s="496">
        <v>1203.2881162221299</v>
      </c>
      <c r="X79" s="496">
        <v>6666.8435236663763</v>
      </c>
      <c r="Y79" s="496">
        <v>1489.0473717185027</v>
      </c>
      <c r="Z79" s="496">
        <v>8155.8886470537645</v>
      </c>
      <c r="AA79" s="496">
        <v>1176.0098054443854</v>
      </c>
      <c r="AB79" s="496">
        <v>6127.6585229946131</v>
      </c>
      <c r="AC79" s="496">
        <v>1784.8834722070221</v>
      </c>
      <c r="AD79" s="496">
        <v>8421.9695864747609</v>
      </c>
      <c r="AE79" s="478">
        <f t="shared" si="177"/>
        <v>35025.589045781555</v>
      </c>
      <c r="AF79" s="497">
        <v>0</v>
      </c>
      <c r="AG79" s="496">
        <v>11806.183704888263</v>
      </c>
      <c r="AH79" s="496">
        <v>0</v>
      </c>
      <c r="AI79" s="496">
        <v>12280.566312107292</v>
      </c>
      <c r="AJ79" s="496">
        <v>0</v>
      </c>
      <c r="AK79" s="496">
        <v>9680.2021669998976</v>
      </c>
      <c r="AL79" s="496">
        <v>0</v>
      </c>
      <c r="AM79" s="496">
        <v>13030.692829905829</v>
      </c>
      <c r="AN79" s="480">
        <f t="shared" si="178"/>
        <v>46797.645013901281</v>
      </c>
      <c r="AO79" s="481">
        <f t="shared" si="179"/>
        <v>81823.234059682844</v>
      </c>
      <c r="AP79" s="335">
        <v>51</v>
      </c>
      <c r="AQ79" s="496">
        <v>122708.4647549904</v>
      </c>
      <c r="AR79" s="496">
        <v>336358.28344816837</v>
      </c>
      <c r="AS79" s="496">
        <v>152240.21523762142</v>
      </c>
      <c r="AT79" s="496">
        <v>406472.84922465263</v>
      </c>
      <c r="AU79" s="496">
        <v>126314.43188343965</v>
      </c>
      <c r="AV79" s="496">
        <v>317386.8964810248</v>
      </c>
      <c r="AW79" s="496">
        <v>196192.98084314531</v>
      </c>
      <c r="AX79" s="496">
        <v>446061.71872036235</v>
      </c>
      <c r="AY79" s="478">
        <f t="shared" si="180"/>
        <v>2103735.8405934051</v>
      </c>
      <c r="AZ79" s="497">
        <v>0</v>
      </c>
      <c r="BA79" s="496">
        <v>288612.28226662148</v>
      </c>
      <c r="BB79" s="496">
        <v>0</v>
      </c>
      <c r="BC79" s="496">
        <v>280844.54171459016</v>
      </c>
      <c r="BD79" s="496">
        <v>0</v>
      </c>
      <c r="BE79" s="496">
        <v>220493.49315814706</v>
      </c>
      <c r="BF79" s="496">
        <v>0</v>
      </c>
      <c r="BG79" s="496">
        <v>304027.79751710768</v>
      </c>
      <c r="BH79" s="480">
        <f t="shared" si="181"/>
        <v>1093978.1146564665</v>
      </c>
      <c r="BI79" s="481">
        <f t="shared" si="182"/>
        <v>3197713.9552498716</v>
      </c>
      <c r="BJ79" s="335">
        <v>51</v>
      </c>
      <c r="BK79" s="496">
        <v>3830.8553588698446</v>
      </c>
      <c r="BL79" s="496">
        <v>38764.874171479714</v>
      </c>
      <c r="BM79" s="496">
        <v>4749.1361024258076</v>
      </c>
      <c r="BN79" s="496">
        <v>44805.775366127564</v>
      </c>
      <c r="BO79" s="496">
        <v>3512.4575067612273</v>
      </c>
      <c r="BP79" s="496">
        <v>34223.758385223824</v>
      </c>
      <c r="BQ79" s="496">
        <v>4345.2129289251025</v>
      </c>
      <c r="BR79" s="496">
        <v>44048.072537812186</v>
      </c>
      <c r="BS79" s="478">
        <f t="shared" si="183"/>
        <v>178280.14235762524</v>
      </c>
      <c r="BT79" s="497">
        <v>0</v>
      </c>
      <c r="BU79" s="496">
        <v>13257.675847071534</v>
      </c>
      <c r="BV79" s="496">
        <v>0</v>
      </c>
      <c r="BW79" s="496">
        <v>14268.729870290399</v>
      </c>
      <c r="BX79" s="496">
        <v>0</v>
      </c>
      <c r="BY79" s="496">
        <v>10728.116714476437</v>
      </c>
      <c r="BZ79" s="496">
        <v>0</v>
      </c>
      <c r="CA79" s="496">
        <v>13166.22928313886</v>
      </c>
      <c r="CB79" s="480">
        <f t="shared" si="184"/>
        <v>51420.751714977232</v>
      </c>
      <c r="CC79" s="481">
        <f t="shared" si="185"/>
        <v>229700.89407260247</v>
      </c>
      <c r="CD79" s="335">
        <v>51</v>
      </c>
      <c r="CE79" s="480">
        <f t="shared" si="186"/>
        <v>538887.71519679669</v>
      </c>
      <c r="CF79" s="480">
        <f t="shared" si="187"/>
        <v>653192.66589410196</v>
      </c>
      <c r="CG79" s="480">
        <f t="shared" si="188"/>
        <v>513354.05566242855</v>
      </c>
      <c r="CH79" s="480">
        <f t="shared" si="189"/>
        <v>735007.05166859773</v>
      </c>
      <c r="CI79" s="482">
        <f t="shared" si="190"/>
        <v>2440441.4884219249</v>
      </c>
      <c r="CJ79" s="480">
        <f t="shared" si="191"/>
        <v>357076.62913265673</v>
      </c>
      <c r="CK79" s="480">
        <f t="shared" si="192"/>
        <v>355123.43104411149</v>
      </c>
      <c r="CL79" s="480">
        <f t="shared" si="193"/>
        <v>276740.52999020234</v>
      </c>
      <c r="CM79" s="480">
        <f t="shared" si="194"/>
        <v>375507.46284987836</v>
      </c>
      <c r="CN79" s="482">
        <f t="shared" si="195"/>
        <v>1364448.0530168491</v>
      </c>
      <c r="CO79" s="480">
        <f t="shared" si="196"/>
        <v>895964.34432945366</v>
      </c>
      <c r="CP79" s="480">
        <f t="shared" si="197"/>
        <v>1008316.0969382133</v>
      </c>
      <c r="CQ79" s="480">
        <f t="shared" si="198"/>
        <v>790094.58565263101</v>
      </c>
      <c r="CR79" s="480">
        <f t="shared" si="199"/>
        <v>1110514.5145184761</v>
      </c>
      <c r="CS79" s="482">
        <f t="shared" si="200"/>
        <v>3804889.5414387742</v>
      </c>
    </row>
    <row r="80" spans="1:131" ht="15.75" customHeight="1">
      <c r="A80" s="97" t="s">
        <v>252</v>
      </c>
      <c r="B80" s="335">
        <v>52</v>
      </c>
      <c r="C80" s="496">
        <v>0</v>
      </c>
      <c r="D80" s="496">
        <v>0</v>
      </c>
      <c r="E80" s="496">
        <v>0</v>
      </c>
      <c r="F80" s="496">
        <v>0</v>
      </c>
      <c r="G80" s="496">
        <v>0</v>
      </c>
      <c r="H80" s="496">
        <v>0</v>
      </c>
      <c r="I80" s="496">
        <v>0</v>
      </c>
      <c r="J80" s="496">
        <v>0</v>
      </c>
      <c r="K80" s="478">
        <f t="shared" si="174"/>
        <v>0</v>
      </c>
      <c r="L80" s="497">
        <v>0</v>
      </c>
      <c r="M80" s="496">
        <v>0</v>
      </c>
      <c r="N80" s="496">
        <v>0</v>
      </c>
      <c r="O80" s="496">
        <v>0</v>
      </c>
      <c r="P80" s="496">
        <v>0</v>
      </c>
      <c r="Q80" s="496">
        <v>0</v>
      </c>
      <c r="R80" s="496">
        <v>0</v>
      </c>
      <c r="S80" s="496">
        <v>0</v>
      </c>
      <c r="T80" s="480">
        <f t="shared" si="175"/>
        <v>0</v>
      </c>
      <c r="U80" s="481">
        <f t="shared" si="176"/>
        <v>0</v>
      </c>
      <c r="V80" s="335">
        <v>52</v>
      </c>
      <c r="W80" s="496">
        <v>0</v>
      </c>
      <c r="X80" s="496">
        <v>0</v>
      </c>
      <c r="Y80" s="496">
        <v>0</v>
      </c>
      <c r="Z80" s="496">
        <v>0</v>
      </c>
      <c r="AA80" s="496">
        <v>0</v>
      </c>
      <c r="AB80" s="496">
        <v>0</v>
      </c>
      <c r="AC80" s="496">
        <v>0</v>
      </c>
      <c r="AD80" s="496">
        <v>0</v>
      </c>
      <c r="AE80" s="478">
        <f t="shared" si="177"/>
        <v>0</v>
      </c>
      <c r="AF80" s="497">
        <v>0</v>
      </c>
      <c r="AG80" s="496">
        <v>0</v>
      </c>
      <c r="AH80" s="496">
        <v>0</v>
      </c>
      <c r="AI80" s="496">
        <v>0</v>
      </c>
      <c r="AJ80" s="496">
        <v>0</v>
      </c>
      <c r="AK80" s="496">
        <v>0</v>
      </c>
      <c r="AL80" s="496">
        <v>0</v>
      </c>
      <c r="AM80" s="496">
        <v>0</v>
      </c>
      <c r="AN80" s="480">
        <f t="shared" si="178"/>
        <v>0</v>
      </c>
      <c r="AO80" s="481">
        <f t="shared" si="179"/>
        <v>0</v>
      </c>
      <c r="AP80" s="335">
        <v>52</v>
      </c>
      <c r="AQ80" s="496">
        <v>0</v>
      </c>
      <c r="AR80" s="496">
        <v>0</v>
      </c>
      <c r="AS80" s="496">
        <v>0</v>
      </c>
      <c r="AT80" s="496">
        <v>0</v>
      </c>
      <c r="AU80" s="496">
        <v>0</v>
      </c>
      <c r="AV80" s="496">
        <v>0</v>
      </c>
      <c r="AW80" s="496">
        <v>0</v>
      </c>
      <c r="AX80" s="496">
        <v>0</v>
      </c>
      <c r="AY80" s="478">
        <f t="shared" si="180"/>
        <v>0</v>
      </c>
      <c r="AZ80" s="497">
        <v>0</v>
      </c>
      <c r="BA80" s="496">
        <v>0</v>
      </c>
      <c r="BB80" s="496">
        <v>0</v>
      </c>
      <c r="BC80" s="496">
        <v>0</v>
      </c>
      <c r="BD80" s="496">
        <v>0</v>
      </c>
      <c r="BE80" s="496">
        <v>0</v>
      </c>
      <c r="BF80" s="496">
        <v>0</v>
      </c>
      <c r="BG80" s="496">
        <v>0</v>
      </c>
      <c r="BH80" s="480">
        <f t="shared" si="181"/>
        <v>0</v>
      </c>
      <c r="BI80" s="481">
        <f t="shared" si="182"/>
        <v>0</v>
      </c>
      <c r="BJ80" s="335">
        <v>52</v>
      </c>
      <c r="BK80" s="496">
        <v>0</v>
      </c>
      <c r="BL80" s="496">
        <v>0</v>
      </c>
      <c r="BM80" s="496">
        <v>0</v>
      </c>
      <c r="BN80" s="496">
        <v>0</v>
      </c>
      <c r="BO80" s="496">
        <v>0</v>
      </c>
      <c r="BP80" s="496">
        <v>0</v>
      </c>
      <c r="BQ80" s="496">
        <v>0</v>
      </c>
      <c r="BR80" s="496">
        <v>0</v>
      </c>
      <c r="BS80" s="478">
        <f t="shared" si="183"/>
        <v>0</v>
      </c>
      <c r="BT80" s="497">
        <v>0</v>
      </c>
      <c r="BU80" s="496">
        <v>0</v>
      </c>
      <c r="BV80" s="496">
        <v>0</v>
      </c>
      <c r="BW80" s="496">
        <v>0</v>
      </c>
      <c r="BX80" s="496">
        <v>0</v>
      </c>
      <c r="BY80" s="496">
        <v>0</v>
      </c>
      <c r="BZ80" s="496">
        <v>0</v>
      </c>
      <c r="CA80" s="496">
        <v>0</v>
      </c>
      <c r="CB80" s="480">
        <f t="shared" si="184"/>
        <v>0</v>
      </c>
      <c r="CC80" s="481">
        <f t="shared" si="185"/>
        <v>0</v>
      </c>
      <c r="CD80" s="335">
        <v>52</v>
      </c>
      <c r="CE80" s="480">
        <f t="shared" si="186"/>
        <v>0</v>
      </c>
      <c r="CF80" s="480">
        <f t="shared" si="187"/>
        <v>0</v>
      </c>
      <c r="CG80" s="480">
        <f t="shared" si="188"/>
        <v>0</v>
      </c>
      <c r="CH80" s="480">
        <f t="shared" si="189"/>
        <v>0</v>
      </c>
      <c r="CI80" s="482">
        <f t="shared" si="190"/>
        <v>0</v>
      </c>
      <c r="CJ80" s="480">
        <f t="shared" si="191"/>
        <v>0</v>
      </c>
      <c r="CK80" s="480">
        <f t="shared" si="192"/>
        <v>0</v>
      </c>
      <c r="CL80" s="480">
        <f t="shared" si="193"/>
        <v>0</v>
      </c>
      <c r="CM80" s="480">
        <f t="shared" si="194"/>
        <v>0</v>
      </c>
      <c r="CN80" s="482">
        <f t="shared" si="195"/>
        <v>0</v>
      </c>
      <c r="CO80" s="480">
        <f t="shared" si="196"/>
        <v>0</v>
      </c>
      <c r="CP80" s="480">
        <f t="shared" si="197"/>
        <v>0</v>
      </c>
      <c r="CQ80" s="480">
        <f t="shared" si="198"/>
        <v>0</v>
      </c>
      <c r="CR80" s="480">
        <f t="shared" si="199"/>
        <v>0</v>
      </c>
      <c r="CS80" s="482">
        <f t="shared" si="200"/>
        <v>0</v>
      </c>
    </row>
    <row r="81" spans="1:131" ht="15.75" customHeight="1">
      <c r="A81" s="97" t="s">
        <v>254</v>
      </c>
      <c r="B81" s="335">
        <v>53</v>
      </c>
      <c r="C81" s="496">
        <v>65015.072497256086</v>
      </c>
      <c r="D81" s="496">
        <v>108486.07031387489</v>
      </c>
      <c r="E81" s="496">
        <v>78109.190469206296</v>
      </c>
      <c r="F81" s="496">
        <v>130389.89134015223</v>
      </c>
      <c r="G81" s="496">
        <v>67721.061909466662</v>
      </c>
      <c r="H81" s="496">
        <v>120533.927376272</v>
      </c>
      <c r="I81" s="496">
        <v>75483.751334028653</v>
      </c>
      <c r="J81" s="496">
        <v>129690.05549429418</v>
      </c>
      <c r="K81" s="478">
        <f t="shared" si="174"/>
        <v>775429.02073455101</v>
      </c>
      <c r="L81" s="497">
        <v>0</v>
      </c>
      <c r="M81" s="496">
        <v>256515.31262917965</v>
      </c>
      <c r="N81" s="496">
        <v>0</v>
      </c>
      <c r="O81" s="496">
        <v>282076.12677696545</v>
      </c>
      <c r="P81" s="496">
        <v>0</v>
      </c>
      <c r="Q81" s="496">
        <v>274117.76211897749</v>
      </c>
      <c r="R81" s="496">
        <v>0</v>
      </c>
      <c r="S81" s="496">
        <v>272041.89234606194</v>
      </c>
      <c r="T81" s="480">
        <f t="shared" si="175"/>
        <v>1084751.0938711846</v>
      </c>
      <c r="U81" s="481">
        <f t="shared" si="176"/>
        <v>1860180.1146057355</v>
      </c>
      <c r="V81" s="335">
        <v>53</v>
      </c>
      <c r="W81" s="496">
        <v>7111.9438148703093</v>
      </c>
      <c r="X81" s="496">
        <v>39403.876697220265</v>
      </c>
      <c r="Y81" s="496">
        <v>8800.0899967253936</v>
      </c>
      <c r="Z81" s="496">
        <v>48200.316162212926</v>
      </c>
      <c r="AA81" s="496">
        <v>8994.8858255176856</v>
      </c>
      <c r="AB81" s="496">
        <v>46868.307166256403</v>
      </c>
      <c r="AC81" s="496">
        <v>10722.916565374691</v>
      </c>
      <c r="AD81" s="496">
        <v>50596.063327442564</v>
      </c>
      <c r="AE81" s="478">
        <f t="shared" si="177"/>
        <v>220698.39955562027</v>
      </c>
      <c r="AF81" s="497">
        <v>0</v>
      </c>
      <c r="AG81" s="496">
        <v>69779.559895281622</v>
      </c>
      <c r="AH81" s="496">
        <v>0</v>
      </c>
      <c r="AI81" s="496">
        <v>72576.662643428892</v>
      </c>
      <c r="AJ81" s="496">
        <v>0</v>
      </c>
      <c r="AK81" s="496">
        <v>74040.465357506488</v>
      </c>
      <c r="AL81" s="496">
        <v>0</v>
      </c>
      <c r="AM81" s="496">
        <v>78283.559784064157</v>
      </c>
      <c r="AN81" s="480">
        <f t="shared" si="178"/>
        <v>294680.24768028117</v>
      </c>
      <c r="AO81" s="481">
        <f t="shared" si="179"/>
        <v>515378.64723590144</v>
      </c>
      <c r="AP81" s="335">
        <v>53</v>
      </c>
      <c r="AQ81" s="496">
        <v>725259.14216324186</v>
      </c>
      <c r="AR81" s="496">
        <v>1988020.3097659419</v>
      </c>
      <c r="AS81" s="496">
        <v>899721.27190670872</v>
      </c>
      <c r="AT81" s="496">
        <v>2402205.411553924</v>
      </c>
      <c r="AU81" s="496">
        <v>966134.71048171609</v>
      </c>
      <c r="AV81" s="496">
        <v>2427580.8612696365</v>
      </c>
      <c r="AW81" s="496">
        <v>1178654.5155756783</v>
      </c>
      <c r="AX81" s="496">
        <v>2679773.0313070584</v>
      </c>
      <c r="AY81" s="478">
        <f t="shared" si="180"/>
        <v>13267349.254023906</v>
      </c>
      <c r="AZ81" s="497">
        <v>0</v>
      </c>
      <c r="BA81" s="496">
        <v>1705821.164598611</v>
      </c>
      <c r="BB81" s="496">
        <v>0</v>
      </c>
      <c r="BC81" s="496">
        <v>1659757.2979328353</v>
      </c>
      <c r="BD81" s="496">
        <v>0</v>
      </c>
      <c r="BE81" s="496">
        <v>1686477.2615375021</v>
      </c>
      <c r="BF81" s="496">
        <v>0</v>
      </c>
      <c r="BG81" s="496">
        <v>1826486.0183278415</v>
      </c>
      <c r="BH81" s="480">
        <f t="shared" si="181"/>
        <v>6878541.7423967905</v>
      </c>
      <c r="BI81" s="481">
        <f t="shared" si="182"/>
        <v>20145890.996420696</v>
      </c>
      <c r="BJ81" s="335">
        <v>53</v>
      </c>
      <c r="BK81" s="496">
        <v>22641.982171913769</v>
      </c>
      <c r="BL81" s="496">
        <v>229116.87016710071</v>
      </c>
      <c r="BM81" s="496">
        <v>28066.820372418282</v>
      </c>
      <c r="BN81" s="496">
        <v>264796.717071486</v>
      </c>
      <c r="BO81" s="496">
        <v>26865.553411232908</v>
      </c>
      <c r="BP81" s="496">
        <v>261765.5037994067</v>
      </c>
      <c r="BQ81" s="496">
        <v>26104.424418272094</v>
      </c>
      <c r="BR81" s="496">
        <v>264624.44974320946</v>
      </c>
      <c r="BS81" s="478">
        <f t="shared" si="183"/>
        <v>1123982.3211550398</v>
      </c>
      <c r="BT81" s="497">
        <v>0</v>
      </c>
      <c r="BU81" s="496">
        <v>78358.494918211349</v>
      </c>
      <c r="BV81" s="496">
        <v>0</v>
      </c>
      <c r="BW81" s="496">
        <v>84326.468977682074</v>
      </c>
      <c r="BX81" s="496">
        <v>0</v>
      </c>
      <c r="BY81" s="496">
        <v>82055.595559493784</v>
      </c>
      <c r="BZ81" s="496">
        <v>0</v>
      </c>
      <c r="CA81" s="496">
        <v>79097.81242420293</v>
      </c>
      <c r="CB81" s="480">
        <f t="shared" si="184"/>
        <v>323838.37187959015</v>
      </c>
      <c r="CC81" s="481">
        <f t="shared" si="185"/>
        <v>1447820.69303463</v>
      </c>
      <c r="CD81" s="335">
        <v>53</v>
      </c>
      <c r="CE81" s="480">
        <f t="shared" si="186"/>
        <v>3185055.2675914196</v>
      </c>
      <c r="CF81" s="480">
        <f t="shared" si="187"/>
        <v>3860289.7088728342</v>
      </c>
      <c r="CG81" s="480">
        <f t="shared" si="188"/>
        <v>3926464.8112395047</v>
      </c>
      <c r="CH81" s="480">
        <f t="shared" si="189"/>
        <v>4415649.2077653585</v>
      </c>
      <c r="CI81" s="482">
        <f t="shared" si="190"/>
        <v>15387458.995469118</v>
      </c>
      <c r="CJ81" s="480">
        <f t="shared" si="191"/>
        <v>2110474.5320412833</v>
      </c>
      <c r="CK81" s="480">
        <f t="shared" si="192"/>
        <v>2098736.5563309118</v>
      </c>
      <c r="CL81" s="480">
        <f t="shared" si="193"/>
        <v>2116691.0845734798</v>
      </c>
      <c r="CM81" s="480">
        <f t="shared" si="194"/>
        <v>2255909.2828821703</v>
      </c>
      <c r="CN81" s="482">
        <f t="shared" si="195"/>
        <v>8581811.4558278471</v>
      </c>
      <c r="CO81" s="480">
        <f t="shared" si="196"/>
        <v>5295529.799632703</v>
      </c>
      <c r="CP81" s="480">
        <f t="shared" si="197"/>
        <v>5959026.265203746</v>
      </c>
      <c r="CQ81" s="480">
        <f t="shared" si="198"/>
        <v>6043155.8958129846</v>
      </c>
      <c r="CR81" s="480">
        <f t="shared" si="199"/>
        <v>6671558.4906475302</v>
      </c>
      <c r="CS81" s="482">
        <f t="shared" si="200"/>
        <v>23969270.451296963</v>
      </c>
    </row>
    <row r="82" spans="1:131" ht="15.75" customHeight="1">
      <c r="A82" s="97" t="s">
        <v>256</v>
      </c>
      <c r="B82" s="335">
        <v>54</v>
      </c>
      <c r="C82" s="496">
        <v>0</v>
      </c>
      <c r="D82" s="496">
        <v>0</v>
      </c>
      <c r="E82" s="496">
        <v>0</v>
      </c>
      <c r="F82" s="496">
        <v>0</v>
      </c>
      <c r="G82" s="496">
        <v>0</v>
      </c>
      <c r="H82" s="496">
        <v>0</v>
      </c>
      <c r="I82" s="496">
        <v>0</v>
      </c>
      <c r="J82" s="496">
        <v>0</v>
      </c>
      <c r="K82" s="478">
        <f t="shared" si="174"/>
        <v>0</v>
      </c>
      <c r="L82" s="497">
        <v>0</v>
      </c>
      <c r="M82" s="496">
        <v>0</v>
      </c>
      <c r="N82" s="496">
        <v>0</v>
      </c>
      <c r="O82" s="496">
        <v>0</v>
      </c>
      <c r="P82" s="496">
        <v>0</v>
      </c>
      <c r="Q82" s="496">
        <v>0</v>
      </c>
      <c r="R82" s="496">
        <v>0</v>
      </c>
      <c r="S82" s="496">
        <v>0</v>
      </c>
      <c r="T82" s="480">
        <f t="shared" si="175"/>
        <v>0</v>
      </c>
      <c r="U82" s="481">
        <f t="shared" si="176"/>
        <v>0</v>
      </c>
      <c r="V82" s="335">
        <v>54</v>
      </c>
      <c r="W82" s="496">
        <v>0</v>
      </c>
      <c r="X82" s="496">
        <v>0</v>
      </c>
      <c r="Y82" s="496">
        <v>0</v>
      </c>
      <c r="Z82" s="496">
        <v>0</v>
      </c>
      <c r="AA82" s="496">
        <v>0</v>
      </c>
      <c r="AB82" s="496">
        <v>0</v>
      </c>
      <c r="AC82" s="496">
        <v>0</v>
      </c>
      <c r="AD82" s="496">
        <v>0</v>
      </c>
      <c r="AE82" s="478">
        <f t="shared" si="177"/>
        <v>0</v>
      </c>
      <c r="AF82" s="497">
        <v>0</v>
      </c>
      <c r="AG82" s="496">
        <v>0</v>
      </c>
      <c r="AH82" s="496">
        <v>0</v>
      </c>
      <c r="AI82" s="496">
        <v>0</v>
      </c>
      <c r="AJ82" s="496">
        <v>0</v>
      </c>
      <c r="AK82" s="496">
        <v>0</v>
      </c>
      <c r="AL82" s="496">
        <v>0</v>
      </c>
      <c r="AM82" s="496">
        <v>0</v>
      </c>
      <c r="AN82" s="480">
        <f t="shared" si="178"/>
        <v>0</v>
      </c>
      <c r="AO82" s="481">
        <f t="shared" si="179"/>
        <v>0</v>
      </c>
      <c r="AP82" s="335">
        <v>54</v>
      </c>
      <c r="AQ82" s="496">
        <v>0</v>
      </c>
      <c r="AR82" s="496">
        <v>0</v>
      </c>
      <c r="AS82" s="496">
        <v>0</v>
      </c>
      <c r="AT82" s="496">
        <v>0</v>
      </c>
      <c r="AU82" s="496">
        <v>0</v>
      </c>
      <c r="AV82" s="496">
        <v>0</v>
      </c>
      <c r="AW82" s="496">
        <v>0</v>
      </c>
      <c r="AX82" s="496">
        <v>0</v>
      </c>
      <c r="AY82" s="478">
        <f t="shared" si="180"/>
        <v>0</v>
      </c>
      <c r="AZ82" s="497">
        <v>0</v>
      </c>
      <c r="BA82" s="496">
        <v>0</v>
      </c>
      <c r="BB82" s="496">
        <v>0</v>
      </c>
      <c r="BC82" s="496">
        <v>0</v>
      </c>
      <c r="BD82" s="496">
        <v>0</v>
      </c>
      <c r="BE82" s="496">
        <v>0</v>
      </c>
      <c r="BF82" s="496">
        <v>0</v>
      </c>
      <c r="BG82" s="496">
        <v>0</v>
      </c>
      <c r="BH82" s="480">
        <f t="shared" si="181"/>
        <v>0</v>
      </c>
      <c r="BI82" s="481">
        <f t="shared" si="182"/>
        <v>0</v>
      </c>
      <c r="BJ82" s="335">
        <v>54</v>
      </c>
      <c r="BK82" s="496">
        <v>0</v>
      </c>
      <c r="BL82" s="496">
        <v>0</v>
      </c>
      <c r="BM82" s="496">
        <v>0</v>
      </c>
      <c r="BN82" s="496">
        <v>0</v>
      </c>
      <c r="BO82" s="496">
        <v>0</v>
      </c>
      <c r="BP82" s="496">
        <v>0</v>
      </c>
      <c r="BQ82" s="496">
        <v>0</v>
      </c>
      <c r="BR82" s="496">
        <v>0</v>
      </c>
      <c r="BS82" s="478">
        <f t="shared" si="183"/>
        <v>0</v>
      </c>
      <c r="BT82" s="497">
        <v>0</v>
      </c>
      <c r="BU82" s="496">
        <v>0</v>
      </c>
      <c r="BV82" s="496">
        <v>0</v>
      </c>
      <c r="BW82" s="496">
        <v>0</v>
      </c>
      <c r="BX82" s="496">
        <v>0</v>
      </c>
      <c r="BY82" s="496">
        <v>0</v>
      </c>
      <c r="BZ82" s="496">
        <v>0</v>
      </c>
      <c r="CA82" s="496">
        <v>0</v>
      </c>
      <c r="CB82" s="480">
        <f t="shared" si="184"/>
        <v>0</v>
      </c>
      <c r="CC82" s="481">
        <f t="shared" si="185"/>
        <v>0</v>
      </c>
      <c r="CD82" s="335">
        <v>54</v>
      </c>
      <c r="CE82" s="480">
        <f t="shared" si="186"/>
        <v>0</v>
      </c>
      <c r="CF82" s="480">
        <f t="shared" si="187"/>
        <v>0</v>
      </c>
      <c r="CG82" s="480">
        <f t="shared" si="188"/>
        <v>0</v>
      </c>
      <c r="CH82" s="480">
        <f t="shared" si="189"/>
        <v>0</v>
      </c>
      <c r="CI82" s="482">
        <f t="shared" si="190"/>
        <v>0</v>
      </c>
      <c r="CJ82" s="480">
        <f t="shared" si="191"/>
        <v>0</v>
      </c>
      <c r="CK82" s="480">
        <f t="shared" si="192"/>
        <v>0</v>
      </c>
      <c r="CL82" s="480">
        <f t="shared" si="193"/>
        <v>0</v>
      </c>
      <c r="CM82" s="480">
        <f t="shared" si="194"/>
        <v>0</v>
      </c>
      <c r="CN82" s="482">
        <f t="shared" si="195"/>
        <v>0</v>
      </c>
      <c r="CO82" s="480">
        <f t="shared" si="196"/>
        <v>0</v>
      </c>
      <c r="CP82" s="480">
        <f t="shared" si="197"/>
        <v>0</v>
      </c>
      <c r="CQ82" s="480">
        <f t="shared" si="198"/>
        <v>0</v>
      </c>
      <c r="CR82" s="480">
        <f t="shared" si="199"/>
        <v>0</v>
      </c>
      <c r="CS82" s="482">
        <f t="shared" si="200"/>
        <v>0</v>
      </c>
    </row>
    <row r="83" spans="1:131" ht="15.75" customHeight="1">
      <c r="A83" s="97" t="s">
        <v>258</v>
      </c>
      <c r="B83" s="335">
        <v>55</v>
      </c>
      <c r="C83" s="496">
        <v>0</v>
      </c>
      <c r="D83" s="496">
        <v>0</v>
      </c>
      <c r="E83" s="496">
        <v>0</v>
      </c>
      <c r="F83" s="496">
        <v>0</v>
      </c>
      <c r="G83" s="496">
        <v>0</v>
      </c>
      <c r="H83" s="496">
        <v>0</v>
      </c>
      <c r="I83" s="496">
        <v>0</v>
      </c>
      <c r="J83" s="496">
        <v>0</v>
      </c>
      <c r="K83" s="478">
        <f t="shared" si="174"/>
        <v>0</v>
      </c>
      <c r="L83" s="497">
        <v>0</v>
      </c>
      <c r="M83" s="496">
        <v>0</v>
      </c>
      <c r="N83" s="496">
        <v>0</v>
      </c>
      <c r="O83" s="496">
        <v>0</v>
      </c>
      <c r="P83" s="496">
        <v>0</v>
      </c>
      <c r="Q83" s="496">
        <v>0</v>
      </c>
      <c r="R83" s="496">
        <v>0</v>
      </c>
      <c r="S83" s="496">
        <v>0</v>
      </c>
      <c r="T83" s="480">
        <f t="shared" si="175"/>
        <v>0</v>
      </c>
      <c r="U83" s="481">
        <f t="shared" si="176"/>
        <v>0</v>
      </c>
      <c r="V83" s="335">
        <v>55</v>
      </c>
      <c r="W83" s="496">
        <v>0</v>
      </c>
      <c r="X83" s="496">
        <v>0</v>
      </c>
      <c r="Y83" s="496">
        <v>0</v>
      </c>
      <c r="Z83" s="496">
        <v>0</v>
      </c>
      <c r="AA83" s="496">
        <v>0</v>
      </c>
      <c r="AB83" s="496">
        <v>0</v>
      </c>
      <c r="AC83" s="496">
        <v>0</v>
      </c>
      <c r="AD83" s="496">
        <v>0</v>
      </c>
      <c r="AE83" s="478">
        <f t="shared" si="177"/>
        <v>0</v>
      </c>
      <c r="AF83" s="497">
        <v>0</v>
      </c>
      <c r="AG83" s="496">
        <v>0</v>
      </c>
      <c r="AH83" s="496">
        <v>0</v>
      </c>
      <c r="AI83" s="496">
        <v>0</v>
      </c>
      <c r="AJ83" s="496">
        <v>0</v>
      </c>
      <c r="AK83" s="496">
        <v>0</v>
      </c>
      <c r="AL83" s="496">
        <v>0</v>
      </c>
      <c r="AM83" s="496">
        <v>0</v>
      </c>
      <c r="AN83" s="480">
        <f t="shared" si="178"/>
        <v>0</v>
      </c>
      <c r="AO83" s="481">
        <f t="shared" si="179"/>
        <v>0</v>
      </c>
      <c r="AP83" s="335">
        <v>55</v>
      </c>
      <c r="AQ83" s="496">
        <v>0</v>
      </c>
      <c r="AR83" s="496">
        <v>0</v>
      </c>
      <c r="AS83" s="496">
        <v>0</v>
      </c>
      <c r="AT83" s="496">
        <v>0</v>
      </c>
      <c r="AU83" s="496">
        <v>0</v>
      </c>
      <c r="AV83" s="496">
        <v>0</v>
      </c>
      <c r="AW83" s="496">
        <v>0</v>
      </c>
      <c r="AX83" s="496">
        <v>0</v>
      </c>
      <c r="AY83" s="478">
        <f t="shared" si="180"/>
        <v>0</v>
      </c>
      <c r="AZ83" s="497">
        <v>0</v>
      </c>
      <c r="BA83" s="496">
        <v>0</v>
      </c>
      <c r="BB83" s="496">
        <v>0</v>
      </c>
      <c r="BC83" s="496">
        <v>0</v>
      </c>
      <c r="BD83" s="496">
        <v>0</v>
      </c>
      <c r="BE83" s="496">
        <v>0</v>
      </c>
      <c r="BF83" s="496">
        <v>0</v>
      </c>
      <c r="BG83" s="496">
        <v>0</v>
      </c>
      <c r="BH83" s="480">
        <f t="shared" si="181"/>
        <v>0</v>
      </c>
      <c r="BI83" s="481">
        <f t="shared" si="182"/>
        <v>0</v>
      </c>
      <c r="BJ83" s="335">
        <v>55</v>
      </c>
      <c r="BK83" s="496">
        <v>0</v>
      </c>
      <c r="BL83" s="496">
        <v>0</v>
      </c>
      <c r="BM83" s="496">
        <v>0</v>
      </c>
      <c r="BN83" s="496">
        <v>0</v>
      </c>
      <c r="BO83" s="496">
        <v>0</v>
      </c>
      <c r="BP83" s="496">
        <v>0</v>
      </c>
      <c r="BQ83" s="496">
        <v>0</v>
      </c>
      <c r="BR83" s="496">
        <v>0</v>
      </c>
      <c r="BS83" s="478">
        <f t="shared" si="183"/>
        <v>0</v>
      </c>
      <c r="BT83" s="497">
        <v>0</v>
      </c>
      <c r="BU83" s="496">
        <v>0</v>
      </c>
      <c r="BV83" s="496">
        <v>0</v>
      </c>
      <c r="BW83" s="496">
        <v>0</v>
      </c>
      <c r="BX83" s="496">
        <v>0</v>
      </c>
      <c r="BY83" s="496">
        <v>0</v>
      </c>
      <c r="BZ83" s="496">
        <v>0</v>
      </c>
      <c r="CA83" s="496">
        <v>0</v>
      </c>
      <c r="CB83" s="480">
        <f t="shared" si="184"/>
        <v>0</v>
      </c>
      <c r="CC83" s="481">
        <f t="shared" si="185"/>
        <v>0</v>
      </c>
      <c r="CD83" s="335">
        <v>55</v>
      </c>
      <c r="CE83" s="480">
        <f t="shared" si="186"/>
        <v>0</v>
      </c>
      <c r="CF83" s="480">
        <f t="shared" si="187"/>
        <v>0</v>
      </c>
      <c r="CG83" s="480">
        <f t="shared" si="188"/>
        <v>0</v>
      </c>
      <c r="CH83" s="480">
        <f t="shared" si="189"/>
        <v>0</v>
      </c>
      <c r="CI83" s="482">
        <f t="shared" si="190"/>
        <v>0</v>
      </c>
      <c r="CJ83" s="480">
        <f t="shared" si="191"/>
        <v>0</v>
      </c>
      <c r="CK83" s="480">
        <f t="shared" si="192"/>
        <v>0</v>
      </c>
      <c r="CL83" s="480">
        <f t="shared" si="193"/>
        <v>0</v>
      </c>
      <c r="CM83" s="480">
        <f t="shared" si="194"/>
        <v>0</v>
      </c>
      <c r="CN83" s="482">
        <f t="shared" si="195"/>
        <v>0</v>
      </c>
      <c r="CO83" s="480">
        <f t="shared" si="196"/>
        <v>0</v>
      </c>
      <c r="CP83" s="480">
        <f t="shared" si="197"/>
        <v>0</v>
      </c>
      <c r="CQ83" s="480">
        <f t="shared" si="198"/>
        <v>0</v>
      </c>
      <c r="CR83" s="480">
        <f t="shared" si="199"/>
        <v>0</v>
      </c>
      <c r="CS83" s="482">
        <f t="shared" si="200"/>
        <v>0</v>
      </c>
    </row>
    <row r="84" spans="1:131" ht="15.75" customHeight="1">
      <c r="A84" s="97" t="s">
        <v>260</v>
      </c>
      <c r="B84" s="335">
        <v>56</v>
      </c>
      <c r="C84" s="496">
        <v>0</v>
      </c>
      <c r="D84" s="496">
        <v>0</v>
      </c>
      <c r="E84" s="496">
        <v>0</v>
      </c>
      <c r="F84" s="496">
        <v>0</v>
      </c>
      <c r="G84" s="496">
        <v>0</v>
      </c>
      <c r="H84" s="496">
        <v>0</v>
      </c>
      <c r="I84" s="496">
        <v>0</v>
      </c>
      <c r="J84" s="496">
        <v>0</v>
      </c>
      <c r="K84" s="478">
        <f t="shared" si="174"/>
        <v>0</v>
      </c>
      <c r="L84" s="497">
        <v>0</v>
      </c>
      <c r="M84" s="496">
        <v>0</v>
      </c>
      <c r="N84" s="496">
        <v>0</v>
      </c>
      <c r="O84" s="496">
        <v>0</v>
      </c>
      <c r="P84" s="496">
        <v>0</v>
      </c>
      <c r="Q84" s="496">
        <v>0</v>
      </c>
      <c r="R84" s="496">
        <v>0</v>
      </c>
      <c r="S84" s="496">
        <v>0</v>
      </c>
      <c r="T84" s="480">
        <f t="shared" si="175"/>
        <v>0</v>
      </c>
      <c r="U84" s="481">
        <f t="shared" si="176"/>
        <v>0</v>
      </c>
      <c r="V84" s="335">
        <v>56</v>
      </c>
      <c r="W84" s="496">
        <v>0</v>
      </c>
      <c r="X84" s="496">
        <v>0</v>
      </c>
      <c r="Y84" s="496">
        <v>0</v>
      </c>
      <c r="Z84" s="496">
        <v>0</v>
      </c>
      <c r="AA84" s="496">
        <v>0</v>
      </c>
      <c r="AB84" s="496">
        <v>0</v>
      </c>
      <c r="AC84" s="496">
        <v>0</v>
      </c>
      <c r="AD84" s="496">
        <v>0</v>
      </c>
      <c r="AE84" s="478">
        <f t="shared" si="177"/>
        <v>0</v>
      </c>
      <c r="AF84" s="497">
        <v>0</v>
      </c>
      <c r="AG84" s="496">
        <v>0</v>
      </c>
      <c r="AH84" s="496">
        <v>0</v>
      </c>
      <c r="AI84" s="496">
        <v>0</v>
      </c>
      <c r="AJ84" s="496">
        <v>0</v>
      </c>
      <c r="AK84" s="496">
        <v>0</v>
      </c>
      <c r="AL84" s="496">
        <v>0</v>
      </c>
      <c r="AM84" s="496">
        <v>0</v>
      </c>
      <c r="AN84" s="480">
        <f t="shared" si="178"/>
        <v>0</v>
      </c>
      <c r="AO84" s="481">
        <f t="shared" si="179"/>
        <v>0</v>
      </c>
      <c r="AP84" s="335">
        <v>56</v>
      </c>
      <c r="AQ84" s="496">
        <v>0</v>
      </c>
      <c r="AR84" s="496">
        <v>0</v>
      </c>
      <c r="AS84" s="496">
        <v>0</v>
      </c>
      <c r="AT84" s="496">
        <v>0</v>
      </c>
      <c r="AU84" s="496">
        <v>0</v>
      </c>
      <c r="AV84" s="496">
        <v>0</v>
      </c>
      <c r="AW84" s="496">
        <v>0</v>
      </c>
      <c r="AX84" s="496">
        <v>0</v>
      </c>
      <c r="AY84" s="478">
        <f t="shared" si="180"/>
        <v>0</v>
      </c>
      <c r="AZ84" s="497">
        <v>0</v>
      </c>
      <c r="BA84" s="496">
        <v>0</v>
      </c>
      <c r="BB84" s="496">
        <v>0</v>
      </c>
      <c r="BC84" s="496">
        <v>0</v>
      </c>
      <c r="BD84" s="496">
        <v>0</v>
      </c>
      <c r="BE84" s="496">
        <v>0</v>
      </c>
      <c r="BF84" s="496">
        <v>0</v>
      </c>
      <c r="BG84" s="496">
        <v>0</v>
      </c>
      <c r="BH84" s="480">
        <f t="shared" si="181"/>
        <v>0</v>
      </c>
      <c r="BI84" s="481">
        <f t="shared" si="182"/>
        <v>0</v>
      </c>
      <c r="BJ84" s="335">
        <v>56</v>
      </c>
      <c r="BK84" s="496">
        <v>0</v>
      </c>
      <c r="BL84" s="496">
        <v>0</v>
      </c>
      <c r="BM84" s="496">
        <v>0</v>
      </c>
      <c r="BN84" s="496">
        <v>0</v>
      </c>
      <c r="BO84" s="496">
        <v>0</v>
      </c>
      <c r="BP84" s="496">
        <v>0</v>
      </c>
      <c r="BQ84" s="496">
        <v>0</v>
      </c>
      <c r="BR84" s="496">
        <v>0</v>
      </c>
      <c r="BS84" s="478">
        <f t="shared" si="183"/>
        <v>0</v>
      </c>
      <c r="BT84" s="497">
        <v>0</v>
      </c>
      <c r="BU84" s="496">
        <v>0</v>
      </c>
      <c r="BV84" s="496">
        <v>0</v>
      </c>
      <c r="BW84" s="496">
        <v>0</v>
      </c>
      <c r="BX84" s="496">
        <v>0</v>
      </c>
      <c r="BY84" s="496">
        <v>0</v>
      </c>
      <c r="BZ84" s="496">
        <v>0</v>
      </c>
      <c r="CA84" s="496">
        <v>0</v>
      </c>
      <c r="CB84" s="480">
        <f t="shared" si="184"/>
        <v>0</v>
      </c>
      <c r="CC84" s="481">
        <f t="shared" si="185"/>
        <v>0</v>
      </c>
      <c r="CD84" s="335">
        <v>56</v>
      </c>
      <c r="CE84" s="480">
        <f t="shared" si="186"/>
        <v>0</v>
      </c>
      <c r="CF84" s="480">
        <f t="shared" si="187"/>
        <v>0</v>
      </c>
      <c r="CG84" s="480">
        <f t="shared" si="188"/>
        <v>0</v>
      </c>
      <c r="CH84" s="480">
        <f t="shared" si="189"/>
        <v>0</v>
      </c>
      <c r="CI84" s="482">
        <f t="shared" si="190"/>
        <v>0</v>
      </c>
      <c r="CJ84" s="480">
        <f t="shared" si="191"/>
        <v>0</v>
      </c>
      <c r="CK84" s="480">
        <f t="shared" si="192"/>
        <v>0</v>
      </c>
      <c r="CL84" s="480">
        <f t="shared" si="193"/>
        <v>0</v>
      </c>
      <c r="CM84" s="480">
        <f t="shared" si="194"/>
        <v>0</v>
      </c>
      <c r="CN84" s="482">
        <f t="shared" si="195"/>
        <v>0</v>
      </c>
      <c r="CO84" s="480">
        <f t="shared" si="196"/>
        <v>0</v>
      </c>
      <c r="CP84" s="480">
        <f t="shared" si="197"/>
        <v>0</v>
      </c>
      <c r="CQ84" s="480">
        <f t="shared" si="198"/>
        <v>0</v>
      </c>
      <c r="CR84" s="480">
        <f t="shared" si="199"/>
        <v>0</v>
      </c>
      <c r="CS84" s="482">
        <f t="shared" si="200"/>
        <v>0</v>
      </c>
    </row>
    <row r="85" spans="1:131" ht="15.75" customHeight="1">
      <c r="A85" s="97" t="s">
        <v>262</v>
      </c>
      <c r="B85" s="335">
        <v>57</v>
      </c>
      <c r="C85" s="496">
        <v>0</v>
      </c>
      <c r="D85" s="496">
        <v>0</v>
      </c>
      <c r="E85" s="496">
        <v>0</v>
      </c>
      <c r="F85" s="496">
        <v>0</v>
      </c>
      <c r="G85" s="496">
        <v>0</v>
      </c>
      <c r="H85" s="496">
        <v>0</v>
      </c>
      <c r="I85" s="496">
        <v>0</v>
      </c>
      <c r="J85" s="496">
        <v>0</v>
      </c>
      <c r="K85" s="478">
        <f t="shared" si="174"/>
        <v>0</v>
      </c>
      <c r="L85" s="497">
        <v>0</v>
      </c>
      <c r="M85" s="496">
        <v>0</v>
      </c>
      <c r="N85" s="496">
        <v>0</v>
      </c>
      <c r="O85" s="496">
        <v>0</v>
      </c>
      <c r="P85" s="496">
        <v>0</v>
      </c>
      <c r="Q85" s="496">
        <v>0</v>
      </c>
      <c r="R85" s="496">
        <v>0</v>
      </c>
      <c r="S85" s="496">
        <v>0</v>
      </c>
      <c r="T85" s="480">
        <f t="shared" si="175"/>
        <v>0</v>
      </c>
      <c r="U85" s="481">
        <f t="shared" si="176"/>
        <v>0</v>
      </c>
      <c r="V85" s="335">
        <v>57</v>
      </c>
      <c r="W85" s="496">
        <v>0</v>
      </c>
      <c r="X85" s="496">
        <v>0</v>
      </c>
      <c r="Y85" s="496">
        <v>0</v>
      </c>
      <c r="Z85" s="496">
        <v>0</v>
      </c>
      <c r="AA85" s="496">
        <v>0</v>
      </c>
      <c r="AB85" s="496">
        <v>0</v>
      </c>
      <c r="AC85" s="496">
        <v>0</v>
      </c>
      <c r="AD85" s="496">
        <v>0</v>
      </c>
      <c r="AE85" s="478">
        <f t="shared" si="177"/>
        <v>0</v>
      </c>
      <c r="AF85" s="497">
        <v>0</v>
      </c>
      <c r="AG85" s="496">
        <v>0</v>
      </c>
      <c r="AH85" s="496">
        <v>0</v>
      </c>
      <c r="AI85" s="496">
        <v>0</v>
      </c>
      <c r="AJ85" s="496">
        <v>0</v>
      </c>
      <c r="AK85" s="496">
        <v>0</v>
      </c>
      <c r="AL85" s="496">
        <v>0</v>
      </c>
      <c r="AM85" s="496">
        <v>0</v>
      </c>
      <c r="AN85" s="480">
        <f t="shared" si="178"/>
        <v>0</v>
      </c>
      <c r="AO85" s="481">
        <f t="shared" si="179"/>
        <v>0</v>
      </c>
      <c r="AP85" s="335">
        <v>57</v>
      </c>
      <c r="AQ85" s="496">
        <v>0</v>
      </c>
      <c r="AR85" s="496">
        <v>0</v>
      </c>
      <c r="AS85" s="496">
        <v>0</v>
      </c>
      <c r="AT85" s="496">
        <v>0</v>
      </c>
      <c r="AU85" s="496">
        <v>0</v>
      </c>
      <c r="AV85" s="496">
        <v>0</v>
      </c>
      <c r="AW85" s="496">
        <v>0</v>
      </c>
      <c r="AX85" s="496">
        <v>0</v>
      </c>
      <c r="AY85" s="478">
        <f t="shared" si="180"/>
        <v>0</v>
      </c>
      <c r="AZ85" s="497">
        <v>0</v>
      </c>
      <c r="BA85" s="496">
        <v>0</v>
      </c>
      <c r="BB85" s="496">
        <v>0</v>
      </c>
      <c r="BC85" s="496">
        <v>0</v>
      </c>
      <c r="BD85" s="496">
        <v>0</v>
      </c>
      <c r="BE85" s="496">
        <v>0</v>
      </c>
      <c r="BF85" s="496">
        <v>0</v>
      </c>
      <c r="BG85" s="496">
        <v>0</v>
      </c>
      <c r="BH85" s="480">
        <f t="shared" si="181"/>
        <v>0</v>
      </c>
      <c r="BI85" s="481">
        <f t="shared" si="182"/>
        <v>0</v>
      </c>
      <c r="BJ85" s="335">
        <v>57</v>
      </c>
      <c r="BK85" s="496">
        <v>0</v>
      </c>
      <c r="BL85" s="496">
        <v>0</v>
      </c>
      <c r="BM85" s="496">
        <v>0</v>
      </c>
      <c r="BN85" s="496">
        <v>0</v>
      </c>
      <c r="BO85" s="496">
        <v>0</v>
      </c>
      <c r="BP85" s="496">
        <v>0</v>
      </c>
      <c r="BQ85" s="496">
        <v>0</v>
      </c>
      <c r="BR85" s="496">
        <v>0</v>
      </c>
      <c r="BS85" s="478">
        <f t="shared" si="183"/>
        <v>0</v>
      </c>
      <c r="BT85" s="497">
        <v>0</v>
      </c>
      <c r="BU85" s="496">
        <v>0</v>
      </c>
      <c r="BV85" s="496">
        <v>0</v>
      </c>
      <c r="BW85" s="496">
        <v>0</v>
      </c>
      <c r="BX85" s="496">
        <v>0</v>
      </c>
      <c r="BY85" s="496">
        <v>0</v>
      </c>
      <c r="BZ85" s="496">
        <v>0</v>
      </c>
      <c r="CA85" s="496">
        <v>0</v>
      </c>
      <c r="CB85" s="480">
        <f t="shared" si="184"/>
        <v>0</v>
      </c>
      <c r="CC85" s="481">
        <f t="shared" si="185"/>
        <v>0</v>
      </c>
      <c r="CD85" s="335">
        <v>57</v>
      </c>
      <c r="CE85" s="480">
        <f t="shared" si="186"/>
        <v>0</v>
      </c>
      <c r="CF85" s="480">
        <f t="shared" si="187"/>
        <v>0</v>
      </c>
      <c r="CG85" s="480">
        <f t="shared" si="188"/>
        <v>0</v>
      </c>
      <c r="CH85" s="480">
        <f t="shared" si="189"/>
        <v>0</v>
      </c>
      <c r="CI85" s="482">
        <f t="shared" si="190"/>
        <v>0</v>
      </c>
      <c r="CJ85" s="480">
        <f t="shared" si="191"/>
        <v>0</v>
      </c>
      <c r="CK85" s="480">
        <f t="shared" si="192"/>
        <v>0</v>
      </c>
      <c r="CL85" s="480">
        <f t="shared" si="193"/>
        <v>0</v>
      </c>
      <c r="CM85" s="480">
        <f t="shared" si="194"/>
        <v>0</v>
      </c>
      <c r="CN85" s="482">
        <f t="shared" si="195"/>
        <v>0</v>
      </c>
      <c r="CO85" s="480">
        <f t="shared" si="196"/>
        <v>0</v>
      </c>
      <c r="CP85" s="480">
        <f t="shared" si="197"/>
        <v>0</v>
      </c>
      <c r="CQ85" s="480">
        <f t="shared" si="198"/>
        <v>0</v>
      </c>
      <c r="CR85" s="480">
        <f t="shared" si="199"/>
        <v>0</v>
      </c>
      <c r="CS85" s="482">
        <f t="shared" si="200"/>
        <v>0</v>
      </c>
    </row>
    <row r="86" spans="1:131" ht="15.75" customHeight="1">
      <c r="A86" s="97" t="s">
        <v>264</v>
      </c>
      <c r="B86" s="335">
        <v>58</v>
      </c>
      <c r="C86" s="496">
        <v>21579.535751237028</v>
      </c>
      <c r="D86" s="496">
        <v>36008.250747521364</v>
      </c>
      <c r="E86" s="496">
        <v>22690.909729324245</v>
      </c>
      <c r="F86" s="496">
        <v>37878.580436475182</v>
      </c>
      <c r="G86" s="496">
        <v>16449.057178882482</v>
      </c>
      <c r="H86" s="496">
        <v>29276.999023702716</v>
      </c>
      <c r="I86" s="496">
        <v>30777.325375397122</v>
      </c>
      <c r="J86" s="496">
        <v>52879.102659300355</v>
      </c>
      <c r="K86" s="478">
        <f t="shared" si="174"/>
        <v>247539.76090184049</v>
      </c>
      <c r="L86" s="497">
        <v>0</v>
      </c>
      <c r="M86" s="496">
        <v>85141.508684078552</v>
      </c>
      <c r="N86" s="496">
        <v>0</v>
      </c>
      <c r="O86" s="496">
        <v>81943.800608417485</v>
      </c>
      <c r="P86" s="496">
        <v>0</v>
      </c>
      <c r="Q86" s="496">
        <v>66581.630820707214</v>
      </c>
      <c r="R86" s="496">
        <v>0</v>
      </c>
      <c r="S86" s="496">
        <v>110920.84969946396</v>
      </c>
      <c r="T86" s="480">
        <f t="shared" si="175"/>
        <v>344587.78981266718</v>
      </c>
      <c r="U86" s="481">
        <f t="shared" si="176"/>
        <v>592127.5507145077</v>
      </c>
      <c r="V86" s="335">
        <v>58</v>
      </c>
      <c r="W86" s="496">
        <v>2360.5671718701856</v>
      </c>
      <c r="X86" s="496">
        <v>13078.772863952237</v>
      </c>
      <c r="Y86" s="496">
        <v>2556.4475387098992</v>
      </c>
      <c r="Z86" s="496">
        <v>14002.309029087235</v>
      </c>
      <c r="AA86" s="496">
        <v>2184.8061310565058</v>
      </c>
      <c r="AB86" s="496">
        <v>11384.042758895519</v>
      </c>
      <c r="AC86" s="496">
        <v>4372.102423015057</v>
      </c>
      <c r="AD86" s="496">
        <v>20629.757745504296</v>
      </c>
      <c r="AE86" s="478">
        <f t="shared" si="177"/>
        <v>70568.805662090934</v>
      </c>
      <c r="AF86" s="497">
        <v>0</v>
      </c>
      <c r="AG86" s="496">
        <v>23160.944833667098</v>
      </c>
      <c r="AH86" s="496">
        <v>0</v>
      </c>
      <c r="AI86" s="496">
        <v>21083.696945328207</v>
      </c>
      <c r="AJ86" s="496">
        <v>0</v>
      </c>
      <c r="AK86" s="496">
        <v>17984.003999300006</v>
      </c>
      <c r="AL86" s="496">
        <v>0</v>
      </c>
      <c r="AM86" s="496">
        <v>31918.903716863082</v>
      </c>
      <c r="AN86" s="480">
        <f t="shared" si="178"/>
        <v>94147.549495158397</v>
      </c>
      <c r="AO86" s="481">
        <f t="shared" si="179"/>
        <v>164716.35515724932</v>
      </c>
      <c r="AP86" s="335">
        <v>58</v>
      </c>
      <c r="AQ86" s="496">
        <v>240725.03476611065</v>
      </c>
      <c r="AR86" s="496">
        <v>659855.53350863431</v>
      </c>
      <c r="AS86" s="496">
        <v>261371.21687922892</v>
      </c>
      <c r="AT86" s="496">
        <v>697846.51226610213</v>
      </c>
      <c r="AU86" s="496">
        <v>234668.57499166433</v>
      </c>
      <c r="AV86" s="496">
        <v>589645.4554532473</v>
      </c>
      <c r="AW86" s="496">
        <v>480578.04348550318</v>
      </c>
      <c r="AX86" s="496">
        <v>1092635.7667596561</v>
      </c>
      <c r="AY86" s="478">
        <f t="shared" si="180"/>
        <v>4257326.1381101469</v>
      </c>
      <c r="AZ86" s="497">
        <v>0</v>
      </c>
      <c r="BA86" s="496">
        <v>566189.15264958108</v>
      </c>
      <c r="BB86" s="496">
        <v>0</v>
      </c>
      <c r="BC86" s="496">
        <v>482163.53022924607</v>
      </c>
      <c r="BD86" s="496">
        <v>0</v>
      </c>
      <c r="BE86" s="496">
        <v>409635.64545105922</v>
      </c>
      <c r="BF86" s="496">
        <v>0</v>
      </c>
      <c r="BG86" s="496">
        <v>744721.2610159145</v>
      </c>
      <c r="BH86" s="480">
        <f t="shared" si="181"/>
        <v>2202709.5893458007</v>
      </c>
      <c r="BI86" s="481">
        <f t="shared" si="182"/>
        <v>6460035.7274559475</v>
      </c>
      <c r="BJ86" s="335">
        <v>58</v>
      </c>
      <c r="BK86" s="496">
        <v>7515.2336987443286</v>
      </c>
      <c r="BL86" s="496">
        <v>76047.53022756608</v>
      </c>
      <c r="BM86" s="496">
        <v>8153.4795538660419</v>
      </c>
      <c r="BN86" s="496">
        <v>76924.090079505797</v>
      </c>
      <c r="BO86" s="496">
        <v>6525.4886994309927</v>
      </c>
      <c r="BP86" s="496">
        <v>63581.33818414795</v>
      </c>
      <c r="BQ86" s="496">
        <v>10643.672974112405</v>
      </c>
      <c r="BR86" s="496">
        <v>107896.50286445963</v>
      </c>
      <c r="BS86" s="478">
        <f t="shared" si="183"/>
        <v>357287.33628183324</v>
      </c>
      <c r="BT86" s="497">
        <v>0</v>
      </c>
      <c r="BU86" s="496">
        <v>26008.429700236535</v>
      </c>
      <c r="BV86" s="496">
        <v>0</v>
      </c>
      <c r="BW86" s="496">
        <v>24497.044251400865</v>
      </c>
      <c r="BX86" s="496">
        <v>0</v>
      </c>
      <c r="BY86" s="496">
        <v>19930.833113777418</v>
      </c>
      <c r="BZ86" s="496">
        <v>0</v>
      </c>
      <c r="CA86" s="496">
        <v>32250.90256430284</v>
      </c>
      <c r="CB86" s="480">
        <f t="shared" si="184"/>
        <v>102687.20962971766</v>
      </c>
      <c r="CC86" s="481">
        <f t="shared" si="185"/>
        <v>459974.54591155087</v>
      </c>
      <c r="CD86" s="335">
        <v>58</v>
      </c>
      <c r="CE86" s="480">
        <f t="shared" si="186"/>
        <v>1057170.4587356362</v>
      </c>
      <c r="CF86" s="480">
        <f t="shared" si="187"/>
        <v>1121423.5455122995</v>
      </c>
      <c r="CG86" s="480">
        <f t="shared" si="188"/>
        <v>953715.76242102776</v>
      </c>
      <c r="CH86" s="480">
        <f t="shared" si="189"/>
        <v>1800412.2742869481</v>
      </c>
      <c r="CI86" s="482">
        <f t="shared" si="190"/>
        <v>4932722.0409559114</v>
      </c>
      <c r="CJ86" s="480">
        <f t="shared" si="191"/>
        <v>700500.03586756322</v>
      </c>
      <c r="CK86" s="480">
        <f t="shared" si="192"/>
        <v>609688.07203439262</v>
      </c>
      <c r="CL86" s="480">
        <f t="shared" si="193"/>
        <v>514132.11338484386</v>
      </c>
      <c r="CM86" s="480">
        <f t="shared" si="194"/>
        <v>919811.91699654434</v>
      </c>
      <c r="CN86" s="482">
        <f t="shared" si="195"/>
        <v>2744132.138283344</v>
      </c>
      <c r="CO86" s="480">
        <f t="shared" si="196"/>
        <v>1757670.4946031997</v>
      </c>
      <c r="CP86" s="480">
        <f t="shared" si="197"/>
        <v>1731111.6175466918</v>
      </c>
      <c r="CQ86" s="480">
        <f t="shared" si="198"/>
        <v>1467847.8758058718</v>
      </c>
      <c r="CR86" s="480">
        <f t="shared" si="199"/>
        <v>2720224.1912834928</v>
      </c>
      <c r="CS86" s="482">
        <f t="shared" si="200"/>
        <v>7676854.1792392554</v>
      </c>
    </row>
    <row r="87" spans="1:131" s="492" customFormat="1" ht="15.75" customHeight="1">
      <c r="B87" s="335"/>
      <c r="C87" s="206" t="s">
        <v>1314</v>
      </c>
      <c r="D87" s="206" t="s">
        <v>1314</v>
      </c>
      <c r="E87" s="206" t="s">
        <v>1314</v>
      </c>
      <c r="F87" s="206" t="s">
        <v>1314</v>
      </c>
      <c r="G87" s="206" t="s">
        <v>1314</v>
      </c>
      <c r="H87" s="206" t="s">
        <v>1314</v>
      </c>
      <c r="I87" s="206" t="s">
        <v>1314</v>
      </c>
      <c r="J87" s="206" t="s">
        <v>1314</v>
      </c>
      <c r="K87" s="489"/>
      <c r="L87" s="490" t="s">
        <v>1314</v>
      </c>
      <c r="M87" s="206" t="s">
        <v>1314</v>
      </c>
      <c r="N87" s="206" t="s">
        <v>1314</v>
      </c>
      <c r="O87" s="206" t="s">
        <v>1314</v>
      </c>
      <c r="P87" s="206" t="s">
        <v>1314</v>
      </c>
      <c r="Q87" s="206" t="s">
        <v>1314</v>
      </c>
      <c r="R87" s="206" t="s">
        <v>1314</v>
      </c>
      <c r="S87" s="206" t="s">
        <v>1314</v>
      </c>
      <c r="T87" s="491" t="s">
        <v>1314</v>
      </c>
      <c r="U87" s="490" t="s">
        <v>1314</v>
      </c>
      <c r="V87" s="335"/>
      <c r="W87" s="206" t="s">
        <v>1314</v>
      </c>
      <c r="X87" s="206" t="s">
        <v>1314</v>
      </c>
      <c r="Y87" s="206" t="s">
        <v>1314</v>
      </c>
      <c r="Z87" s="206" t="s">
        <v>1314</v>
      </c>
      <c r="AA87" s="206" t="s">
        <v>1314</v>
      </c>
      <c r="AB87" s="206" t="s">
        <v>1314</v>
      </c>
      <c r="AC87" s="206" t="s">
        <v>1314</v>
      </c>
      <c r="AD87" s="206" t="s">
        <v>1314</v>
      </c>
      <c r="AE87" s="489"/>
      <c r="AF87" s="490" t="s">
        <v>1314</v>
      </c>
      <c r="AG87" s="206" t="s">
        <v>1314</v>
      </c>
      <c r="AH87" s="206" t="s">
        <v>1314</v>
      </c>
      <c r="AI87" s="206" t="s">
        <v>1314</v>
      </c>
      <c r="AJ87" s="206" t="s">
        <v>1314</v>
      </c>
      <c r="AK87" s="206" t="s">
        <v>1314</v>
      </c>
      <c r="AL87" s="206" t="s">
        <v>1314</v>
      </c>
      <c r="AM87" s="206" t="s">
        <v>1314</v>
      </c>
      <c r="AN87" s="491" t="s">
        <v>1314</v>
      </c>
      <c r="AO87" s="490" t="s">
        <v>1314</v>
      </c>
      <c r="AP87" s="335"/>
      <c r="AQ87" s="206" t="s">
        <v>1314</v>
      </c>
      <c r="AR87" s="206" t="s">
        <v>1314</v>
      </c>
      <c r="AS87" s="206" t="s">
        <v>1314</v>
      </c>
      <c r="AT87" s="206" t="s">
        <v>1314</v>
      </c>
      <c r="AU87" s="206" t="s">
        <v>1314</v>
      </c>
      <c r="AV87" s="206" t="s">
        <v>1314</v>
      </c>
      <c r="AW87" s="206" t="s">
        <v>1314</v>
      </c>
      <c r="AX87" s="206" t="s">
        <v>1314</v>
      </c>
      <c r="AY87" s="489"/>
      <c r="AZ87" s="490" t="s">
        <v>1314</v>
      </c>
      <c r="BA87" s="206" t="s">
        <v>1314</v>
      </c>
      <c r="BB87" s="206" t="s">
        <v>1314</v>
      </c>
      <c r="BC87" s="206" t="s">
        <v>1314</v>
      </c>
      <c r="BD87" s="206" t="s">
        <v>1314</v>
      </c>
      <c r="BE87" s="206" t="s">
        <v>1314</v>
      </c>
      <c r="BF87" s="206" t="s">
        <v>1314</v>
      </c>
      <c r="BG87" s="206" t="s">
        <v>1314</v>
      </c>
      <c r="BH87" s="491" t="s">
        <v>1314</v>
      </c>
      <c r="BI87" s="490" t="s">
        <v>1314</v>
      </c>
      <c r="BJ87" s="335"/>
      <c r="BK87" s="206" t="s">
        <v>1314</v>
      </c>
      <c r="BL87" s="206" t="s">
        <v>1314</v>
      </c>
      <c r="BM87" s="206" t="s">
        <v>1314</v>
      </c>
      <c r="BN87" s="206" t="s">
        <v>1314</v>
      </c>
      <c r="BO87" s="206" t="s">
        <v>1314</v>
      </c>
      <c r="BP87" s="206" t="s">
        <v>1314</v>
      </c>
      <c r="BQ87" s="206" t="s">
        <v>1314</v>
      </c>
      <c r="BR87" s="206" t="s">
        <v>1314</v>
      </c>
      <c r="BS87" s="489"/>
      <c r="BT87" s="490" t="s">
        <v>1314</v>
      </c>
      <c r="BU87" s="206" t="s">
        <v>1314</v>
      </c>
      <c r="BV87" s="206" t="s">
        <v>1314</v>
      </c>
      <c r="BW87" s="206" t="s">
        <v>1314</v>
      </c>
      <c r="BX87" s="206" t="s">
        <v>1314</v>
      </c>
      <c r="BY87" s="206" t="s">
        <v>1314</v>
      </c>
      <c r="BZ87" s="206" t="s">
        <v>1314</v>
      </c>
      <c r="CA87" s="206" t="s">
        <v>1314</v>
      </c>
      <c r="CB87" s="491" t="s">
        <v>1314</v>
      </c>
      <c r="CC87" s="490" t="s">
        <v>1314</v>
      </c>
      <c r="CD87" s="335"/>
      <c r="CE87" s="491" t="s">
        <v>1314</v>
      </c>
      <c r="CF87" s="491"/>
      <c r="CG87" s="491"/>
      <c r="CH87" s="491"/>
      <c r="CI87" s="206"/>
      <c r="CJ87" s="491" t="s">
        <v>1314</v>
      </c>
      <c r="CK87" s="491"/>
      <c r="CL87" s="491"/>
      <c r="CM87" s="491"/>
      <c r="CN87" s="206"/>
      <c r="CO87" s="491" t="s">
        <v>1314</v>
      </c>
      <c r="CP87" s="491"/>
      <c r="CQ87" s="491"/>
      <c r="CR87" s="491"/>
      <c r="CS87" s="206"/>
      <c r="CT87" s="493"/>
      <c r="CU87" s="493"/>
      <c r="CV87" s="493"/>
      <c r="CW87" s="493"/>
      <c r="CX87" s="493"/>
      <c r="CY87" s="493"/>
      <c r="CZ87" s="493"/>
      <c r="DA87" s="493"/>
      <c r="DB87" s="493"/>
      <c r="DC87" s="493"/>
      <c r="DD87" s="493"/>
      <c r="DE87" s="493"/>
      <c r="DF87" s="493"/>
      <c r="DG87" s="493"/>
      <c r="DH87" s="493"/>
      <c r="DI87" s="493"/>
      <c r="DJ87" s="493"/>
      <c r="DK87" s="493"/>
      <c r="DL87" s="493"/>
      <c r="DM87" s="493"/>
      <c r="DN87" s="493"/>
      <c r="DO87" s="493"/>
      <c r="DP87" s="493"/>
      <c r="DQ87" s="493"/>
      <c r="DR87" s="493"/>
      <c r="DS87" s="493"/>
      <c r="DT87" s="493"/>
      <c r="DU87" s="493"/>
      <c r="DV87" s="493"/>
      <c r="DW87" s="493"/>
      <c r="DX87" s="493"/>
      <c r="DY87" s="493"/>
      <c r="DZ87" s="493"/>
      <c r="EA87" s="493"/>
    </row>
    <row r="88" spans="1:131" s="14" customFormat="1" ht="15.75" customHeight="1">
      <c r="A88" s="16" t="s">
        <v>266</v>
      </c>
      <c r="B88" s="335">
        <v>59</v>
      </c>
      <c r="C88" s="242">
        <f t="shared" ref="C88:U88" si="201">SUM(C76:C86)</f>
        <v>97594.676042574123</v>
      </c>
      <c r="D88" s="242">
        <f t="shared" si="201"/>
        <v>162849.35909071518</v>
      </c>
      <c r="E88" s="242">
        <f t="shared" si="201"/>
        <v>114016.8155751359</v>
      </c>
      <c r="F88" s="242">
        <f t="shared" si="201"/>
        <v>190331.51034452417</v>
      </c>
      <c r="G88" s="242">
        <f t="shared" si="201"/>
        <v>93024.109498622682</v>
      </c>
      <c r="H88" s="242">
        <f t="shared" si="201"/>
        <v>165569.77906724127</v>
      </c>
      <c r="I88" s="242">
        <f t="shared" si="201"/>
        <v>118825.72732056149</v>
      </c>
      <c r="J88" s="242">
        <f t="shared" si="201"/>
        <v>204156.72112212991</v>
      </c>
      <c r="K88" s="248">
        <f t="shared" si="201"/>
        <v>1146368.6980615046</v>
      </c>
      <c r="L88" s="245">
        <f t="shared" si="201"/>
        <v>0</v>
      </c>
      <c r="M88" s="242">
        <f t="shared" si="201"/>
        <v>385057.30862733372</v>
      </c>
      <c r="N88" s="242">
        <f t="shared" si="201"/>
        <v>0</v>
      </c>
      <c r="O88" s="242">
        <f t="shared" si="201"/>
        <v>411749.52053250658</v>
      </c>
      <c r="P88" s="242">
        <f t="shared" si="201"/>
        <v>0</v>
      </c>
      <c r="Q88" s="242">
        <f t="shared" si="201"/>
        <v>376538.11089026369</v>
      </c>
      <c r="R88" s="242">
        <f t="shared" si="201"/>
        <v>0</v>
      </c>
      <c r="S88" s="242">
        <f t="shared" si="201"/>
        <v>428245.48526525183</v>
      </c>
      <c r="T88" s="246">
        <f t="shared" si="201"/>
        <v>1601590.4253153559</v>
      </c>
      <c r="U88" s="247">
        <f t="shared" si="201"/>
        <v>2747959.1233768603</v>
      </c>
      <c r="V88" s="335">
        <v>59</v>
      </c>
      <c r="W88" s="242">
        <f t="shared" ref="W88:AO88" si="202">SUM(W76:W86)</f>
        <v>10675.799102962625</v>
      </c>
      <c r="X88" s="242">
        <f t="shared" si="202"/>
        <v>59149.493084838883</v>
      </c>
      <c r="Y88" s="242">
        <f t="shared" si="202"/>
        <v>12845.584907153796</v>
      </c>
      <c r="Z88" s="242">
        <f t="shared" si="202"/>
        <v>70358.513838353916</v>
      </c>
      <c r="AA88" s="242">
        <f t="shared" si="202"/>
        <v>12355.701762018578</v>
      </c>
      <c r="AB88" s="242">
        <f t="shared" si="202"/>
        <v>64380.008448146538</v>
      </c>
      <c r="AC88" s="242">
        <f t="shared" si="202"/>
        <v>16879.902460596772</v>
      </c>
      <c r="AD88" s="242">
        <f t="shared" si="202"/>
        <v>79647.790659421618</v>
      </c>
      <c r="AE88" s="248">
        <f t="shared" si="202"/>
        <v>326292.79426349275</v>
      </c>
      <c r="AF88" s="245">
        <f t="shared" si="202"/>
        <v>0</v>
      </c>
      <c r="AG88" s="242">
        <f t="shared" si="202"/>
        <v>104746.68843383697</v>
      </c>
      <c r="AH88" s="242">
        <f t="shared" si="202"/>
        <v>0</v>
      </c>
      <c r="AI88" s="242">
        <f t="shared" si="202"/>
        <v>105940.92590086439</v>
      </c>
      <c r="AJ88" s="242">
        <f t="shared" si="202"/>
        <v>0</v>
      </c>
      <c r="AK88" s="242">
        <f t="shared" si="202"/>
        <v>101704.67152380639</v>
      </c>
      <c r="AL88" s="242">
        <f t="shared" si="202"/>
        <v>0</v>
      </c>
      <c r="AM88" s="242">
        <f t="shared" si="202"/>
        <v>123233.15633083307</v>
      </c>
      <c r="AN88" s="246">
        <f t="shared" si="202"/>
        <v>435625.44218934083</v>
      </c>
      <c r="AO88" s="247">
        <f t="shared" si="202"/>
        <v>761918.23645283352</v>
      </c>
      <c r="AP88" s="335">
        <v>59</v>
      </c>
      <c r="AQ88" s="242">
        <f t="shared" ref="AQ88:BI88" si="203">SUM(AQ76:AQ86)</f>
        <v>1088692.6416843429</v>
      </c>
      <c r="AR88" s="242">
        <f t="shared" si="203"/>
        <v>2984234.1267227447</v>
      </c>
      <c r="AS88" s="242">
        <f t="shared" si="203"/>
        <v>1313332.7040235589</v>
      </c>
      <c r="AT88" s="242">
        <f t="shared" si="203"/>
        <v>3506524.7730446788</v>
      </c>
      <c r="AU88" s="242">
        <f t="shared" si="203"/>
        <v>1327117.7173568201</v>
      </c>
      <c r="AV88" s="242">
        <f t="shared" si="203"/>
        <v>3334613.2132039084</v>
      </c>
      <c r="AW88" s="242">
        <f t="shared" si="203"/>
        <v>1855425.5399043269</v>
      </c>
      <c r="AX88" s="242">
        <f t="shared" si="203"/>
        <v>4218470.5167870773</v>
      </c>
      <c r="AY88" s="248">
        <f t="shared" si="203"/>
        <v>19628411.232727457</v>
      </c>
      <c r="AZ88" s="245">
        <f t="shared" si="203"/>
        <v>0</v>
      </c>
      <c r="BA88" s="242">
        <f t="shared" si="203"/>
        <v>2560622.5995148136</v>
      </c>
      <c r="BB88" s="242">
        <f t="shared" si="203"/>
        <v>0</v>
      </c>
      <c r="BC88" s="242">
        <f t="shared" si="203"/>
        <v>2422765.3698766716</v>
      </c>
      <c r="BD88" s="242">
        <f t="shared" si="203"/>
        <v>0</v>
      </c>
      <c r="BE88" s="242">
        <f t="shared" si="203"/>
        <v>2316606.4001467084</v>
      </c>
      <c r="BF88" s="242">
        <f t="shared" si="203"/>
        <v>0</v>
      </c>
      <c r="BG88" s="242">
        <f t="shared" si="203"/>
        <v>2875235.0768608637</v>
      </c>
      <c r="BH88" s="246">
        <f t="shared" si="203"/>
        <v>10175229.446399059</v>
      </c>
      <c r="BI88" s="247">
        <f t="shared" si="203"/>
        <v>29803640.679126516</v>
      </c>
      <c r="BJ88" s="335">
        <v>59</v>
      </c>
      <c r="BK88" s="242">
        <f t="shared" ref="BK88:CC88" si="204">SUM(BK76:BK86)</f>
        <v>33988.071229527945</v>
      </c>
      <c r="BL88" s="242">
        <f t="shared" si="204"/>
        <v>343929.27456614649</v>
      </c>
      <c r="BM88" s="242">
        <f t="shared" si="204"/>
        <v>40969.43602871013</v>
      </c>
      <c r="BN88" s="242">
        <f t="shared" si="204"/>
        <v>386526.58251711936</v>
      </c>
      <c r="BO88" s="242">
        <f t="shared" si="204"/>
        <v>36903.499617425128</v>
      </c>
      <c r="BP88" s="242">
        <f t="shared" si="204"/>
        <v>359570.60036877845</v>
      </c>
      <c r="BQ88" s="242">
        <f t="shared" si="204"/>
        <v>41093.310321309604</v>
      </c>
      <c r="BR88" s="242">
        <f t="shared" si="204"/>
        <v>416569.02514548128</v>
      </c>
      <c r="BS88" s="248">
        <f t="shared" si="204"/>
        <v>1659549.7997944984</v>
      </c>
      <c r="BT88" s="245">
        <f t="shared" si="204"/>
        <v>0</v>
      </c>
      <c r="BU88" s="242">
        <f t="shared" si="204"/>
        <v>117624.60046551941</v>
      </c>
      <c r="BV88" s="242">
        <f t="shared" si="204"/>
        <v>0</v>
      </c>
      <c r="BW88" s="242">
        <f t="shared" si="204"/>
        <v>123092.24309937333</v>
      </c>
      <c r="BX88" s="242">
        <f t="shared" si="204"/>
        <v>0</v>
      </c>
      <c r="BY88" s="242">
        <f t="shared" si="204"/>
        <v>112714.54538774764</v>
      </c>
      <c r="BZ88" s="242">
        <f t="shared" si="204"/>
        <v>0</v>
      </c>
      <c r="CA88" s="242">
        <f t="shared" si="204"/>
        <v>124514.94427164464</v>
      </c>
      <c r="CB88" s="246">
        <f t="shared" si="204"/>
        <v>477946.33322428504</v>
      </c>
      <c r="CC88" s="247">
        <f t="shared" si="204"/>
        <v>2137496.1330187833</v>
      </c>
      <c r="CD88" s="335">
        <v>59</v>
      </c>
      <c r="CE88" s="246">
        <f t="shared" ref="CE88:CH88" si="205">SUM(CE76:CE86)</f>
        <v>4781113.4415238528</v>
      </c>
      <c r="CF88" s="246">
        <f t="shared" si="205"/>
        <v>5634905.9202792365</v>
      </c>
      <c r="CG88" s="246">
        <f t="shared" si="205"/>
        <v>5393534.629322961</v>
      </c>
      <c r="CH88" s="246">
        <f t="shared" si="205"/>
        <v>6951068.533720904</v>
      </c>
      <c r="CI88" s="242">
        <f>SUM(CI76:CI86)</f>
        <v>22760622.524846956</v>
      </c>
      <c r="CJ88" s="246">
        <f t="shared" ref="CJ88:CM88" si="206">SUM(CJ76:CJ86)</f>
        <v>3168051.1970415032</v>
      </c>
      <c r="CK88" s="246">
        <f t="shared" si="206"/>
        <v>3063548.0594094158</v>
      </c>
      <c r="CL88" s="246">
        <f t="shared" si="206"/>
        <v>2907563.7279485259</v>
      </c>
      <c r="CM88" s="246">
        <f t="shared" si="206"/>
        <v>3551228.6627285928</v>
      </c>
      <c r="CN88" s="242">
        <f>SUM(CN76:CN86)</f>
        <v>12690391.64712804</v>
      </c>
      <c r="CO88" s="246">
        <f t="shared" ref="CO88:CR88" si="207">SUM(CO76:CO86)</f>
        <v>7949164.6385653568</v>
      </c>
      <c r="CP88" s="246">
        <f t="shared" si="207"/>
        <v>8698453.9796886519</v>
      </c>
      <c r="CQ88" s="246">
        <f t="shared" si="207"/>
        <v>8301098.3572714869</v>
      </c>
      <c r="CR88" s="246">
        <f t="shared" si="207"/>
        <v>10502297.1964495</v>
      </c>
      <c r="CS88" s="242">
        <f>SUM(CS76:CS86)</f>
        <v>35451014.171974994</v>
      </c>
      <c r="CT88" s="381"/>
      <c r="CU88" s="381"/>
      <c r="CV88" s="381"/>
      <c r="CW88" s="381"/>
      <c r="CX88" s="381"/>
      <c r="CY88" s="381"/>
      <c r="CZ88" s="381"/>
      <c r="DA88" s="381"/>
      <c r="DB88" s="381"/>
      <c r="DC88" s="381"/>
      <c r="DD88" s="381"/>
      <c r="DE88" s="381"/>
      <c r="DF88" s="381"/>
      <c r="DG88" s="381"/>
      <c r="DH88" s="381"/>
      <c r="DI88" s="381"/>
      <c r="DJ88" s="381"/>
      <c r="DK88" s="381"/>
      <c r="DL88" s="381"/>
      <c r="DM88" s="381"/>
      <c r="DN88" s="381"/>
      <c r="DO88" s="381"/>
      <c r="DP88" s="381"/>
      <c r="DQ88" s="381"/>
      <c r="DR88" s="381"/>
      <c r="DS88" s="381"/>
      <c r="DT88" s="381"/>
      <c r="DU88" s="381"/>
      <c r="DV88" s="381"/>
      <c r="DW88" s="381"/>
      <c r="DX88" s="381"/>
      <c r="DY88" s="381"/>
      <c r="DZ88" s="381"/>
      <c r="EA88" s="381"/>
    </row>
    <row r="89" spans="1:131" ht="15.75" customHeight="1">
      <c r="B89" s="335"/>
      <c r="C89" s="206" t="s">
        <v>1314</v>
      </c>
      <c r="D89" s="206" t="s">
        <v>1314</v>
      </c>
      <c r="E89" s="206" t="s">
        <v>1314</v>
      </c>
      <c r="F89" s="206" t="s">
        <v>1314</v>
      </c>
      <c r="G89" s="206" t="s">
        <v>1314</v>
      </c>
      <c r="H89" s="206" t="s">
        <v>1314</v>
      </c>
      <c r="I89" s="206" t="s">
        <v>1314</v>
      </c>
      <c r="J89" s="206" t="s">
        <v>1314</v>
      </c>
      <c r="K89" s="489"/>
      <c r="L89" s="490" t="s">
        <v>1314</v>
      </c>
      <c r="M89" s="206" t="s">
        <v>1314</v>
      </c>
      <c r="N89" s="206" t="s">
        <v>1314</v>
      </c>
      <c r="O89" s="206" t="s">
        <v>1314</v>
      </c>
      <c r="P89" s="206" t="s">
        <v>1314</v>
      </c>
      <c r="Q89" s="206" t="s">
        <v>1314</v>
      </c>
      <c r="R89" s="206" t="s">
        <v>1314</v>
      </c>
      <c r="S89" s="206" t="s">
        <v>1314</v>
      </c>
      <c r="T89" s="491" t="s">
        <v>1314</v>
      </c>
      <c r="U89" s="498" t="s">
        <v>1314</v>
      </c>
      <c r="V89" s="335"/>
      <c r="W89" s="206" t="s">
        <v>1314</v>
      </c>
      <c r="X89" s="206" t="s">
        <v>1314</v>
      </c>
      <c r="Y89" s="206" t="s">
        <v>1314</v>
      </c>
      <c r="Z89" s="206" t="s">
        <v>1314</v>
      </c>
      <c r="AA89" s="206" t="s">
        <v>1314</v>
      </c>
      <c r="AB89" s="206" t="s">
        <v>1314</v>
      </c>
      <c r="AC89" s="206" t="s">
        <v>1314</v>
      </c>
      <c r="AD89" s="206" t="s">
        <v>1314</v>
      </c>
      <c r="AE89" s="489"/>
      <c r="AF89" s="490" t="s">
        <v>1314</v>
      </c>
      <c r="AG89" s="206" t="s">
        <v>1314</v>
      </c>
      <c r="AH89" s="206" t="s">
        <v>1314</v>
      </c>
      <c r="AI89" s="206" t="s">
        <v>1314</v>
      </c>
      <c r="AJ89" s="206" t="s">
        <v>1314</v>
      </c>
      <c r="AK89" s="206" t="s">
        <v>1314</v>
      </c>
      <c r="AL89" s="206" t="s">
        <v>1314</v>
      </c>
      <c r="AM89" s="206" t="s">
        <v>1314</v>
      </c>
      <c r="AN89" s="491" t="s">
        <v>1314</v>
      </c>
      <c r="AO89" s="498" t="s">
        <v>1314</v>
      </c>
      <c r="AP89" s="335"/>
      <c r="AQ89" s="206" t="s">
        <v>1314</v>
      </c>
      <c r="AR89" s="206" t="s">
        <v>1314</v>
      </c>
      <c r="AS89" s="206" t="s">
        <v>1314</v>
      </c>
      <c r="AT89" s="206" t="s">
        <v>1314</v>
      </c>
      <c r="AU89" s="206" t="s">
        <v>1314</v>
      </c>
      <c r="AV89" s="206" t="s">
        <v>1314</v>
      </c>
      <c r="AW89" s="206" t="s">
        <v>1314</v>
      </c>
      <c r="AX89" s="206" t="s">
        <v>1314</v>
      </c>
      <c r="AY89" s="489"/>
      <c r="AZ89" s="490" t="s">
        <v>1314</v>
      </c>
      <c r="BA89" s="206" t="s">
        <v>1314</v>
      </c>
      <c r="BB89" s="206" t="s">
        <v>1314</v>
      </c>
      <c r="BC89" s="206" t="s">
        <v>1314</v>
      </c>
      <c r="BD89" s="206" t="s">
        <v>1314</v>
      </c>
      <c r="BE89" s="206" t="s">
        <v>1314</v>
      </c>
      <c r="BF89" s="206" t="s">
        <v>1314</v>
      </c>
      <c r="BG89" s="206" t="s">
        <v>1314</v>
      </c>
      <c r="BH89" s="491" t="s">
        <v>1314</v>
      </c>
      <c r="BI89" s="498" t="s">
        <v>1314</v>
      </c>
      <c r="BJ89" s="335"/>
      <c r="BK89" s="206" t="s">
        <v>1314</v>
      </c>
      <c r="BL89" s="206" t="s">
        <v>1314</v>
      </c>
      <c r="BM89" s="206" t="s">
        <v>1314</v>
      </c>
      <c r="BN89" s="206" t="s">
        <v>1314</v>
      </c>
      <c r="BO89" s="206" t="s">
        <v>1314</v>
      </c>
      <c r="BP89" s="206" t="s">
        <v>1314</v>
      </c>
      <c r="BQ89" s="206" t="s">
        <v>1314</v>
      </c>
      <c r="BR89" s="206" t="s">
        <v>1314</v>
      </c>
      <c r="BS89" s="489"/>
      <c r="BT89" s="490" t="s">
        <v>1314</v>
      </c>
      <c r="BU89" s="206" t="s">
        <v>1314</v>
      </c>
      <c r="BV89" s="206" t="s">
        <v>1314</v>
      </c>
      <c r="BW89" s="206" t="s">
        <v>1314</v>
      </c>
      <c r="BX89" s="206" t="s">
        <v>1314</v>
      </c>
      <c r="BY89" s="206" t="s">
        <v>1314</v>
      </c>
      <c r="BZ89" s="206" t="s">
        <v>1314</v>
      </c>
      <c r="CA89" s="206" t="s">
        <v>1314</v>
      </c>
      <c r="CB89" s="491" t="s">
        <v>1314</v>
      </c>
      <c r="CC89" s="498" t="s">
        <v>1314</v>
      </c>
      <c r="CD89" s="335"/>
      <c r="CE89" s="491" t="s">
        <v>1314</v>
      </c>
      <c r="CF89" s="491"/>
      <c r="CG89" s="491"/>
      <c r="CH89" s="491"/>
      <c r="CI89" s="206"/>
      <c r="CJ89" s="491" t="s">
        <v>1314</v>
      </c>
      <c r="CK89" s="491"/>
      <c r="CL89" s="491"/>
      <c r="CM89" s="491"/>
      <c r="CN89" s="206"/>
      <c r="CO89" s="491" t="s">
        <v>1314</v>
      </c>
      <c r="CP89" s="491"/>
      <c r="CQ89" s="491"/>
      <c r="CR89" s="491"/>
      <c r="CS89" s="206"/>
    </row>
    <row r="90" spans="1:131" s="14" customFormat="1" ht="15.75" customHeight="1">
      <c r="A90" s="16" t="s">
        <v>268</v>
      </c>
      <c r="B90" s="335">
        <v>60</v>
      </c>
      <c r="C90" s="242">
        <f t="shared" ref="C90:U90" si="208">C88+C66+C73-C70</f>
        <v>1334132.8929282357</v>
      </c>
      <c r="D90" s="242">
        <f t="shared" si="208"/>
        <v>2837040.9088460179</v>
      </c>
      <c r="E90" s="242">
        <f t="shared" si="208"/>
        <v>1678898.7026909848</v>
      </c>
      <c r="F90" s="242">
        <f t="shared" si="208"/>
        <v>3149480.9997476107</v>
      </c>
      <c r="G90" s="242">
        <f t="shared" si="208"/>
        <v>1857733.4447340954</v>
      </c>
      <c r="H90" s="242">
        <f t="shared" si="208"/>
        <v>3107672.0469783214</v>
      </c>
      <c r="I90" s="242">
        <f t="shared" si="208"/>
        <v>1922282.5196858521</v>
      </c>
      <c r="J90" s="242">
        <f t="shared" si="208"/>
        <v>3002090.7327723964</v>
      </c>
      <c r="K90" s="248">
        <f t="shared" si="208"/>
        <v>18889332.248383503</v>
      </c>
      <c r="L90" s="245">
        <f t="shared" si="208"/>
        <v>0</v>
      </c>
      <c r="M90" s="242">
        <f t="shared" si="208"/>
        <v>3841713.4480005312</v>
      </c>
      <c r="N90" s="242">
        <f t="shared" si="208"/>
        <v>0</v>
      </c>
      <c r="O90" s="242">
        <f t="shared" si="208"/>
        <v>4598686.6653079707</v>
      </c>
      <c r="P90" s="242">
        <f t="shared" si="208"/>
        <v>0</v>
      </c>
      <c r="Q90" s="242">
        <f t="shared" si="208"/>
        <v>3810307.6840197803</v>
      </c>
      <c r="R90" s="242">
        <f t="shared" si="208"/>
        <v>0</v>
      </c>
      <c r="S90" s="242">
        <f t="shared" si="208"/>
        <v>4513468.2316698935</v>
      </c>
      <c r="T90" s="246">
        <f t="shared" si="208"/>
        <v>16764176.028998174</v>
      </c>
      <c r="U90" s="247">
        <f t="shared" si="208"/>
        <v>35653508.277381681</v>
      </c>
      <c r="V90" s="335">
        <v>60</v>
      </c>
      <c r="W90" s="242">
        <f t="shared" ref="W90:AO90" si="209">W88+W66+W73-W70</f>
        <v>154327.35379537547</v>
      </c>
      <c r="X90" s="242">
        <f t="shared" si="209"/>
        <v>634227.14814524073</v>
      </c>
      <c r="Y90" s="242">
        <f t="shared" si="209"/>
        <v>370211.84993430099</v>
      </c>
      <c r="Z90" s="242">
        <f t="shared" si="209"/>
        <v>787236.4569721868</v>
      </c>
      <c r="AA90" s="242">
        <f t="shared" si="209"/>
        <v>201554.16882848484</v>
      </c>
      <c r="AB90" s="242">
        <f t="shared" si="209"/>
        <v>741426.95711344841</v>
      </c>
      <c r="AC90" s="242">
        <f t="shared" si="209"/>
        <v>229057.22760727943</v>
      </c>
      <c r="AD90" s="242">
        <f t="shared" si="209"/>
        <v>717714.63638153707</v>
      </c>
      <c r="AE90" s="248">
        <f t="shared" si="209"/>
        <v>3835755.7987778541</v>
      </c>
      <c r="AF90" s="245">
        <f t="shared" si="209"/>
        <v>0</v>
      </c>
      <c r="AG90" s="242">
        <f t="shared" si="209"/>
        <v>1050969.9437861238</v>
      </c>
      <c r="AH90" s="242">
        <f t="shared" si="209"/>
        <v>0</v>
      </c>
      <c r="AI90" s="242">
        <f t="shared" si="209"/>
        <v>1174476.275838977</v>
      </c>
      <c r="AJ90" s="242">
        <f t="shared" si="209"/>
        <v>0</v>
      </c>
      <c r="AK90" s="242">
        <f t="shared" si="209"/>
        <v>1499617.1867841992</v>
      </c>
      <c r="AL90" s="242">
        <f t="shared" si="209"/>
        <v>0</v>
      </c>
      <c r="AM90" s="242">
        <f t="shared" si="209"/>
        <v>1565358.8382942667</v>
      </c>
      <c r="AN90" s="246">
        <f t="shared" si="209"/>
        <v>5290422.2447035667</v>
      </c>
      <c r="AO90" s="247">
        <f t="shared" si="209"/>
        <v>9126178.0434814207</v>
      </c>
      <c r="AP90" s="335">
        <v>60</v>
      </c>
      <c r="AQ90" s="242">
        <f t="shared" ref="AQ90:BI90" si="210">AQ88+AQ66+AQ73-AQ70</f>
        <v>12458174.582046574</v>
      </c>
      <c r="AR90" s="242">
        <f t="shared" si="210"/>
        <v>35393594.92837958</v>
      </c>
      <c r="AS90" s="242">
        <f t="shared" si="210"/>
        <v>14364098.091716059</v>
      </c>
      <c r="AT90" s="242">
        <f t="shared" si="210"/>
        <v>38052318.969280101</v>
      </c>
      <c r="AU90" s="242">
        <f t="shared" si="210"/>
        <v>16668734.527167549</v>
      </c>
      <c r="AV90" s="242">
        <f t="shared" si="210"/>
        <v>41794880.281930529</v>
      </c>
      <c r="AW90" s="242">
        <f t="shared" si="210"/>
        <v>19072207.208550867</v>
      </c>
      <c r="AX90" s="242">
        <f t="shared" si="210"/>
        <v>44387673.217454165</v>
      </c>
      <c r="AY90" s="248">
        <f t="shared" si="210"/>
        <v>222191681.80652547</v>
      </c>
      <c r="AZ90" s="245">
        <f t="shared" si="210"/>
        <v>0</v>
      </c>
      <c r="BA90" s="242">
        <f t="shared" si="210"/>
        <v>29080390.008930363</v>
      </c>
      <c r="BB90" s="242">
        <f t="shared" si="210"/>
        <v>0</v>
      </c>
      <c r="BC90" s="242">
        <f t="shared" si="210"/>
        <v>29846213.10439815</v>
      </c>
      <c r="BD90" s="242">
        <f t="shared" si="210"/>
        <v>0</v>
      </c>
      <c r="BE90" s="242">
        <f t="shared" si="210"/>
        <v>31578912.353881352</v>
      </c>
      <c r="BF90" s="242">
        <f t="shared" si="210"/>
        <v>0</v>
      </c>
      <c r="BG90" s="242">
        <f t="shared" si="210"/>
        <v>34478918.90572577</v>
      </c>
      <c r="BH90" s="246">
        <f t="shared" si="210"/>
        <v>124984434.37293564</v>
      </c>
      <c r="BI90" s="247">
        <f t="shared" si="210"/>
        <v>347176116.17946112</v>
      </c>
      <c r="BJ90" s="335">
        <v>60</v>
      </c>
      <c r="BK90" s="242">
        <f t="shared" ref="BK90:CC90" si="211">BK88+BK66+BK73-BK70</f>
        <v>670417.88575807854</v>
      </c>
      <c r="BL90" s="242">
        <f t="shared" si="211"/>
        <v>4598219.1467413958</v>
      </c>
      <c r="BM90" s="242">
        <f t="shared" si="211"/>
        <v>715154.94179053348</v>
      </c>
      <c r="BN90" s="242">
        <f t="shared" si="211"/>
        <v>4777347.6088756667</v>
      </c>
      <c r="BO90" s="242">
        <f t="shared" si="211"/>
        <v>679573.61723019567</v>
      </c>
      <c r="BP90" s="242">
        <f t="shared" si="211"/>
        <v>5109817.1855354402</v>
      </c>
      <c r="BQ90" s="242">
        <f t="shared" si="211"/>
        <v>613772.65378839197</v>
      </c>
      <c r="BR90" s="242">
        <f t="shared" si="211"/>
        <v>4868489.5009925617</v>
      </c>
      <c r="BS90" s="248">
        <f t="shared" si="211"/>
        <v>22032792.540712271</v>
      </c>
      <c r="BT90" s="245">
        <f t="shared" si="211"/>
        <v>0</v>
      </c>
      <c r="BU90" s="242">
        <f t="shared" si="211"/>
        <v>1588473.5520421085</v>
      </c>
      <c r="BV90" s="242">
        <f t="shared" si="211"/>
        <v>0</v>
      </c>
      <c r="BW90" s="242">
        <f t="shared" si="211"/>
        <v>1729587.0362097691</v>
      </c>
      <c r="BX90" s="242">
        <f t="shared" si="211"/>
        <v>0</v>
      </c>
      <c r="BY90" s="242">
        <f t="shared" si="211"/>
        <v>1683563.7257816987</v>
      </c>
      <c r="BZ90" s="242">
        <f t="shared" si="211"/>
        <v>0</v>
      </c>
      <c r="CA90" s="242">
        <f t="shared" si="211"/>
        <v>1537220.3083227826</v>
      </c>
      <c r="CB90" s="246">
        <f t="shared" si="211"/>
        <v>6538844.6223563608</v>
      </c>
      <c r="CC90" s="247">
        <f t="shared" si="211"/>
        <v>28571637.163068619</v>
      </c>
      <c r="CD90" s="335">
        <v>60</v>
      </c>
      <c r="CE90" s="246">
        <f t="shared" ref="CE90:CS90" si="212">CE88+CE66+CE73-CE70</f>
        <v>58080134.846640512</v>
      </c>
      <c r="CF90" s="246">
        <f t="shared" si="212"/>
        <v>63894747.621007442</v>
      </c>
      <c r="CG90" s="246">
        <f t="shared" si="212"/>
        <v>70161392.229518056</v>
      </c>
      <c r="CH90" s="246">
        <f t="shared" si="212"/>
        <v>74813287.697233081</v>
      </c>
      <c r="CI90" s="242">
        <f t="shared" si="212"/>
        <v>266949562.39439911</v>
      </c>
      <c r="CJ90" s="246">
        <f t="shared" si="212"/>
        <v>35561546.952759132</v>
      </c>
      <c r="CK90" s="246">
        <f t="shared" si="212"/>
        <v>37348963.081754856</v>
      </c>
      <c r="CL90" s="246">
        <f t="shared" si="212"/>
        <v>38572400.950467035</v>
      </c>
      <c r="CM90" s="246">
        <f t="shared" si="212"/>
        <v>42094966.284012705</v>
      </c>
      <c r="CN90" s="242">
        <f t="shared" si="212"/>
        <v>153577877.26899374</v>
      </c>
      <c r="CO90" s="246">
        <f t="shared" si="212"/>
        <v>93641681.799399659</v>
      </c>
      <c r="CP90" s="246">
        <f t="shared" si="212"/>
        <v>101243710.70276229</v>
      </c>
      <c r="CQ90" s="246">
        <f t="shared" si="212"/>
        <v>108733793.17998509</v>
      </c>
      <c r="CR90" s="246">
        <f t="shared" si="212"/>
        <v>116908253.98124577</v>
      </c>
      <c r="CS90" s="242">
        <f t="shared" si="212"/>
        <v>420527439.6633929</v>
      </c>
      <c r="CT90" s="381"/>
      <c r="CU90" s="381"/>
      <c r="CV90" s="381"/>
      <c r="CW90" s="381"/>
      <c r="CX90" s="381"/>
      <c r="CY90" s="381"/>
      <c r="CZ90" s="381"/>
      <c r="DA90" s="381"/>
      <c r="DB90" s="381"/>
      <c r="DC90" s="381"/>
      <c r="DD90" s="381"/>
      <c r="DE90" s="381"/>
      <c r="DF90" s="381"/>
      <c r="DG90" s="381"/>
      <c r="DH90" s="381"/>
      <c r="DI90" s="381"/>
      <c r="DJ90" s="381"/>
      <c r="DK90" s="381"/>
      <c r="DL90" s="381"/>
      <c r="DM90" s="381"/>
      <c r="DN90" s="381"/>
      <c r="DO90" s="381"/>
      <c r="DP90" s="381"/>
      <c r="DQ90" s="381"/>
      <c r="DR90" s="381"/>
      <c r="DS90" s="381"/>
      <c r="DT90" s="381"/>
      <c r="DU90" s="381"/>
      <c r="DV90" s="381"/>
      <c r="DW90" s="381"/>
      <c r="DX90" s="381"/>
      <c r="DY90" s="381"/>
      <c r="DZ90" s="381"/>
      <c r="EA90" s="381"/>
    </row>
    <row r="91" spans="1:131" ht="15.75" customHeight="1">
      <c r="B91" s="335"/>
      <c r="C91" s="206" t="s">
        <v>1314</v>
      </c>
      <c r="D91" s="206" t="s">
        <v>1314</v>
      </c>
      <c r="E91" s="206" t="s">
        <v>1314</v>
      </c>
      <c r="F91" s="206" t="s">
        <v>1314</v>
      </c>
      <c r="G91" s="206" t="s">
        <v>1314</v>
      </c>
      <c r="H91" s="206" t="s">
        <v>1314</v>
      </c>
      <c r="I91" s="206" t="s">
        <v>1314</v>
      </c>
      <c r="J91" s="206" t="s">
        <v>1314</v>
      </c>
      <c r="K91" s="489"/>
      <c r="L91" s="490" t="s">
        <v>1314</v>
      </c>
      <c r="M91" s="206" t="s">
        <v>1314</v>
      </c>
      <c r="N91" s="206" t="s">
        <v>1314</v>
      </c>
      <c r="O91" s="206" t="s">
        <v>1314</v>
      </c>
      <c r="P91" s="206" t="s">
        <v>1314</v>
      </c>
      <c r="Q91" s="206" t="s">
        <v>1314</v>
      </c>
      <c r="R91" s="206" t="s">
        <v>1314</v>
      </c>
      <c r="S91" s="206" t="s">
        <v>1314</v>
      </c>
      <c r="T91" s="491" t="s">
        <v>1314</v>
      </c>
      <c r="U91" s="498" t="s">
        <v>1314</v>
      </c>
      <c r="V91" s="335"/>
      <c r="W91" s="206" t="s">
        <v>1314</v>
      </c>
      <c r="X91" s="206" t="s">
        <v>1314</v>
      </c>
      <c r="Y91" s="206" t="s">
        <v>1314</v>
      </c>
      <c r="Z91" s="206" t="s">
        <v>1314</v>
      </c>
      <c r="AA91" s="206" t="s">
        <v>1314</v>
      </c>
      <c r="AB91" s="206" t="s">
        <v>1314</v>
      </c>
      <c r="AC91" s="206" t="s">
        <v>1314</v>
      </c>
      <c r="AD91" s="206" t="s">
        <v>1314</v>
      </c>
      <c r="AE91" s="489"/>
      <c r="AF91" s="490" t="s">
        <v>1314</v>
      </c>
      <c r="AG91" s="206" t="s">
        <v>1314</v>
      </c>
      <c r="AH91" s="206" t="s">
        <v>1314</v>
      </c>
      <c r="AI91" s="206" t="s">
        <v>1314</v>
      </c>
      <c r="AJ91" s="206" t="s">
        <v>1314</v>
      </c>
      <c r="AK91" s="206" t="s">
        <v>1314</v>
      </c>
      <c r="AL91" s="206" t="s">
        <v>1314</v>
      </c>
      <c r="AM91" s="206" t="s">
        <v>1314</v>
      </c>
      <c r="AN91" s="491"/>
      <c r="AO91" s="498" t="s">
        <v>1314</v>
      </c>
      <c r="AP91" s="335"/>
      <c r="AQ91" s="206" t="s">
        <v>1314</v>
      </c>
      <c r="AR91" s="206" t="s">
        <v>1314</v>
      </c>
      <c r="AS91" s="206" t="s">
        <v>1314</v>
      </c>
      <c r="AT91" s="206" t="s">
        <v>1314</v>
      </c>
      <c r="AU91" s="206" t="s">
        <v>1314</v>
      </c>
      <c r="AV91" s="206" t="s">
        <v>1314</v>
      </c>
      <c r="AW91" s="206" t="s">
        <v>1314</v>
      </c>
      <c r="AX91" s="206" t="s">
        <v>1314</v>
      </c>
      <c r="AY91" s="489"/>
      <c r="AZ91" s="490" t="s">
        <v>1314</v>
      </c>
      <c r="BA91" s="206" t="s">
        <v>1314</v>
      </c>
      <c r="BB91" s="206" t="s">
        <v>1314</v>
      </c>
      <c r="BC91" s="206" t="s">
        <v>1314</v>
      </c>
      <c r="BD91" s="206" t="s">
        <v>1314</v>
      </c>
      <c r="BE91" s="206" t="s">
        <v>1314</v>
      </c>
      <c r="BF91" s="206" t="s">
        <v>1314</v>
      </c>
      <c r="BG91" s="206" t="s">
        <v>1314</v>
      </c>
      <c r="BH91" s="491"/>
      <c r="BI91" s="498" t="s">
        <v>1314</v>
      </c>
      <c r="BJ91" s="335"/>
      <c r="BK91" s="206" t="s">
        <v>1314</v>
      </c>
      <c r="BL91" s="206" t="s">
        <v>1314</v>
      </c>
      <c r="BM91" s="206" t="s">
        <v>1314</v>
      </c>
      <c r="BN91" s="206" t="s">
        <v>1314</v>
      </c>
      <c r="BO91" s="206" t="s">
        <v>1314</v>
      </c>
      <c r="BP91" s="206" t="s">
        <v>1314</v>
      </c>
      <c r="BQ91" s="206" t="s">
        <v>1314</v>
      </c>
      <c r="BR91" s="206" t="s">
        <v>1314</v>
      </c>
      <c r="BS91" s="489"/>
      <c r="BT91" s="490" t="s">
        <v>1314</v>
      </c>
      <c r="BU91" s="206" t="s">
        <v>1314</v>
      </c>
      <c r="BV91" s="206" t="s">
        <v>1314</v>
      </c>
      <c r="BW91" s="206" t="s">
        <v>1314</v>
      </c>
      <c r="BX91" s="206" t="s">
        <v>1314</v>
      </c>
      <c r="BY91" s="206" t="s">
        <v>1314</v>
      </c>
      <c r="BZ91" s="206" t="s">
        <v>1314</v>
      </c>
      <c r="CA91" s="206" t="s">
        <v>1314</v>
      </c>
      <c r="CB91" s="491"/>
      <c r="CC91" s="498" t="s">
        <v>1314</v>
      </c>
      <c r="CD91" s="335"/>
      <c r="CE91" s="491" t="s">
        <v>1314</v>
      </c>
      <c r="CF91" s="491"/>
      <c r="CG91" s="491"/>
      <c r="CH91" s="491"/>
      <c r="CI91" s="206"/>
      <c r="CJ91" s="491" t="s">
        <v>1314</v>
      </c>
      <c r="CK91" s="491"/>
      <c r="CL91" s="491"/>
      <c r="CM91" s="491"/>
      <c r="CN91" s="206"/>
      <c r="CO91" s="491" t="s">
        <v>1314</v>
      </c>
      <c r="CP91" s="491"/>
      <c r="CQ91" s="491"/>
      <c r="CR91" s="491"/>
      <c r="CS91" s="206"/>
    </row>
    <row r="92" spans="1:131" s="14" customFormat="1" ht="15.75" customHeight="1">
      <c r="A92" s="16" t="s">
        <v>270</v>
      </c>
      <c r="B92" s="335">
        <v>61</v>
      </c>
      <c r="C92" s="242">
        <f t="shared" ref="C92:J92" si="213">C32-C90</f>
        <v>-141909.4748389849</v>
      </c>
      <c r="D92" s="242">
        <f t="shared" si="213"/>
        <v>-847661.69881533738</v>
      </c>
      <c r="E92" s="242">
        <f t="shared" si="213"/>
        <v>-444815.44107414992</v>
      </c>
      <c r="F92" s="242">
        <f t="shared" si="213"/>
        <v>-1089390.7412221741</v>
      </c>
      <c r="G92" s="242">
        <f t="shared" si="213"/>
        <v>-742146.06094993534</v>
      </c>
      <c r="H92" s="242">
        <f t="shared" si="213"/>
        <v>-1122084.0348073493</v>
      </c>
      <c r="I92" s="242">
        <f t="shared" si="213"/>
        <v>-795521.36295804963</v>
      </c>
      <c r="J92" s="242">
        <f t="shared" si="213"/>
        <v>-1066181.1580323367</v>
      </c>
      <c r="K92" s="248">
        <f>SUM(C92:J92)</f>
        <v>-6249709.9726983178</v>
      </c>
      <c r="L92" s="245">
        <f t="shared" ref="L92:U92" si="214">L32-L90</f>
        <v>0</v>
      </c>
      <c r="M92" s="242">
        <f t="shared" si="214"/>
        <v>1481141.0179564604</v>
      </c>
      <c r="N92" s="242">
        <f t="shared" si="214"/>
        <v>0</v>
      </c>
      <c r="O92" s="242">
        <f t="shared" si="214"/>
        <v>642087.33981863502</v>
      </c>
      <c r="P92" s="242">
        <f t="shared" si="214"/>
        <v>0</v>
      </c>
      <c r="Q92" s="242">
        <f t="shared" si="214"/>
        <v>1574109.2414590898</v>
      </c>
      <c r="R92" s="242">
        <f t="shared" si="214"/>
        <v>0</v>
      </c>
      <c r="S92" s="242">
        <f t="shared" si="214"/>
        <v>440249.98278571572</v>
      </c>
      <c r="T92" s="246">
        <f t="shared" si="214"/>
        <v>4137587.5820199028</v>
      </c>
      <c r="U92" s="247">
        <f t="shared" si="214"/>
        <v>-2112122.3906784058</v>
      </c>
      <c r="V92" s="335">
        <v>61</v>
      </c>
      <c r="W92" s="242">
        <f t="shared" ref="W92:AD92" si="215">W32-W90</f>
        <v>-23911.042030419136</v>
      </c>
      <c r="X92" s="242">
        <f t="shared" si="215"/>
        <v>88347.214344472857</v>
      </c>
      <c r="Y92" s="242">
        <f t="shared" si="215"/>
        <v>-231175.15399053739</v>
      </c>
      <c r="Z92" s="242">
        <f t="shared" si="215"/>
        <v>-25697.347129831207</v>
      </c>
      <c r="AA92" s="242">
        <f t="shared" si="215"/>
        <v>-53378.979860814841</v>
      </c>
      <c r="AB92" s="242">
        <f t="shared" si="215"/>
        <v>30647.353296728688</v>
      </c>
      <c r="AC92" s="242">
        <f t="shared" si="215"/>
        <v>-68994.092705151532</v>
      </c>
      <c r="AD92" s="242">
        <f t="shared" si="215"/>
        <v>37542.989705760148</v>
      </c>
      <c r="AE92" s="248">
        <f>SUM(W92:AD92)</f>
        <v>-246619.05836979242</v>
      </c>
      <c r="AF92" s="245">
        <f t="shared" ref="AF92:AM92" si="216">AF32-AF90</f>
        <v>0</v>
      </c>
      <c r="AG92" s="242">
        <f t="shared" si="216"/>
        <v>489798.86537338723</v>
      </c>
      <c r="AH92" s="242">
        <f t="shared" si="216"/>
        <v>0</v>
      </c>
      <c r="AI92" s="242">
        <f t="shared" si="216"/>
        <v>290881.94017608487</v>
      </c>
      <c r="AJ92" s="242">
        <f t="shared" si="216"/>
        <v>0</v>
      </c>
      <c r="AK92" s="242">
        <f t="shared" si="216"/>
        <v>113761.42827357003</v>
      </c>
      <c r="AL92" s="242">
        <f t="shared" si="216"/>
        <v>0</v>
      </c>
      <c r="AM92" s="242">
        <f t="shared" si="216"/>
        <v>-47397.98764213454</v>
      </c>
      <c r="AN92" s="246">
        <f>SUM(AF92:AM92)</f>
        <v>847044.24618090759</v>
      </c>
      <c r="AO92" s="247">
        <f>AO32-AO90</f>
        <v>600425.18781111576</v>
      </c>
      <c r="AP92" s="335">
        <v>61</v>
      </c>
      <c r="AQ92" s="242">
        <f t="shared" ref="AQ92:AX92" si="217">AQ32-AQ90</f>
        <v>841371.20415294357</v>
      </c>
      <c r="AR92" s="242">
        <f t="shared" si="217"/>
        <v>1062018.791654855</v>
      </c>
      <c r="AS92" s="242">
        <f t="shared" si="217"/>
        <v>-148985.18232783303</v>
      </c>
      <c r="AT92" s="242">
        <f t="shared" si="217"/>
        <v>-98763.548259474337</v>
      </c>
      <c r="AU92" s="242">
        <f t="shared" si="217"/>
        <v>-753335.92502751201</v>
      </c>
      <c r="AV92" s="242">
        <f t="shared" si="217"/>
        <v>-1804683.6490316242</v>
      </c>
      <c r="AW92" s="242">
        <f t="shared" si="217"/>
        <v>-1478193.9026197046</v>
      </c>
      <c r="AX92" s="242">
        <f t="shared" si="217"/>
        <v>-4386161.5389757007</v>
      </c>
      <c r="AY92" s="248">
        <f>SUM(AQ92:AX92)</f>
        <v>-6766733.7504340503</v>
      </c>
      <c r="AZ92" s="245">
        <f t="shared" ref="AZ92:BG92" si="218">AZ32-AZ90</f>
        <v>0</v>
      </c>
      <c r="BA92" s="242">
        <f t="shared" si="218"/>
        <v>6758335.0471778959</v>
      </c>
      <c r="BB92" s="242">
        <f t="shared" si="218"/>
        <v>0</v>
      </c>
      <c r="BC92" s="242">
        <f t="shared" si="218"/>
        <v>1685072.0820556805</v>
      </c>
      <c r="BD92" s="242">
        <f t="shared" si="218"/>
        <v>0</v>
      </c>
      <c r="BE92" s="242">
        <f t="shared" si="218"/>
        <v>2135209.5151969865</v>
      </c>
      <c r="BF92" s="242">
        <f t="shared" si="218"/>
        <v>0</v>
      </c>
      <c r="BG92" s="242">
        <f t="shared" si="218"/>
        <v>-1067876.3215883747</v>
      </c>
      <c r="BH92" s="246">
        <f>SUM(AZ92:BG92)</f>
        <v>9510740.3228421882</v>
      </c>
      <c r="BI92" s="247">
        <f>BI32-BI90</f>
        <v>2744006.5724080801</v>
      </c>
      <c r="BJ92" s="335">
        <v>61</v>
      </c>
      <c r="BK92" s="242">
        <f t="shared" ref="BK92:BR92" si="219">BK32-BK90</f>
        <v>-225248.71509776072</v>
      </c>
      <c r="BL92" s="242">
        <f t="shared" si="219"/>
        <v>-93500.156056185253</v>
      </c>
      <c r="BM92" s="242">
        <f t="shared" si="219"/>
        <v>-218336.71269650734</v>
      </c>
      <c r="BN92" s="242">
        <f t="shared" si="219"/>
        <v>-90110.71136626415</v>
      </c>
      <c r="BO92" s="242">
        <f t="shared" si="219"/>
        <v>-190839.36055572081</v>
      </c>
      <c r="BP92" s="242">
        <f t="shared" si="219"/>
        <v>-347817.05234885309</v>
      </c>
      <c r="BQ92" s="242">
        <f t="shared" si="219"/>
        <v>-169002.5276862621</v>
      </c>
      <c r="BR92" s="242">
        <f t="shared" si="219"/>
        <v>-359788.29401974753</v>
      </c>
      <c r="BS92" s="248">
        <f>SUM(BK92:BR92)</f>
        <v>-1694643.5298273009</v>
      </c>
      <c r="BT92" s="245">
        <f t="shared" ref="BT92:CA92" si="220">BT32-BT90</f>
        <v>0</v>
      </c>
      <c r="BU92" s="242">
        <f t="shared" si="220"/>
        <v>-10397.997740201652</v>
      </c>
      <c r="BV92" s="242">
        <f t="shared" si="220"/>
        <v>0</v>
      </c>
      <c r="BW92" s="242">
        <f t="shared" si="220"/>
        <v>-257831.97800032492</v>
      </c>
      <c r="BX92" s="242">
        <f t="shared" si="220"/>
        <v>0</v>
      </c>
      <c r="BY92" s="242">
        <f t="shared" si="220"/>
        <v>-180939.9080496754</v>
      </c>
      <c r="BZ92" s="242">
        <f t="shared" si="220"/>
        <v>0</v>
      </c>
      <c r="CA92" s="242">
        <f t="shared" si="220"/>
        <v>-198930.83803617884</v>
      </c>
      <c r="CB92" s="246">
        <f>SUM(BT92:CA92)</f>
        <v>-648100.72182638082</v>
      </c>
      <c r="CC92" s="247">
        <f>CC32-CC90</f>
        <v>-2342744.251653675</v>
      </c>
      <c r="CD92" s="335">
        <v>61</v>
      </c>
      <c r="CE92" s="246">
        <f t="shared" ref="CE92:CS92" si="221">CE32-CE90</f>
        <v>659506.12331356108</v>
      </c>
      <c r="CF92" s="246">
        <f t="shared" si="221"/>
        <v>-2347274.8380667791</v>
      </c>
      <c r="CG92" s="246">
        <f t="shared" si="221"/>
        <v>-4983637.709285073</v>
      </c>
      <c r="CH92" s="246">
        <f t="shared" si="221"/>
        <v>-8286299.8872912228</v>
      </c>
      <c r="CI92" s="242">
        <f t="shared" si="221"/>
        <v>-14957706.311329514</v>
      </c>
      <c r="CJ92" s="246">
        <f t="shared" si="221"/>
        <v>8718876.9327675328</v>
      </c>
      <c r="CK92" s="246">
        <f t="shared" si="221"/>
        <v>2360209.3840500861</v>
      </c>
      <c r="CL92" s="246">
        <f t="shared" si="221"/>
        <v>3642140.2768799663</v>
      </c>
      <c r="CM92" s="246">
        <f t="shared" si="221"/>
        <v>-873955.16448096931</v>
      </c>
      <c r="CN92" s="242">
        <f t="shared" si="221"/>
        <v>13847271.429216623</v>
      </c>
      <c r="CO92" s="246">
        <f t="shared" si="221"/>
        <v>9378383.0560810864</v>
      </c>
      <c r="CP92" s="246">
        <f t="shared" si="221"/>
        <v>12934.545983314514</v>
      </c>
      <c r="CQ92" s="246">
        <f t="shared" si="221"/>
        <v>-1341497.4324051142</v>
      </c>
      <c r="CR92" s="246">
        <f t="shared" si="221"/>
        <v>-9160255.0517721623</v>
      </c>
      <c r="CS92" s="242">
        <f t="shared" si="221"/>
        <v>-1110434.8821129799</v>
      </c>
      <c r="CT92" s="381"/>
      <c r="CU92" s="381"/>
      <c r="CV92" s="381"/>
      <c r="CW92" s="381"/>
      <c r="CX92" s="381"/>
      <c r="CY92" s="381"/>
      <c r="CZ92" s="381"/>
      <c r="DA92" s="381"/>
      <c r="DB92" s="381"/>
      <c r="DC92" s="381"/>
      <c r="DD92" s="381"/>
      <c r="DE92" s="381"/>
      <c r="DF92" s="381"/>
      <c r="DG92" s="381"/>
      <c r="DH92" s="381"/>
      <c r="DI92" s="381"/>
      <c r="DJ92" s="381"/>
      <c r="DK92" s="381"/>
      <c r="DL92" s="381"/>
      <c r="DM92" s="381"/>
      <c r="DN92" s="381"/>
      <c r="DO92" s="381"/>
      <c r="DP92" s="381"/>
      <c r="DQ92" s="381"/>
      <c r="DR92" s="381"/>
      <c r="DS92" s="381"/>
      <c r="DT92" s="381"/>
      <c r="DU92" s="381"/>
      <c r="DV92" s="381"/>
      <c r="DW92" s="381"/>
      <c r="DX92" s="381"/>
      <c r="DY92" s="381"/>
      <c r="DZ92" s="381"/>
      <c r="EA92" s="381"/>
    </row>
    <row r="93" spans="1:131" s="492" customFormat="1" ht="15.75" customHeight="1">
      <c r="B93" s="335"/>
      <c r="C93" s="499" t="s">
        <v>1318</v>
      </c>
      <c r="D93" s="499" t="s">
        <v>1318</v>
      </c>
      <c r="E93" s="499" t="s">
        <v>1318</v>
      </c>
      <c r="F93" s="499" t="s">
        <v>1318</v>
      </c>
      <c r="G93" s="499" t="s">
        <v>1318</v>
      </c>
      <c r="H93" s="499" t="s">
        <v>1318</v>
      </c>
      <c r="I93" s="499" t="s">
        <v>1318</v>
      </c>
      <c r="J93" s="499" t="s">
        <v>1318</v>
      </c>
      <c r="K93" s="500"/>
      <c r="L93" s="501" t="s">
        <v>1318</v>
      </c>
      <c r="M93" s="499" t="s">
        <v>1318</v>
      </c>
      <c r="N93" s="499" t="s">
        <v>1318</v>
      </c>
      <c r="O93" s="499" t="s">
        <v>1318</v>
      </c>
      <c r="P93" s="499" t="s">
        <v>1318</v>
      </c>
      <c r="Q93" s="499" t="s">
        <v>1318</v>
      </c>
      <c r="R93" s="499" t="s">
        <v>1318</v>
      </c>
      <c r="S93" s="499" t="s">
        <v>1318</v>
      </c>
      <c r="T93" s="502" t="s">
        <v>1318</v>
      </c>
      <c r="U93" s="501" t="s">
        <v>1318</v>
      </c>
      <c r="V93" s="335"/>
      <c r="W93" s="499" t="s">
        <v>1318</v>
      </c>
      <c r="X93" s="499" t="s">
        <v>1318</v>
      </c>
      <c r="Y93" s="499" t="s">
        <v>1318</v>
      </c>
      <c r="Z93" s="499" t="s">
        <v>1318</v>
      </c>
      <c r="AA93" s="499" t="s">
        <v>1318</v>
      </c>
      <c r="AB93" s="499" t="s">
        <v>1318</v>
      </c>
      <c r="AC93" s="499" t="s">
        <v>1318</v>
      </c>
      <c r="AD93" s="499" t="s">
        <v>1318</v>
      </c>
      <c r="AE93" s="500"/>
      <c r="AF93" s="501" t="s">
        <v>1318</v>
      </c>
      <c r="AG93" s="499" t="s">
        <v>1318</v>
      </c>
      <c r="AH93" s="499" t="s">
        <v>1318</v>
      </c>
      <c r="AI93" s="499" t="s">
        <v>1318</v>
      </c>
      <c r="AJ93" s="499" t="s">
        <v>1318</v>
      </c>
      <c r="AK93" s="499" t="s">
        <v>1318</v>
      </c>
      <c r="AL93" s="499" t="s">
        <v>1318</v>
      </c>
      <c r="AM93" s="499" t="s">
        <v>1318</v>
      </c>
      <c r="AN93" s="502" t="s">
        <v>1318</v>
      </c>
      <c r="AO93" s="501" t="s">
        <v>1318</v>
      </c>
      <c r="AP93" s="335"/>
      <c r="AQ93" s="499" t="s">
        <v>1318</v>
      </c>
      <c r="AR93" s="499" t="s">
        <v>1318</v>
      </c>
      <c r="AS93" s="499" t="s">
        <v>1318</v>
      </c>
      <c r="AT93" s="499" t="s">
        <v>1318</v>
      </c>
      <c r="AU93" s="499" t="s">
        <v>1318</v>
      </c>
      <c r="AV93" s="499" t="s">
        <v>1318</v>
      </c>
      <c r="AW93" s="499" t="s">
        <v>1318</v>
      </c>
      <c r="AX93" s="499" t="s">
        <v>1318</v>
      </c>
      <c r="AY93" s="500"/>
      <c r="AZ93" s="501" t="s">
        <v>1318</v>
      </c>
      <c r="BA93" s="499" t="s">
        <v>1318</v>
      </c>
      <c r="BB93" s="499" t="s">
        <v>1318</v>
      </c>
      <c r="BC93" s="499" t="s">
        <v>1318</v>
      </c>
      <c r="BD93" s="499" t="s">
        <v>1318</v>
      </c>
      <c r="BE93" s="499" t="s">
        <v>1318</v>
      </c>
      <c r="BF93" s="499" t="s">
        <v>1318</v>
      </c>
      <c r="BG93" s="499" t="s">
        <v>1318</v>
      </c>
      <c r="BH93" s="502" t="s">
        <v>1318</v>
      </c>
      <c r="BI93" s="501" t="s">
        <v>1318</v>
      </c>
      <c r="BJ93" s="335"/>
      <c r="BK93" s="499" t="s">
        <v>1318</v>
      </c>
      <c r="BL93" s="499" t="s">
        <v>1318</v>
      </c>
      <c r="BM93" s="499" t="s">
        <v>1318</v>
      </c>
      <c r="BN93" s="499" t="s">
        <v>1318</v>
      </c>
      <c r="BO93" s="499" t="s">
        <v>1318</v>
      </c>
      <c r="BP93" s="499" t="s">
        <v>1318</v>
      </c>
      <c r="BQ93" s="499" t="s">
        <v>1318</v>
      </c>
      <c r="BR93" s="499" t="s">
        <v>1318</v>
      </c>
      <c r="BS93" s="500"/>
      <c r="BT93" s="501" t="s">
        <v>1318</v>
      </c>
      <c r="BU93" s="499" t="s">
        <v>1318</v>
      </c>
      <c r="BV93" s="499" t="s">
        <v>1318</v>
      </c>
      <c r="BW93" s="499" t="s">
        <v>1318</v>
      </c>
      <c r="BX93" s="499" t="s">
        <v>1318</v>
      </c>
      <c r="BY93" s="499" t="s">
        <v>1318</v>
      </c>
      <c r="BZ93" s="499" t="s">
        <v>1318</v>
      </c>
      <c r="CA93" s="499" t="s">
        <v>1318</v>
      </c>
      <c r="CB93" s="502" t="s">
        <v>1318</v>
      </c>
      <c r="CC93" s="501" t="s">
        <v>1318</v>
      </c>
      <c r="CD93" s="335"/>
      <c r="CE93" s="502" t="s">
        <v>1318</v>
      </c>
      <c r="CF93" s="502"/>
      <c r="CG93" s="502"/>
      <c r="CH93" s="502"/>
      <c r="CI93" s="499"/>
      <c r="CJ93" s="502" t="s">
        <v>1318</v>
      </c>
      <c r="CK93" s="502"/>
      <c r="CL93" s="502"/>
      <c r="CM93" s="502"/>
      <c r="CN93" s="499"/>
      <c r="CO93" s="502" t="s">
        <v>1318</v>
      </c>
      <c r="CP93" s="502"/>
      <c r="CQ93" s="502"/>
      <c r="CR93" s="502"/>
      <c r="CS93" s="499"/>
      <c r="CT93" s="493"/>
      <c r="CU93" s="493"/>
      <c r="CV93" s="493"/>
      <c r="CW93" s="493"/>
      <c r="CX93" s="493"/>
      <c r="CY93" s="493"/>
      <c r="CZ93" s="493"/>
      <c r="DA93" s="493"/>
      <c r="DB93" s="493"/>
      <c r="DC93" s="493"/>
      <c r="DD93" s="493"/>
      <c r="DE93" s="493"/>
      <c r="DF93" s="493"/>
      <c r="DG93" s="493"/>
      <c r="DH93" s="493"/>
      <c r="DI93" s="493"/>
      <c r="DJ93" s="493"/>
      <c r="DK93" s="493"/>
      <c r="DL93" s="493"/>
      <c r="DM93" s="493"/>
      <c r="DN93" s="493"/>
      <c r="DO93" s="493"/>
      <c r="DP93" s="493"/>
      <c r="DQ93" s="493"/>
      <c r="DR93" s="493"/>
      <c r="DS93" s="493"/>
      <c r="DT93" s="493"/>
      <c r="DU93" s="493"/>
      <c r="DV93" s="493"/>
      <c r="DW93" s="493"/>
      <c r="DX93" s="493"/>
      <c r="DY93" s="493"/>
      <c r="DZ93" s="493"/>
      <c r="EA93" s="493"/>
    </row>
    <row r="94" spans="1:131" ht="15.75" customHeight="1">
      <c r="A94" s="148" t="s">
        <v>272</v>
      </c>
      <c r="B94" s="335">
        <v>62</v>
      </c>
      <c r="C94" s="503">
        <f t="shared" ref="C94:U94" si="222">IF((C32-C28)=0,"",C92/(C32-C28))</f>
        <v>-0.11902926304401902</v>
      </c>
      <c r="D94" s="503">
        <f t="shared" si="222"/>
        <v>-0.42609357458916269</v>
      </c>
      <c r="E94" s="503">
        <f t="shared" si="222"/>
        <v>-0.36044200169393326</v>
      </c>
      <c r="F94" s="503">
        <f t="shared" si="222"/>
        <v>-0.52880728730882598</v>
      </c>
      <c r="G94" s="503">
        <f t="shared" si="222"/>
        <v>-0.66525139288732149</v>
      </c>
      <c r="H94" s="503">
        <f t="shared" si="222"/>
        <v>-0.56511422708505488</v>
      </c>
      <c r="I94" s="503">
        <f t="shared" si="222"/>
        <v>-0.70602483783546677</v>
      </c>
      <c r="J94" s="503">
        <f t="shared" si="222"/>
        <v>-0.55073913159166854</v>
      </c>
      <c r="K94" s="504">
        <f t="shared" si="222"/>
        <v>-0.49445385600809177</v>
      </c>
      <c r="L94" s="505" t="str">
        <f t="shared" si="222"/>
        <v/>
      </c>
      <c r="M94" s="503">
        <f t="shared" si="222"/>
        <v>0.27826066397818888</v>
      </c>
      <c r="N94" s="503" t="str">
        <f t="shared" si="222"/>
        <v/>
      </c>
      <c r="O94" s="503">
        <f t="shared" si="222"/>
        <v>0.12251765468049859</v>
      </c>
      <c r="P94" s="503" t="str">
        <f t="shared" si="222"/>
        <v/>
      </c>
      <c r="Q94" s="503">
        <f t="shared" si="222"/>
        <v>0.2923453482976886</v>
      </c>
      <c r="R94" s="503" t="str">
        <f t="shared" si="222"/>
        <v/>
      </c>
      <c r="S94" s="503">
        <f t="shared" si="222"/>
        <v>8.8872633388998118E-2</v>
      </c>
      <c r="T94" s="506">
        <f t="shared" si="222"/>
        <v>0.19795399369261024</v>
      </c>
      <c r="U94" s="505">
        <f t="shared" si="222"/>
        <v>-6.2970635674171979E-2</v>
      </c>
      <c r="V94" s="335">
        <v>62</v>
      </c>
      <c r="W94" s="503">
        <f t="shared" ref="W94:AO94" si="223">IF((W32-W28)=0,"",W92/(W32-W28))</f>
        <v>-0.18334395220064933</v>
      </c>
      <c r="X94" s="503">
        <f t="shared" si="223"/>
        <v>0.12226729722330903</v>
      </c>
      <c r="Y94" s="503">
        <f t="shared" si="223"/>
        <v>-1.6626916543244181</v>
      </c>
      <c r="Z94" s="503">
        <f t="shared" si="223"/>
        <v>-3.3743962454076397E-2</v>
      </c>
      <c r="AA94" s="503">
        <f t="shared" si="223"/>
        <v>-0.36024236063205883</v>
      </c>
      <c r="AB94" s="503">
        <f t="shared" si="223"/>
        <v>3.9694823261826676E-2</v>
      </c>
      <c r="AC94" s="503">
        <f t="shared" si="223"/>
        <v>-0.43104299279992619</v>
      </c>
      <c r="AD94" s="503">
        <f t="shared" si="223"/>
        <v>4.9708852196906787E-2</v>
      </c>
      <c r="AE94" s="504">
        <f t="shared" si="223"/>
        <v>-6.8712639335595058E-2</v>
      </c>
      <c r="AF94" s="505" t="str">
        <f t="shared" si="223"/>
        <v/>
      </c>
      <c r="AG94" s="503">
        <f t="shared" si="223"/>
        <v>0.31789251084370823</v>
      </c>
      <c r="AH94" s="503" t="str">
        <f t="shared" si="223"/>
        <v/>
      </c>
      <c r="AI94" s="503">
        <f t="shared" si="223"/>
        <v>0.19850568754929956</v>
      </c>
      <c r="AJ94" s="503" t="str">
        <f t="shared" si="223"/>
        <v/>
      </c>
      <c r="AK94" s="503">
        <f t="shared" si="223"/>
        <v>7.0511302933996461E-2</v>
      </c>
      <c r="AL94" s="503" t="str">
        <f t="shared" si="223"/>
        <v/>
      </c>
      <c r="AM94" s="503">
        <f t="shared" si="223"/>
        <v>-3.1224776068349759E-2</v>
      </c>
      <c r="AN94" s="506">
        <f t="shared" si="223"/>
        <v>0.13801203598243017</v>
      </c>
      <c r="AO94" s="505">
        <f t="shared" si="223"/>
        <v>6.1730202572612518E-2</v>
      </c>
      <c r="AP94" s="335">
        <v>62</v>
      </c>
      <c r="AQ94" s="503">
        <f t="shared" ref="AQ94:BI94" si="224">IF((AQ32-AQ28)=0,"",AQ92/(AQ32-AQ28))</f>
        <v>6.3263153319567167E-2</v>
      </c>
      <c r="AR94" s="503">
        <f t="shared" si="224"/>
        <v>2.9131831377487281E-2</v>
      </c>
      <c r="AS94" s="503">
        <f t="shared" si="224"/>
        <v>-1.0480759687067789E-2</v>
      </c>
      <c r="AT94" s="503">
        <f t="shared" si="224"/>
        <v>-2.6022212455166721E-3</v>
      </c>
      <c r="AU94" s="503">
        <f t="shared" si="224"/>
        <v>-4.7333776794394329E-2</v>
      </c>
      <c r="AV94" s="503">
        <f t="shared" si="224"/>
        <v>-4.5128151421665118E-2</v>
      </c>
      <c r="AW94" s="503">
        <f t="shared" si="224"/>
        <v>-8.4016868517507989E-2</v>
      </c>
      <c r="AX94" s="503">
        <f t="shared" si="224"/>
        <v>-0.10964989458974708</v>
      </c>
      <c r="AY94" s="504">
        <f t="shared" si="224"/>
        <v>-3.1411096121848239E-2</v>
      </c>
      <c r="AZ94" s="505" t="str">
        <f t="shared" si="224"/>
        <v/>
      </c>
      <c r="BA94" s="503">
        <f t="shared" si="224"/>
        <v>0.18857632453713705</v>
      </c>
      <c r="BB94" s="503" t="str">
        <f t="shared" si="224"/>
        <v/>
      </c>
      <c r="BC94" s="503">
        <f t="shared" si="224"/>
        <v>5.3441274977894179E-2</v>
      </c>
      <c r="BD94" s="503" t="str">
        <f t="shared" si="224"/>
        <v/>
      </c>
      <c r="BE94" s="503">
        <f t="shared" si="224"/>
        <v>6.3332793405938947E-2</v>
      </c>
      <c r="BF94" s="503" t="str">
        <f t="shared" si="224"/>
        <v/>
      </c>
      <c r="BG94" s="503">
        <f t="shared" si="224"/>
        <v>-3.1961777873264326E-2</v>
      </c>
      <c r="BH94" s="506">
        <f t="shared" si="224"/>
        <v>7.0714360900716811E-2</v>
      </c>
      <c r="BI94" s="505">
        <f t="shared" si="224"/>
        <v>7.8418084413907057E-3</v>
      </c>
      <c r="BJ94" s="335">
        <v>62</v>
      </c>
      <c r="BK94" s="503">
        <f t="shared" ref="BK94:CC94" si="225">IF((BK32-BK28)=0,"",BK92/(BK32-BK28))</f>
        <v>-0.50598453339356386</v>
      </c>
      <c r="BL94" s="503">
        <f t="shared" si="225"/>
        <v>-2.0756046325980257E-2</v>
      </c>
      <c r="BM94" s="503">
        <f t="shared" si="225"/>
        <v>-0.43947001118428297</v>
      </c>
      <c r="BN94" s="503">
        <f t="shared" si="225"/>
        <v>-1.9224697478837722E-2</v>
      </c>
      <c r="BO94" s="503">
        <f t="shared" si="225"/>
        <v>-0.39047674262545257</v>
      </c>
      <c r="BP94" s="503">
        <f t="shared" si="225"/>
        <v>-7.3040118148023733E-2</v>
      </c>
      <c r="BQ94" s="503">
        <f t="shared" si="225"/>
        <v>-0.37997724615041945</v>
      </c>
      <c r="BR94" s="503">
        <f t="shared" si="225"/>
        <v>-7.9798655422835818E-2</v>
      </c>
      <c r="BS94" s="504">
        <f t="shared" si="225"/>
        <v>-8.3323390389180879E-2</v>
      </c>
      <c r="BT94" s="505" t="str">
        <f t="shared" si="225"/>
        <v/>
      </c>
      <c r="BU94" s="503">
        <f t="shared" si="225"/>
        <v>-6.589036698437049E-3</v>
      </c>
      <c r="BV94" s="503" t="str">
        <f t="shared" si="225"/>
        <v/>
      </c>
      <c r="BW94" s="503">
        <f t="shared" si="225"/>
        <v>-0.17518674494246791</v>
      </c>
      <c r="BX94" s="503" t="str">
        <f t="shared" si="225"/>
        <v/>
      </c>
      <c r="BY94" s="503">
        <f t="shared" si="225"/>
        <v>-0.12041597232418159</v>
      </c>
      <c r="BZ94" s="503" t="str">
        <f t="shared" si="225"/>
        <v/>
      </c>
      <c r="CA94" s="503">
        <f t="shared" si="225"/>
        <v>-0.14864559757283038</v>
      </c>
      <c r="CB94" s="506">
        <f t="shared" si="225"/>
        <v>-0.1100201829802977</v>
      </c>
      <c r="CC94" s="505">
        <f t="shared" si="225"/>
        <v>-8.9319219822431059E-2</v>
      </c>
      <c r="CD94" s="335">
        <v>62</v>
      </c>
      <c r="CE94" s="506">
        <f t="shared" ref="CE94:CS94" si="226">IF((CE32-CE28)=0,"",CE92/(CE32-CE28))</f>
        <v>1.12276158386958E-2</v>
      </c>
      <c r="CF94" s="506">
        <f t="shared" si="226"/>
        <v>-3.8137631521360883E-2</v>
      </c>
      <c r="CG94" s="506">
        <f t="shared" si="226"/>
        <v>-7.6462249213234454E-2</v>
      </c>
      <c r="CH94" s="506">
        <f t="shared" si="226"/>
        <v>-0.12455546478316444</v>
      </c>
      <c r="CI94" s="507">
        <f t="shared" si="226"/>
        <v>-5.935789570278286E-2</v>
      </c>
      <c r="CJ94" s="506">
        <f t="shared" si="226"/>
        <v>0.1969013881914837</v>
      </c>
      <c r="CK94" s="506">
        <f t="shared" si="226"/>
        <v>5.9437385306444018E-2</v>
      </c>
      <c r="CL94" s="506">
        <f t="shared" si="226"/>
        <v>8.6276912433210368E-2</v>
      </c>
      <c r="CM94" s="506">
        <f t="shared" si="226"/>
        <v>-2.1201691582642023E-2</v>
      </c>
      <c r="CN94" s="507">
        <f t="shared" si="226"/>
        <v>8.2707236857091346E-2</v>
      </c>
      <c r="CO94" s="506">
        <f t="shared" si="226"/>
        <v>9.1034528751630359E-2</v>
      </c>
      <c r="CP94" s="506">
        <f t="shared" si="226"/>
        <v>1.2774021844729001E-4</v>
      </c>
      <c r="CQ94" s="506">
        <f t="shared" si="226"/>
        <v>-1.2491561178263982E-2</v>
      </c>
      <c r="CR94" s="506">
        <f t="shared" si="226"/>
        <v>-8.5015546857329594E-2</v>
      </c>
      <c r="CS94" s="507">
        <f t="shared" si="226"/>
        <v>-2.647567622328656E-3</v>
      </c>
    </row>
    <row r="95" spans="1:131" s="380" customFormat="1" ht="15.75" customHeight="1">
      <c r="A95" s="341" t="s">
        <v>274</v>
      </c>
      <c r="B95" s="335">
        <v>63</v>
      </c>
      <c r="C95" s="454">
        <f>IF((C32-C28-C25)=0,"",(C73+C66-C64)/(C32-C28-C25))</f>
        <v>1.0371698778299732</v>
      </c>
      <c r="D95" s="454">
        <f t="shared" ref="D95:U95" si="227">IF((D32-D28-D25)=0,"",(D73+D66-D64)/(D32-D28-D25))</f>
        <v>1.3442341893751171</v>
      </c>
      <c r="E95" s="454">
        <f t="shared" si="227"/>
        <v>1.2680521126796729</v>
      </c>
      <c r="F95" s="454">
        <f t="shared" si="227"/>
        <v>1.4364173982945656</v>
      </c>
      <c r="G95" s="454">
        <f t="shared" si="227"/>
        <v>1.5818656260251349</v>
      </c>
      <c r="H95" s="454">
        <f t="shared" si="227"/>
        <v>1.4817284602228682</v>
      </c>
      <c r="I95" s="454">
        <f t="shared" si="227"/>
        <v>1.6005670603721043</v>
      </c>
      <c r="J95" s="454">
        <f t="shared" si="227"/>
        <v>1.4452813541283061</v>
      </c>
      <c r="K95" s="450">
        <f t="shared" si="227"/>
        <v>1.4037574195910969</v>
      </c>
      <c r="L95" s="455" t="str">
        <f t="shared" si="227"/>
        <v/>
      </c>
      <c r="M95" s="454">
        <f t="shared" si="227"/>
        <v>0.64939895717245166</v>
      </c>
      <c r="N95" s="454" t="str">
        <f t="shared" si="227"/>
        <v/>
      </c>
      <c r="O95" s="454">
        <f t="shared" si="227"/>
        <v>0.79891579768174281</v>
      </c>
      <c r="P95" s="454" t="str">
        <f t="shared" si="227"/>
        <v/>
      </c>
      <c r="Q95" s="454">
        <f t="shared" si="227"/>
        <v>0.63772356796537066</v>
      </c>
      <c r="R95" s="454" t="str">
        <f t="shared" si="227"/>
        <v/>
      </c>
      <c r="S95" s="454">
        <f t="shared" si="227"/>
        <v>0.82467806394062104</v>
      </c>
      <c r="T95" s="452">
        <f t="shared" si="227"/>
        <v>0.72542135132032914</v>
      </c>
      <c r="U95" s="456">
        <f t="shared" si="227"/>
        <v>0.98104321822460794</v>
      </c>
      <c r="V95" s="335">
        <v>63</v>
      </c>
      <c r="W95" s="454">
        <f>IF((W32-W28-W25)=0,"",(W73+W66-W64)/(W32-W28-W25))</f>
        <v>1.1014845669866038</v>
      </c>
      <c r="X95" s="454">
        <f t="shared" ref="X95:AO95" si="228">IF((X32-X28-X25)=0,"",(X73+X66-X64)/(X32-X28-X25))</f>
        <v>0.79587331756264545</v>
      </c>
      <c r="Y95" s="454">
        <f t="shared" si="228"/>
        <v>2.5703017653101576</v>
      </c>
      <c r="Z95" s="454">
        <f t="shared" si="228"/>
        <v>0.94135407343981592</v>
      </c>
      <c r="AA95" s="454">
        <f t="shared" si="228"/>
        <v>1.2768565937698722</v>
      </c>
      <c r="AB95" s="454">
        <f t="shared" si="228"/>
        <v>0.87691940987598671</v>
      </c>
      <c r="AC95" s="454">
        <f t="shared" si="228"/>
        <v>1.3255852153365637</v>
      </c>
      <c r="AD95" s="454">
        <f t="shared" si="228"/>
        <v>0.84483337033973083</v>
      </c>
      <c r="AE95" s="450">
        <f t="shared" si="228"/>
        <v>0.97780142088299427</v>
      </c>
      <c r="AF95" s="455" t="str">
        <f t="shared" si="228"/>
        <v/>
      </c>
      <c r="AG95" s="454">
        <f t="shared" si="228"/>
        <v>0.61412409813023872</v>
      </c>
      <c r="AH95" s="454" t="str">
        <f t="shared" si="228"/>
        <v/>
      </c>
      <c r="AI95" s="454">
        <f t="shared" si="228"/>
        <v>0.72919736502649768</v>
      </c>
      <c r="AJ95" s="454" t="str">
        <f t="shared" si="228"/>
        <v/>
      </c>
      <c r="AK95" s="454">
        <f t="shared" si="228"/>
        <v>0.86645038071881142</v>
      </c>
      <c r="AL95" s="454" t="str">
        <f t="shared" si="228"/>
        <v/>
      </c>
      <c r="AM95" s="454">
        <f t="shared" si="228"/>
        <v>0.95004141993772839</v>
      </c>
      <c r="AN95" s="452">
        <f t="shared" si="228"/>
        <v>0.79100990770779722</v>
      </c>
      <c r="AO95" s="456">
        <f t="shared" si="228"/>
        <v>0.85993636299659026</v>
      </c>
      <c r="AP95" s="335">
        <v>63</v>
      </c>
      <c r="AQ95" s="454">
        <f>IF((AQ32-AQ28-AQ25)=0,"",(AQ73+AQ66-AQ64)/(AQ32-AQ28-AQ25))</f>
        <v>0.85487746146638732</v>
      </c>
      <c r="AR95" s="454">
        <f t="shared" ref="AR95:BI95" si="229">IF((AR32-AR28-AR25)=0,"",(AR73+AR66-AR64)/(AR32-AR28-AR25))</f>
        <v>0.88900878340846723</v>
      </c>
      <c r="AS95" s="454">
        <f t="shared" si="229"/>
        <v>0.91809087067280737</v>
      </c>
      <c r="AT95" s="454">
        <f t="shared" si="229"/>
        <v>0.91021233223125608</v>
      </c>
      <c r="AU95" s="454">
        <f t="shared" si="229"/>
        <v>0.96394800993220775</v>
      </c>
      <c r="AV95" s="454">
        <f t="shared" si="229"/>
        <v>0.96174238455947858</v>
      </c>
      <c r="AW95" s="454">
        <f t="shared" si="229"/>
        <v>0.97855909105414551</v>
      </c>
      <c r="AX95" s="454">
        <f t="shared" si="229"/>
        <v>1.0041921171263848</v>
      </c>
      <c r="AY95" s="450">
        <f t="shared" si="229"/>
        <v>0.9402962488869</v>
      </c>
      <c r="AZ95" s="455" t="str">
        <f t="shared" si="229"/>
        <v/>
      </c>
      <c r="BA95" s="454">
        <f t="shared" si="229"/>
        <v>0.73997519074400198</v>
      </c>
      <c r="BB95" s="454" t="str">
        <f t="shared" si="229"/>
        <v/>
      </c>
      <c r="BC95" s="454">
        <f t="shared" si="229"/>
        <v>0.86972185156293214</v>
      </c>
      <c r="BD95" s="454" t="str">
        <f t="shared" si="229"/>
        <v/>
      </c>
      <c r="BE95" s="454">
        <f t="shared" si="229"/>
        <v>0.86795397096114857</v>
      </c>
      <c r="BF95" s="454" t="str">
        <f t="shared" si="229"/>
        <v/>
      </c>
      <c r="BG95" s="454">
        <f t="shared" si="229"/>
        <v>0.9459053469905615</v>
      </c>
      <c r="BH95" s="452">
        <f t="shared" si="229"/>
        <v>0.85363066136930155</v>
      </c>
      <c r="BI95" s="456">
        <f t="shared" si="229"/>
        <v>0.90698549430204001</v>
      </c>
      <c r="BJ95" s="335">
        <v>63</v>
      </c>
      <c r="BK95" s="454">
        <f>IF((BK32-BK28-BK25)=0,"",(BK73+BK66-BK64)/(BK32-BK28-BK25))</f>
        <v>1.5328246489002015</v>
      </c>
      <c r="BL95" s="454">
        <f t="shared" ref="BL95:CS95" si="230">IF((BL32-BL28-BL25)=0,"",(BL73+BL66-BL64)/(BL32-BL28-BL25))</f>
        <v>1.0125731631827937</v>
      </c>
      <c r="BM95" s="454">
        <f t="shared" si="230"/>
        <v>1.5203510248153875</v>
      </c>
      <c r="BN95" s="454">
        <f t="shared" si="230"/>
        <v>1.0495202287640339</v>
      </c>
      <c r="BO95" s="454">
        <f t="shared" si="230"/>
        <v>1.4521533500104307</v>
      </c>
      <c r="BP95" s="454">
        <f t="shared" si="230"/>
        <v>1.1015999469432682</v>
      </c>
      <c r="BQ95" s="454">
        <f t="shared" si="230"/>
        <v>1.4696672107697801</v>
      </c>
      <c r="BR95" s="454">
        <f t="shared" si="230"/>
        <v>1.1270392431662557</v>
      </c>
      <c r="BS95" s="450">
        <f t="shared" si="230"/>
        <v>1.1109718166116189</v>
      </c>
      <c r="BT95" s="455" t="str">
        <f t="shared" si="230"/>
        <v/>
      </c>
      <c r="BU95" s="454">
        <f t="shared" si="230"/>
        <v>0.93205230102385594</v>
      </c>
      <c r="BV95" s="454" t="str">
        <f t="shared" si="230"/>
        <v/>
      </c>
      <c r="BW95" s="454">
        <f t="shared" si="230"/>
        <v>1.0915503800373396</v>
      </c>
      <c r="BX95" s="454" t="str">
        <f t="shared" si="230"/>
        <v/>
      </c>
      <c r="BY95" s="454">
        <f t="shared" si="230"/>
        <v>1.0454041536256915</v>
      </c>
      <c r="BZ95" s="454" t="str">
        <f t="shared" si="230"/>
        <v/>
      </c>
      <c r="CA95" s="454">
        <f t="shared" si="230"/>
        <v>1.0556052299721057</v>
      </c>
      <c r="CB95" s="452">
        <f t="shared" si="230"/>
        <v>1.0288850426152099</v>
      </c>
      <c r="CC95" s="456">
        <f t="shared" si="230"/>
        <v>1.0910142065238386</v>
      </c>
      <c r="CD95" s="335">
        <v>63</v>
      </c>
      <c r="CE95" s="452">
        <f t="shared" ref="CE95:CI95" si="231">IF((CE32-CE28-CE25)=0,"",(CE73+CE66-CE64)/(CE32-CE28-CE25))</f>
        <v>0.91255419435153762</v>
      </c>
      <c r="CF95" s="452">
        <f t="shared" si="231"/>
        <v>0.95522807032986445</v>
      </c>
      <c r="CG95" s="452">
        <f t="shared" si="231"/>
        <v>1.0013317509173221</v>
      </c>
      <c r="CH95" s="452">
        <f t="shared" si="231"/>
        <v>1.0295681551688967</v>
      </c>
      <c r="CI95" s="453">
        <f t="shared" si="231"/>
        <v>0.97678731162073462</v>
      </c>
      <c r="CJ95" s="452">
        <f t="shared" ref="CJ95:CN95" si="232">IF((CJ32-CJ28-CJ25)=0,"",(CJ73+CJ66-CJ64)/(CJ32-CJ28-CJ25))</f>
        <v>0.73155342504084842</v>
      </c>
      <c r="CK95" s="452">
        <f t="shared" si="232"/>
        <v>0.86341298227430696</v>
      </c>
      <c r="CL95" s="452">
        <f t="shared" si="232"/>
        <v>0.84484720633217436</v>
      </c>
      <c r="CM95" s="452">
        <f t="shared" si="232"/>
        <v>0.93505075626398082</v>
      </c>
      <c r="CN95" s="453">
        <f t="shared" si="232"/>
        <v>0.84149535907428263</v>
      </c>
      <c r="CO95" s="452">
        <f t="shared" si="230"/>
        <v>0.83450338795121326</v>
      </c>
      <c r="CP95" s="452">
        <f t="shared" si="230"/>
        <v>0.91902238144582449</v>
      </c>
      <c r="CQ95" s="452">
        <f t="shared" si="230"/>
        <v>0.93953423501373756</v>
      </c>
      <c r="CR95" s="452">
        <f t="shared" si="230"/>
        <v>0.99320162367506859</v>
      </c>
      <c r="CS95" s="453">
        <f t="shared" si="230"/>
        <v>0.92252198150705123</v>
      </c>
    </row>
    <row r="96" spans="1:131" s="380" customFormat="1" ht="15.75" customHeight="1">
      <c r="A96" s="341" t="s">
        <v>276</v>
      </c>
      <c r="B96" s="335">
        <v>64</v>
      </c>
      <c r="C96" s="454">
        <f>IF((C32-C28)=0,"",(C73)/(C32-C28))</f>
        <v>3.6145424140147646E-2</v>
      </c>
      <c r="D96" s="454">
        <f t="shared" ref="D96:U96" si="233">IF((D32-D28)=0,"",(D73)/(D32-D28))</f>
        <v>3.6145424140147639E-2</v>
      </c>
      <c r="E96" s="454">
        <f t="shared" si="233"/>
        <v>4.0084059010282412E-2</v>
      </c>
      <c r="F96" s="454">
        <f t="shared" si="233"/>
        <v>4.0084059010282412E-2</v>
      </c>
      <c r="G96" s="454">
        <f t="shared" si="233"/>
        <v>4.1156954081075933E-2</v>
      </c>
      <c r="H96" s="454">
        <f t="shared" si="233"/>
        <v>4.1156954081075926E-2</v>
      </c>
      <c r="I96" s="454">
        <f t="shared" si="233"/>
        <v>4.3517480342868738E-2</v>
      </c>
      <c r="J96" s="454">
        <f t="shared" si="233"/>
        <v>4.3517480342868731E-2</v>
      </c>
      <c r="K96" s="450">
        <f t="shared" si="233"/>
        <v>4.0187820320348878E-2</v>
      </c>
      <c r="L96" s="455" t="str">
        <f t="shared" si="233"/>
        <v/>
      </c>
      <c r="M96" s="454">
        <f t="shared" si="233"/>
        <v>3.1884964294230669E-2</v>
      </c>
      <c r="N96" s="454" t="str">
        <f t="shared" si="233"/>
        <v/>
      </c>
      <c r="O96" s="454">
        <f t="shared" si="233"/>
        <v>3.4098874332927707E-2</v>
      </c>
      <c r="P96" s="454" t="str">
        <f t="shared" si="233"/>
        <v/>
      </c>
      <c r="Q96" s="454">
        <f t="shared" si="233"/>
        <v>3.4528074157248095E-2</v>
      </c>
      <c r="R96" s="454" t="str">
        <f t="shared" si="233"/>
        <v/>
      </c>
      <c r="S96" s="454">
        <f t="shared" si="233"/>
        <v>3.5699762211719339E-2</v>
      </c>
      <c r="T96" s="452">
        <f t="shared" si="233"/>
        <v>3.4025053639015659E-2</v>
      </c>
      <c r="U96" s="456">
        <f t="shared" si="233"/>
        <v>3.6347409766110263E-2</v>
      </c>
      <c r="V96" s="335">
        <v>64</v>
      </c>
      <c r="W96" s="454">
        <f t="shared" ref="W96:AO96" si="234">IF((W32-W28)=0,"",(W73)/(W32-W28))</f>
        <v>3.6145424140147639E-2</v>
      </c>
      <c r="X96" s="454">
        <f t="shared" si="234"/>
        <v>3.6145424140147639E-2</v>
      </c>
      <c r="Y96" s="454">
        <f t="shared" si="234"/>
        <v>4.0084059010282412E-2</v>
      </c>
      <c r="Z96" s="454">
        <f t="shared" si="234"/>
        <v>4.0084059010282412E-2</v>
      </c>
      <c r="AA96" s="454">
        <f t="shared" si="234"/>
        <v>4.1156954081075919E-2</v>
      </c>
      <c r="AB96" s="454">
        <f t="shared" si="234"/>
        <v>4.1156954081075933E-2</v>
      </c>
      <c r="AC96" s="454">
        <f t="shared" si="234"/>
        <v>4.3517480342868724E-2</v>
      </c>
      <c r="AD96" s="454">
        <f t="shared" si="234"/>
        <v>4.3517480342868724E-2</v>
      </c>
      <c r="AE96" s="450">
        <f t="shared" si="234"/>
        <v>4.0298705099557935E-2</v>
      </c>
      <c r="AF96" s="455" t="str">
        <f t="shared" si="234"/>
        <v/>
      </c>
      <c r="AG96" s="454">
        <f t="shared" si="234"/>
        <v>2.9964565156346476E-2</v>
      </c>
      <c r="AH96" s="454" t="str">
        <f t="shared" si="234"/>
        <v/>
      </c>
      <c r="AI96" s="454">
        <f t="shared" si="234"/>
        <v>3.1377788626254802E-2</v>
      </c>
      <c r="AJ96" s="454" t="str">
        <f t="shared" si="234"/>
        <v/>
      </c>
      <c r="AK96" s="454">
        <f t="shared" si="234"/>
        <v>3.1124809530645701E-2</v>
      </c>
      <c r="AL96" s="454" t="str">
        <f t="shared" si="234"/>
        <v/>
      </c>
      <c r="AM96" s="454">
        <f t="shared" si="234"/>
        <v>3.3525157750121423E-2</v>
      </c>
      <c r="AN96" s="452">
        <f t="shared" si="234"/>
        <v>3.1487609275737856E-2</v>
      </c>
      <c r="AO96" s="456">
        <f t="shared" si="234"/>
        <v>3.4738921886371218E-2</v>
      </c>
      <c r="AP96" s="335">
        <v>64</v>
      </c>
      <c r="AQ96" s="454">
        <f t="shared" ref="AQ96:BI96" si="235">IF((AQ32-AQ28)=0,"",(AQ73)/(AQ32-AQ28))</f>
        <v>3.6145424140147639E-2</v>
      </c>
      <c r="AR96" s="454">
        <f t="shared" si="235"/>
        <v>3.6145424140147639E-2</v>
      </c>
      <c r="AS96" s="454">
        <f t="shared" si="235"/>
        <v>4.0084059010282412E-2</v>
      </c>
      <c r="AT96" s="454">
        <f t="shared" si="235"/>
        <v>4.0084059010282412E-2</v>
      </c>
      <c r="AU96" s="454">
        <f t="shared" si="235"/>
        <v>4.1156954081075926E-2</v>
      </c>
      <c r="AV96" s="454">
        <f t="shared" si="235"/>
        <v>4.1156954081075926E-2</v>
      </c>
      <c r="AW96" s="454">
        <f t="shared" si="235"/>
        <v>4.3517480342868731E-2</v>
      </c>
      <c r="AX96" s="454">
        <f t="shared" si="235"/>
        <v>4.3517480342868731E-2</v>
      </c>
      <c r="AY96" s="450">
        <f t="shared" si="235"/>
        <v>4.0370762737299108E-2</v>
      </c>
      <c r="AZ96" s="455" t="str">
        <f t="shared" si="235"/>
        <v/>
      </c>
      <c r="BA96" s="454">
        <f t="shared" si="235"/>
        <v>3.1491850338269865E-2</v>
      </c>
      <c r="BB96" s="454" t="str">
        <f t="shared" si="235"/>
        <v/>
      </c>
      <c r="BC96" s="454">
        <f t="shared" si="235"/>
        <v>3.3348173885653219E-2</v>
      </c>
      <c r="BD96" s="454" t="str">
        <f t="shared" si="235"/>
        <v/>
      </c>
      <c r="BE96" s="454">
        <f t="shared" si="235"/>
        <v>3.3926768594669809E-2</v>
      </c>
      <c r="BF96" s="454" t="str">
        <f t="shared" si="235"/>
        <v/>
      </c>
      <c r="BG96" s="454">
        <f t="shared" si="235"/>
        <v>3.5537523431688076E-2</v>
      </c>
      <c r="BH96" s="452">
        <f t="shared" si="235"/>
        <v>3.354243359999589E-2</v>
      </c>
      <c r="BI96" s="456">
        <f t="shared" si="235"/>
        <v>3.7746228563672594E-2</v>
      </c>
      <c r="BJ96" s="335">
        <v>64</v>
      </c>
      <c r="BK96" s="454">
        <f t="shared" ref="BK96:CC96" si="236">IF((BK32-BK28)=0,"",(BK73)/(BK32-BK28))</f>
        <v>3.3712137209477841E-2</v>
      </c>
      <c r="BL96" s="454">
        <f t="shared" si="236"/>
        <v>3.3712137209477848E-2</v>
      </c>
      <c r="BM96" s="454">
        <f t="shared" si="236"/>
        <v>3.5777476950607984E-2</v>
      </c>
      <c r="BN96" s="454">
        <f t="shared" si="236"/>
        <v>3.5777476950607984E-2</v>
      </c>
      <c r="BO96" s="454">
        <f t="shared" si="236"/>
        <v>3.7268856793172267E-2</v>
      </c>
      <c r="BP96" s="454">
        <f t="shared" si="236"/>
        <v>3.726885679317226E-2</v>
      </c>
      <c r="BQ96" s="454">
        <f t="shared" si="236"/>
        <v>3.8125947548022912E-2</v>
      </c>
      <c r="BR96" s="454">
        <f t="shared" si="236"/>
        <v>3.8125947548022912E-2</v>
      </c>
      <c r="BS96" s="450">
        <f t="shared" si="236"/>
        <v>3.6231831005632348E-2</v>
      </c>
      <c r="BT96" s="455" t="str">
        <f t="shared" si="236"/>
        <v/>
      </c>
      <c r="BU96" s="454">
        <f t="shared" si="236"/>
        <v>3.2853037175013006E-2</v>
      </c>
      <c r="BV96" s="454" t="str">
        <f t="shared" si="236"/>
        <v/>
      </c>
      <c r="BW96" s="454">
        <f t="shared" si="236"/>
        <v>3.6299239082159228E-2</v>
      </c>
      <c r="BX96" s="454" t="str">
        <f t="shared" si="236"/>
        <v/>
      </c>
      <c r="BY96" s="454">
        <f t="shared" si="236"/>
        <v>3.7036658096624868E-2</v>
      </c>
      <c r="BZ96" s="454" t="str">
        <f t="shared" si="236"/>
        <v/>
      </c>
      <c r="CA96" s="454">
        <f t="shared" si="236"/>
        <v>3.8421582324397831E-2</v>
      </c>
      <c r="CB96" s="452">
        <f t="shared" si="236"/>
        <v>3.6046300909695871E-2</v>
      </c>
      <c r="CC96" s="456">
        <f t="shared" si="236"/>
        <v>3.6190162823727244E-2</v>
      </c>
      <c r="CD96" s="335">
        <v>64</v>
      </c>
      <c r="CE96" s="452">
        <f t="shared" ref="CE96:CS96" si="237">IF((CE32-CE28)=0,"",(CE73)/(CE32-CE28))</f>
        <v>3.5940375250294206E-2</v>
      </c>
      <c r="CF96" s="452">
        <f t="shared" si="237"/>
        <v>3.9721321796305671E-2</v>
      </c>
      <c r="CG96" s="452">
        <f t="shared" si="237"/>
        <v>4.0843728099435456E-2</v>
      </c>
      <c r="CH96" s="452">
        <f t="shared" si="237"/>
        <v>4.3116037198969004E-2</v>
      </c>
      <c r="CI96" s="453">
        <f t="shared" si="237"/>
        <v>4.0026508921257455E-2</v>
      </c>
      <c r="CJ96" s="452">
        <f t="shared" si="237"/>
        <v>3.1534473025936496E-2</v>
      </c>
      <c r="CK96" s="452">
        <f t="shared" si="237"/>
        <v>3.3483915225915199E-2</v>
      </c>
      <c r="CL96" s="452">
        <f t="shared" si="237"/>
        <v>3.4007073933824461E-2</v>
      </c>
      <c r="CM96" s="452">
        <f t="shared" si="237"/>
        <v>3.557654960989251E-2</v>
      </c>
      <c r="CN96" s="453">
        <f t="shared" si="237"/>
        <v>3.3615456295284826E-2</v>
      </c>
      <c r="CO96" s="452">
        <f t="shared" si="237"/>
        <v>3.4046615832005842E-2</v>
      </c>
      <c r="CP96" s="452">
        <f t="shared" si="237"/>
        <v>3.7275237861423879E-2</v>
      </c>
      <c r="CQ96" s="452">
        <f t="shared" si="237"/>
        <v>3.8156326576614372E-2</v>
      </c>
      <c r="CR96" s="452">
        <f t="shared" si="237"/>
        <v>4.0231665286425931E-2</v>
      </c>
      <c r="CS96" s="453">
        <f t="shared" si="237"/>
        <v>3.7467310255063023E-2</v>
      </c>
    </row>
    <row r="97" spans="1:102" ht="15.75" customHeight="1">
      <c r="A97" s="148" t="s">
        <v>278</v>
      </c>
      <c r="B97" s="335">
        <v>65</v>
      </c>
      <c r="C97" s="508">
        <f t="shared" ref="C97:U97" si="238">IF((C32-C28)=0,"",C88/(C32-C28))</f>
        <v>8.1859385214045607E-2</v>
      </c>
      <c r="D97" s="508">
        <f t="shared" si="238"/>
        <v>8.1859385214045594E-2</v>
      </c>
      <c r="E97" s="508">
        <f t="shared" si="238"/>
        <v>9.2389889014260429E-2</v>
      </c>
      <c r="F97" s="508">
        <f t="shared" si="238"/>
        <v>9.2389889014260443E-2</v>
      </c>
      <c r="G97" s="508">
        <f t="shared" si="238"/>
        <v>8.3385766862186628E-2</v>
      </c>
      <c r="H97" s="508">
        <f t="shared" si="238"/>
        <v>8.3385766862186628E-2</v>
      </c>
      <c r="I97" s="508">
        <f t="shared" si="238"/>
        <v>0.10545777746336249</v>
      </c>
      <c r="J97" s="508">
        <f t="shared" si="238"/>
        <v>0.10545777746336248</v>
      </c>
      <c r="K97" s="510">
        <f t="shared" si="238"/>
        <v>9.0696436416994097E-2</v>
      </c>
      <c r="L97" s="509" t="str">
        <f t="shared" si="238"/>
        <v/>
      </c>
      <c r="M97" s="508">
        <f t="shared" si="238"/>
        <v>7.2340378849359468E-2</v>
      </c>
      <c r="N97" s="508" t="str">
        <f t="shared" si="238"/>
        <v/>
      </c>
      <c r="O97" s="508">
        <f t="shared" si="238"/>
        <v>7.8566547637758638E-2</v>
      </c>
      <c r="P97" s="508" t="str">
        <f t="shared" si="238"/>
        <v/>
      </c>
      <c r="Q97" s="508">
        <f t="shared" si="238"/>
        <v>6.9931083736940708E-2</v>
      </c>
      <c r="R97" s="508" t="str">
        <f t="shared" si="238"/>
        <v/>
      </c>
      <c r="S97" s="508">
        <f t="shared" si="238"/>
        <v>8.6449302670380909E-2</v>
      </c>
      <c r="T97" s="511">
        <f t="shared" si="238"/>
        <v>7.6624654987060503E-2</v>
      </c>
      <c r="U97" s="509">
        <f t="shared" si="238"/>
        <v>8.1927417449564194E-2</v>
      </c>
      <c r="V97" s="335">
        <v>65</v>
      </c>
      <c r="W97" s="508">
        <f t="shared" ref="W97:AO97" si="239">IF((W32-W28)=0,"",W88/(W32-W28))</f>
        <v>8.185938521404558E-2</v>
      </c>
      <c r="X97" s="508">
        <f t="shared" si="239"/>
        <v>8.1859385214045594E-2</v>
      </c>
      <c r="Y97" s="508">
        <f t="shared" si="239"/>
        <v>9.2389889014260457E-2</v>
      </c>
      <c r="Z97" s="508">
        <f t="shared" si="239"/>
        <v>9.2389889014260429E-2</v>
      </c>
      <c r="AA97" s="508">
        <f t="shared" si="239"/>
        <v>8.3385766862186628E-2</v>
      </c>
      <c r="AB97" s="508">
        <f t="shared" si="239"/>
        <v>8.3385766862186628E-2</v>
      </c>
      <c r="AC97" s="508">
        <f t="shared" si="239"/>
        <v>0.10545777746336248</v>
      </c>
      <c r="AD97" s="508">
        <f t="shared" si="239"/>
        <v>0.10545777746336248</v>
      </c>
      <c r="AE97" s="510">
        <f t="shared" si="239"/>
        <v>9.0911218452600764E-2</v>
      </c>
      <c r="AF97" s="509" t="str">
        <f t="shared" si="239"/>
        <v/>
      </c>
      <c r="AG97" s="508">
        <f t="shared" si="239"/>
        <v>6.7983391026052942E-2</v>
      </c>
      <c r="AH97" s="508" t="str">
        <f t="shared" si="239"/>
        <v/>
      </c>
      <c r="AI97" s="508">
        <f t="shared" si="239"/>
        <v>7.2296947424202701E-2</v>
      </c>
      <c r="AJ97" s="508" t="str">
        <f t="shared" si="239"/>
        <v/>
      </c>
      <c r="AK97" s="508">
        <f t="shared" si="239"/>
        <v>6.3038316347192147E-2</v>
      </c>
      <c r="AL97" s="508" t="str">
        <f t="shared" si="239"/>
        <v/>
      </c>
      <c r="AM97" s="508">
        <f t="shared" si="239"/>
        <v>8.1183356130621415E-2</v>
      </c>
      <c r="AN97" s="511">
        <f t="shared" si="239"/>
        <v>7.0978056309772622E-2</v>
      </c>
      <c r="AO97" s="509">
        <f t="shared" si="239"/>
        <v>7.8333434430797141E-2</v>
      </c>
      <c r="AP97" s="335">
        <v>65</v>
      </c>
      <c r="AQ97" s="508">
        <f t="shared" ref="AQ97:BI97" si="240">IF((AQ32-AQ28)=0,"",AQ88/(AQ32-AQ28))</f>
        <v>8.1859385214045566E-2</v>
      </c>
      <c r="AR97" s="508">
        <f t="shared" si="240"/>
        <v>8.1859385214045594E-2</v>
      </c>
      <c r="AS97" s="508">
        <f t="shared" si="240"/>
        <v>9.2389889014260429E-2</v>
      </c>
      <c r="AT97" s="508">
        <f t="shared" si="240"/>
        <v>9.2389889014260457E-2</v>
      </c>
      <c r="AU97" s="508">
        <f t="shared" si="240"/>
        <v>8.3385766862186628E-2</v>
      </c>
      <c r="AV97" s="508">
        <f t="shared" si="240"/>
        <v>8.3385766862186614E-2</v>
      </c>
      <c r="AW97" s="508">
        <f t="shared" si="240"/>
        <v>0.10545777746336248</v>
      </c>
      <c r="AX97" s="508">
        <f t="shared" si="240"/>
        <v>0.10545777746336248</v>
      </c>
      <c r="AY97" s="510">
        <f t="shared" si="240"/>
        <v>9.1114847234948393E-2</v>
      </c>
      <c r="AZ97" s="509" t="str">
        <f t="shared" si="240"/>
        <v/>
      </c>
      <c r="BA97" s="508">
        <f t="shared" si="240"/>
        <v>7.1448484718861047E-2</v>
      </c>
      <c r="BB97" s="508" t="str">
        <f t="shared" si="240"/>
        <v/>
      </c>
      <c r="BC97" s="508">
        <f t="shared" si="240"/>
        <v>7.6836873459173713E-2</v>
      </c>
      <c r="BD97" s="508" t="str">
        <f t="shared" si="240"/>
        <v/>
      </c>
      <c r="BE97" s="508">
        <f t="shared" si="240"/>
        <v>6.8713235632912498E-2</v>
      </c>
      <c r="BF97" s="508" t="str">
        <f t="shared" si="240"/>
        <v/>
      </c>
      <c r="BG97" s="508">
        <f t="shared" si="240"/>
        <v>8.6056430882702914E-2</v>
      </c>
      <c r="BH97" s="511">
        <f t="shared" si="240"/>
        <v>7.5654977729981615E-2</v>
      </c>
      <c r="BI97" s="509">
        <f t="shared" si="240"/>
        <v>8.5172697256569285E-2</v>
      </c>
      <c r="BJ97" s="335">
        <v>65</v>
      </c>
      <c r="BK97" s="508">
        <f t="shared" ref="BK97:CC97" si="241">IF((BK32-BK28)=0,"",BK88/(BK32-BK28))</f>
        <v>7.6348663540904152E-2</v>
      </c>
      <c r="BL97" s="508">
        <f t="shared" si="241"/>
        <v>7.6348663540904152E-2</v>
      </c>
      <c r="BM97" s="508">
        <f t="shared" si="241"/>
        <v>8.2463632832917633E-2</v>
      </c>
      <c r="BN97" s="508">
        <f t="shared" si="241"/>
        <v>8.2463632832917633E-2</v>
      </c>
      <c r="BO97" s="508">
        <f t="shared" si="241"/>
        <v>7.5508313799261637E-2</v>
      </c>
      <c r="BP97" s="508">
        <f t="shared" si="241"/>
        <v>7.5508313799261623E-2</v>
      </c>
      <c r="BQ97" s="508">
        <f t="shared" si="241"/>
        <v>9.2392244689279326E-2</v>
      </c>
      <c r="BR97" s="508">
        <f t="shared" si="241"/>
        <v>9.2392244689279326E-2</v>
      </c>
      <c r="BS97" s="510">
        <f t="shared" si="241"/>
        <v>8.1597877904538318E-2</v>
      </c>
      <c r="BT97" s="509" t="str">
        <f t="shared" si="241"/>
        <v/>
      </c>
      <c r="BU97" s="508">
        <f t="shared" si="241"/>
        <v>7.4536735674581175E-2</v>
      </c>
      <c r="BV97" s="508" t="str">
        <f t="shared" si="241"/>
        <v/>
      </c>
      <c r="BW97" s="508">
        <f t="shared" si="241"/>
        <v>8.3636364905128241E-2</v>
      </c>
      <c r="BX97" s="508" t="str">
        <f t="shared" si="241"/>
        <v/>
      </c>
      <c r="BY97" s="508">
        <f t="shared" si="241"/>
        <v>7.5011818698490149E-2</v>
      </c>
      <c r="BZ97" s="508" t="str">
        <f t="shared" si="241"/>
        <v/>
      </c>
      <c r="CA97" s="508">
        <f t="shared" si="241"/>
        <v>9.3040367600724608E-2</v>
      </c>
      <c r="CB97" s="511">
        <f t="shared" si="241"/>
        <v>8.1135140365087871E-2</v>
      </c>
      <c r="CC97" s="509">
        <f t="shared" si="241"/>
        <v>8.1493951736275327E-2</v>
      </c>
      <c r="CD97" s="335">
        <v>65</v>
      </c>
      <c r="CE97" s="511">
        <f t="shared" ref="CE97:CS97" si="242">IF((CE32-CE28)=0,"",CE88/(CE32-CE28))</f>
        <v>8.1395006210021631E-2</v>
      </c>
      <c r="CF97" s="511">
        <f t="shared" si="242"/>
        <v>9.1553814730165231E-2</v>
      </c>
      <c r="CG97" s="511">
        <f t="shared" si="242"/>
        <v>8.2751157492678862E-2</v>
      </c>
      <c r="CH97" s="511">
        <f t="shared" si="242"/>
        <v>0.10448494306670127</v>
      </c>
      <c r="CI97" s="507">
        <f t="shared" si="242"/>
        <v>9.032284962948911E-2</v>
      </c>
      <c r="CJ97" s="511">
        <f t="shared" si="242"/>
        <v>7.1545186767667787E-2</v>
      </c>
      <c r="CK97" s="511">
        <f t="shared" si="242"/>
        <v>7.7149632419249034E-2</v>
      </c>
      <c r="CL97" s="511">
        <f t="shared" si="242"/>
        <v>6.8875881234615369E-2</v>
      </c>
      <c r="CM97" s="511">
        <f t="shared" si="242"/>
        <v>8.6150935318661206E-2</v>
      </c>
      <c r="CN97" s="507">
        <f t="shared" si="242"/>
        <v>7.5797404068625979E-2</v>
      </c>
      <c r="CO97" s="511">
        <f t="shared" si="242"/>
        <v>7.7161324347025537E-2</v>
      </c>
      <c r="CP97" s="511">
        <f t="shared" si="242"/>
        <v>8.5905018463925564E-2</v>
      </c>
      <c r="CQ97" s="511">
        <f t="shared" si="242"/>
        <v>7.7296963431928004E-2</v>
      </c>
      <c r="CR97" s="511">
        <f t="shared" si="242"/>
        <v>9.7470925685810395E-2</v>
      </c>
      <c r="CS97" s="507">
        <f t="shared" si="242"/>
        <v>8.4524503698800199E-2</v>
      </c>
    </row>
    <row r="98" spans="1:102" s="380" customFormat="1" ht="15.75" customHeight="1">
      <c r="A98" s="376"/>
      <c r="AP98" s="512"/>
    </row>
    <row r="99" spans="1:102" s="380" customFormat="1" ht="15.75" customHeight="1">
      <c r="A99" s="376"/>
    </row>
    <row r="100" spans="1:102" s="380" customFormat="1" ht="15.75" customHeight="1">
      <c r="C100" s="379"/>
      <c r="D100" s="379"/>
      <c r="E100" s="379"/>
      <c r="F100" s="379"/>
      <c r="G100" s="379"/>
      <c r="H100" s="379"/>
      <c r="I100" s="379"/>
      <c r="J100" s="379"/>
      <c r="L100" s="379"/>
      <c r="M100" s="379"/>
      <c r="N100" s="379"/>
      <c r="O100" s="379"/>
      <c r="P100" s="379"/>
      <c r="Q100" s="379"/>
      <c r="R100" s="379"/>
      <c r="S100" s="379"/>
      <c r="W100" s="379"/>
      <c r="X100" s="379"/>
      <c r="Y100" s="379"/>
      <c r="Z100" s="379"/>
      <c r="AA100" s="379"/>
      <c r="AB100" s="379"/>
      <c r="AC100" s="379"/>
      <c r="AD100" s="379"/>
      <c r="AF100" s="379"/>
      <c r="AG100" s="379"/>
      <c r="AH100" s="379"/>
      <c r="AI100" s="379"/>
      <c r="AJ100" s="379"/>
      <c r="AK100" s="379"/>
      <c r="AL100" s="379"/>
      <c r="AM100" s="379"/>
      <c r="AQ100" s="379"/>
      <c r="AR100" s="379"/>
      <c r="AS100" s="379"/>
      <c r="AT100" s="379"/>
      <c r="AU100" s="379"/>
      <c r="AV100" s="379"/>
      <c r="AW100" s="379"/>
      <c r="AX100" s="379"/>
      <c r="AZ100" s="379"/>
      <c r="BA100" s="379"/>
      <c r="BB100" s="379"/>
      <c r="BC100" s="379"/>
      <c r="BD100" s="379"/>
      <c r="BE100" s="379"/>
      <c r="BF100" s="379"/>
      <c r="BG100" s="379"/>
      <c r="BK100" s="379"/>
      <c r="BL100" s="379"/>
      <c r="BM100" s="379"/>
      <c r="BN100" s="379"/>
      <c r="BO100" s="379"/>
      <c r="BP100" s="379"/>
      <c r="BQ100" s="379"/>
      <c r="BR100" s="379"/>
      <c r="BT100" s="379"/>
      <c r="BU100" s="379"/>
      <c r="BV100" s="379"/>
      <c r="BW100" s="379"/>
      <c r="BX100" s="379"/>
      <c r="BY100" s="379"/>
      <c r="BZ100" s="379"/>
      <c r="CA100" s="379"/>
      <c r="CT100" s="379"/>
      <c r="CU100" s="379"/>
      <c r="CV100" s="379"/>
      <c r="CW100" s="379"/>
      <c r="CX100" s="379"/>
    </row>
    <row r="101" spans="1:102" s="380" customFormat="1" ht="15.75" customHeight="1">
      <c r="C101" s="379"/>
      <c r="D101" s="379"/>
      <c r="F101" s="379"/>
      <c r="H101" s="379"/>
      <c r="J101" s="379"/>
      <c r="L101" s="379"/>
      <c r="M101" s="379"/>
      <c r="O101" s="379"/>
      <c r="Q101" s="379"/>
      <c r="S101" s="379"/>
      <c r="W101" s="379"/>
      <c r="X101" s="379"/>
      <c r="Z101" s="379"/>
      <c r="AB101" s="379"/>
      <c r="AD101" s="379"/>
      <c r="AF101" s="379"/>
      <c r="AG101" s="379"/>
      <c r="AI101" s="379"/>
      <c r="AK101" s="379"/>
      <c r="AM101" s="379"/>
      <c r="AQ101" s="379"/>
      <c r="AR101" s="379"/>
      <c r="AT101" s="379"/>
      <c r="AV101" s="379"/>
      <c r="AX101" s="379"/>
      <c r="AZ101" s="379"/>
      <c r="BA101" s="379"/>
      <c r="BC101" s="379"/>
      <c r="BE101" s="379"/>
      <c r="BG101" s="379"/>
      <c r="BK101" s="379"/>
      <c r="BL101" s="379"/>
      <c r="BN101" s="379"/>
      <c r="BP101" s="379"/>
      <c r="BR101" s="379"/>
      <c r="BT101" s="379"/>
      <c r="BU101" s="379"/>
      <c r="BW101" s="379"/>
      <c r="BY101" s="379"/>
      <c r="CA101" s="379"/>
      <c r="CT101" s="379"/>
      <c r="CV101" s="379"/>
      <c r="CX101" s="379"/>
    </row>
    <row r="102" spans="1:102" s="380" customFormat="1" ht="15.75" customHeight="1"/>
    <row r="103" spans="1:102" s="380" customFormat="1">
      <c r="C103" s="379"/>
      <c r="D103" s="379"/>
      <c r="E103" s="379"/>
      <c r="F103" s="379"/>
      <c r="G103" s="379"/>
      <c r="H103" s="379"/>
      <c r="I103" s="379"/>
      <c r="J103" s="379"/>
      <c r="L103" s="379"/>
      <c r="M103" s="379"/>
      <c r="N103" s="379"/>
      <c r="O103" s="379"/>
      <c r="P103" s="379"/>
      <c r="Q103" s="379"/>
      <c r="R103" s="379"/>
      <c r="S103" s="379"/>
      <c r="W103" s="379"/>
      <c r="X103" s="379"/>
      <c r="Y103" s="379"/>
      <c r="Z103" s="379"/>
      <c r="AA103" s="379"/>
      <c r="AB103" s="379"/>
      <c r="AC103" s="379"/>
      <c r="AD103" s="379"/>
      <c r="AF103" s="379"/>
      <c r="AG103" s="379"/>
      <c r="AH103" s="379"/>
      <c r="AI103" s="379"/>
      <c r="AJ103" s="379"/>
      <c r="AK103" s="379"/>
      <c r="AL103" s="379"/>
      <c r="AM103" s="379"/>
      <c r="AQ103" s="379"/>
      <c r="AR103" s="379"/>
      <c r="AS103" s="379"/>
      <c r="AT103" s="379"/>
      <c r="AU103" s="379"/>
      <c r="AV103" s="379"/>
      <c r="AW103" s="379"/>
      <c r="AX103" s="379"/>
      <c r="AZ103" s="379"/>
      <c r="BA103" s="379"/>
      <c r="BB103" s="379"/>
      <c r="BC103" s="379"/>
      <c r="BD103" s="379"/>
      <c r="BE103" s="379"/>
      <c r="BF103" s="379"/>
      <c r="BG103" s="379"/>
      <c r="BK103" s="379"/>
      <c r="BL103" s="379"/>
      <c r="BM103" s="379"/>
      <c r="BN103" s="379"/>
      <c r="BO103" s="379"/>
      <c r="BP103" s="379"/>
      <c r="BQ103" s="379"/>
      <c r="BR103" s="379"/>
      <c r="BT103" s="379"/>
      <c r="BU103" s="379"/>
      <c r="BV103" s="379"/>
      <c r="BW103" s="379"/>
      <c r="BX103" s="379"/>
      <c r="BY103" s="379"/>
      <c r="BZ103" s="379"/>
      <c r="CA103" s="379"/>
      <c r="CT103" s="379"/>
      <c r="CU103" s="379"/>
      <c r="CV103" s="379"/>
      <c r="CW103" s="379"/>
      <c r="CX103" s="379"/>
    </row>
    <row r="104" spans="1:102" s="380" customFormat="1">
      <c r="C104" s="379"/>
      <c r="D104" s="379"/>
      <c r="F104" s="379"/>
      <c r="H104" s="379"/>
      <c r="J104" s="379"/>
      <c r="L104" s="379"/>
      <c r="M104" s="379"/>
      <c r="O104" s="379"/>
      <c r="Q104" s="379"/>
      <c r="S104" s="379"/>
      <c r="W104" s="379"/>
      <c r="X104" s="379"/>
      <c r="Z104" s="379"/>
      <c r="AB104" s="379"/>
      <c r="AD104" s="379"/>
      <c r="AF104" s="379"/>
      <c r="AG104" s="379"/>
      <c r="AI104" s="379"/>
      <c r="AK104" s="379"/>
      <c r="AM104" s="379"/>
      <c r="AQ104" s="379"/>
      <c r="AR104" s="379"/>
      <c r="AT104" s="379"/>
      <c r="AV104" s="379"/>
      <c r="AX104" s="379"/>
      <c r="AZ104" s="379"/>
      <c r="BA104" s="379"/>
      <c r="BC104" s="379"/>
      <c r="BE104" s="379"/>
      <c r="BG104" s="379"/>
      <c r="BK104" s="379"/>
      <c r="BL104" s="379"/>
      <c r="BN104" s="379"/>
      <c r="BP104" s="379"/>
      <c r="BR104" s="379"/>
      <c r="BT104" s="379"/>
      <c r="BU104" s="379"/>
      <c r="BW104" s="379"/>
      <c r="BY104" s="379"/>
      <c r="CA104" s="379"/>
      <c r="CT104" s="379"/>
      <c r="CV104" s="379"/>
      <c r="CX104" s="379"/>
    </row>
    <row r="105" spans="1:102" s="380" customFormat="1"/>
    <row r="106" spans="1:102" s="380" customFormat="1">
      <c r="CT106" s="379"/>
      <c r="CV106" s="379"/>
      <c r="CX106" s="379"/>
    </row>
    <row r="107" spans="1:102" s="380" customFormat="1">
      <c r="CT107" s="379"/>
      <c r="CV107" s="379"/>
      <c r="CX107" s="379"/>
    </row>
    <row r="108" spans="1:102" s="380" customFormat="1">
      <c r="CT108" s="379"/>
      <c r="CV108" s="379"/>
      <c r="CX108" s="379"/>
    </row>
    <row r="109" spans="1:102" s="380" customFormat="1"/>
    <row r="110" spans="1:102" s="380" customFormat="1">
      <c r="CT110" s="379"/>
      <c r="CV110" s="379"/>
      <c r="CX110" s="379"/>
    </row>
    <row r="111" spans="1:102" s="380" customFormat="1"/>
    <row r="112" spans="1:102" s="380" customFormat="1"/>
    <row r="113" s="380" customFormat="1"/>
    <row r="114" s="380" customFormat="1"/>
    <row r="115" s="380" customFormat="1"/>
    <row r="116" s="380" customFormat="1"/>
    <row r="117" s="380" customFormat="1"/>
    <row r="118" s="380" customFormat="1"/>
    <row r="119" s="380" customFormat="1"/>
    <row r="120" s="380" customFormat="1"/>
    <row r="121" s="380" customFormat="1"/>
    <row r="122" s="380" customFormat="1"/>
    <row r="123" s="380" customFormat="1"/>
    <row r="124" s="380" customFormat="1"/>
    <row r="125" s="380" customFormat="1"/>
    <row r="126" s="380" customFormat="1"/>
    <row r="127" s="380" customFormat="1"/>
    <row r="128" s="380" customFormat="1"/>
    <row r="129" s="380" customFormat="1"/>
    <row r="130" s="380" customFormat="1"/>
    <row r="131" s="380" customFormat="1"/>
    <row r="132" s="380" customFormat="1"/>
    <row r="133" s="380" customFormat="1"/>
    <row r="134" s="380" customFormat="1"/>
    <row r="135" s="380" customFormat="1"/>
    <row r="136" s="380" customFormat="1"/>
    <row r="137" s="380" customFormat="1"/>
    <row r="138" s="380" customFormat="1"/>
    <row r="139" s="380" customFormat="1"/>
    <row r="140" s="380" customFormat="1"/>
    <row r="141" s="380" customFormat="1"/>
    <row r="142" s="380" customFormat="1"/>
    <row r="143" s="380" customFormat="1"/>
    <row r="144" s="380" customFormat="1"/>
    <row r="145" s="380" customFormat="1"/>
    <row r="146" s="380" customFormat="1"/>
    <row r="147" s="380" customFormat="1"/>
    <row r="148" s="380" customFormat="1"/>
    <row r="149" s="380" customFormat="1"/>
    <row r="150" s="380" customFormat="1"/>
    <row r="151" s="380" customFormat="1"/>
    <row r="152" s="380" customFormat="1"/>
    <row r="153" s="380" customFormat="1"/>
    <row r="154" s="380" customFormat="1"/>
    <row r="155" s="380" customFormat="1"/>
    <row r="156" s="380" customFormat="1"/>
    <row r="157" s="380" customFormat="1"/>
    <row r="158" s="380" customFormat="1"/>
    <row r="159" s="380" customFormat="1"/>
    <row r="160" s="380" customFormat="1"/>
    <row r="161" s="380" customFormat="1"/>
    <row r="162" s="380" customFormat="1"/>
    <row r="163" s="380" customFormat="1"/>
    <row r="164" s="380" customFormat="1"/>
    <row r="165" s="380" customFormat="1"/>
    <row r="166" s="380" customFormat="1"/>
    <row r="167" s="380" customFormat="1"/>
    <row r="168" s="380" customFormat="1"/>
    <row r="169" s="380" customFormat="1"/>
    <row r="170" s="380" customFormat="1"/>
    <row r="171" s="380" customFormat="1"/>
    <row r="172" s="380" customFormat="1"/>
    <row r="173" s="380" customFormat="1"/>
    <row r="174" s="380" customFormat="1"/>
    <row r="175" s="380" customFormat="1"/>
    <row r="176" s="380" customFormat="1"/>
    <row r="177" s="380" customFormat="1"/>
    <row r="178" s="380" customFormat="1"/>
    <row r="179" s="380" customFormat="1"/>
    <row r="180" s="380" customFormat="1"/>
    <row r="181" s="380" customFormat="1"/>
    <row r="182" s="380" customFormat="1"/>
    <row r="183" s="380" customFormat="1"/>
    <row r="184" s="380" customFormat="1"/>
    <row r="185" s="380" customFormat="1"/>
    <row r="186" s="380" customFormat="1"/>
    <row r="187" s="380" customFormat="1"/>
    <row r="188" s="380" customFormat="1"/>
    <row r="189" s="380" customFormat="1"/>
    <row r="190" s="380" customFormat="1"/>
    <row r="191" s="380" customFormat="1"/>
    <row r="192" s="380" customFormat="1"/>
    <row r="193" s="380" customFormat="1"/>
    <row r="194" s="380" customFormat="1"/>
    <row r="195" s="380" customFormat="1"/>
    <row r="196" s="380" customFormat="1"/>
    <row r="197" s="380" customFormat="1"/>
    <row r="198" s="380" customFormat="1"/>
    <row r="199" s="380" customFormat="1"/>
    <row r="200" s="380" customFormat="1"/>
    <row r="201" s="380" customFormat="1"/>
    <row r="202" s="380" customFormat="1"/>
    <row r="203" s="380" customFormat="1"/>
    <row r="204" s="380" customFormat="1"/>
    <row r="205" s="380" customFormat="1"/>
    <row r="206" s="380" customFormat="1"/>
    <row r="207" s="380" customFormat="1"/>
    <row r="208" s="380" customFormat="1"/>
    <row r="209" s="380" customFormat="1"/>
    <row r="210" s="380" customFormat="1"/>
    <row r="211" s="380" customFormat="1"/>
    <row r="212" s="380" customFormat="1"/>
    <row r="213" s="380" customFormat="1"/>
    <row r="214" s="380" customFormat="1"/>
    <row r="215" s="380" customFormat="1"/>
    <row r="216" s="380" customFormat="1"/>
    <row r="217" s="380" customFormat="1"/>
    <row r="218" s="380" customFormat="1"/>
    <row r="219" s="380" customFormat="1"/>
    <row r="220" s="380" customFormat="1"/>
    <row r="221" s="380" customFormat="1"/>
    <row r="222" s="380" customFormat="1"/>
    <row r="223" s="380" customFormat="1"/>
    <row r="224" s="380" customFormat="1"/>
    <row r="225" s="380" customFormat="1"/>
    <row r="226" s="380" customFormat="1"/>
    <row r="227" s="380" customFormat="1"/>
    <row r="228" s="380" customFormat="1"/>
    <row r="229" s="380" customFormat="1"/>
    <row r="230" s="380" customFormat="1"/>
    <row r="231" s="380" customFormat="1"/>
    <row r="232" s="380" customFormat="1"/>
    <row r="233" s="380" customFormat="1"/>
    <row r="234" s="380" customFormat="1"/>
    <row r="235" s="380" customFormat="1"/>
    <row r="236" s="380" customFormat="1"/>
    <row r="237" s="380" customFormat="1"/>
    <row r="238" s="380" customFormat="1"/>
    <row r="239" s="380" customFormat="1"/>
    <row r="240" s="380" customFormat="1"/>
    <row r="241" s="380" customFormat="1"/>
    <row r="242" s="380" customFormat="1"/>
    <row r="243" s="380" customFormat="1"/>
    <row r="244" s="380" customFormat="1"/>
    <row r="245" s="380" customFormat="1"/>
    <row r="246" s="380" customFormat="1"/>
    <row r="247" s="380" customFormat="1"/>
    <row r="248" s="380" customFormat="1"/>
    <row r="249" s="380" customFormat="1"/>
    <row r="250" s="380" customFormat="1"/>
    <row r="251" s="380" customFormat="1"/>
    <row r="252" s="380" customFormat="1"/>
    <row r="253" s="380" customFormat="1"/>
    <row r="254" s="380" customFormat="1"/>
    <row r="255" s="380" customFormat="1"/>
    <row r="256" s="380" customFormat="1"/>
    <row r="257" s="380" customFormat="1"/>
    <row r="258" s="380" customFormat="1"/>
    <row r="259" s="380" customFormat="1"/>
    <row r="260" s="380" customFormat="1"/>
    <row r="261" s="380" customFormat="1"/>
    <row r="262" s="380" customFormat="1"/>
    <row r="263" s="380" customFormat="1"/>
    <row r="264" s="380" customFormat="1"/>
    <row r="265" s="380" customFormat="1"/>
    <row r="266" s="380" customFormat="1"/>
    <row r="267" s="380" customFormat="1"/>
    <row r="268" s="380" customFormat="1"/>
    <row r="269" s="380" customFormat="1"/>
    <row r="270" s="380" customFormat="1"/>
    <row r="271" s="380" customFormat="1"/>
    <row r="272" s="380" customFormat="1"/>
    <row r="273" s="380" customFormat="1"/>
    <row r="274" s="380" customFormat="1"/>
    <row r="275" s="380" customFormat="1"/>
    <row r="276" s="380" customFormat="1"/>
    <row r="277" s="380" customFormat="1"/>
    <row r="278" s="380" customFormat="1"/>
    <row r="279" s="380" customFormat="1"/>
    <row r="280" s="380" customFormat="1"/>
    <row r="281" s="380" customFormat="1"/>
    <row r="282" s="380" customFormat="1"/>
    <row r="283" s="380" customFormat="1"/>
    <row r="284" s="380" customFormat="1"/>
    <row r="285" s="380" customFormat="1"/>
    <row r="286" s="380" customFormat="1"/>
    <row r="287" s="380" customFormat="1"/>
    <row r="288" s="380" customFormat="1"/>
    <row r="289" s="380" customFormat="1"/>
    <row r="290" s="380" customFormat="1"/>
    <row r="291" s="380" customFormat="1"/>
    <row r="292" s="380" customFormat="1"/>
    <row r="293" s="380" customFormat="1"/>
    <row r="294" s="380" customFormat="1"/>
    <row r="295" s="380" customFormat="1"/>
    <row r="296" s="380" customFormat="1"/>
    <row r="297" s="380" customFormat="1"/>
    <row r="298" s="380" customFormat="1"/>
    <row r="299" s="380" customFormat="1"/>
    <row r="300" s="380" customFormat="1"/>
    <row r="301" s="380" customFormat="1"/>
    <row r="302" s="380" customFormat="1"/>
    <row r="303" s="380" customFormat="1"/>
    <row r="304" s="380" customFormat="1"/>
    <row r="305" s="380" customFormat="1"/>
    <row r="306" s="380" customFormat="1"/>
    <row r="307" s="380" customFormat="1"/>
    <row r="308" s="380" customFormat="1"/>
    <row r="309" s="380" customFormat="1"/>
    <row r="310" s="380" customFormat="1"/>
    <row r="311" s="380" customFormat="1"/>
    <row r="312" s="380" customFormat="1"/>
    <row r="313" s="380" customFormat="1"/>
    <row r="314" s="380" customFormat="1"/>
    <row r="315" s="380" customFormat="1"/>
    <row r="316" s="380" customFormat="1"/>
    <row r="317" s="380" customFormat="1"/>
    <row r="318" s="380" customFormat="1"/>
    <row r="319" s="380" customFormat="1"/>
    <row r="320" s="380" customFormat="1"/>
    <row r="321" s="380" customFormat="1"/>
    <row r="322" s="380" customFormat="1"/>
    <row r="323" s="380" customFormat="1"/>
    <row r="324" s="380" customFormat="1"/>
    <row r="325" s="380" customFormat="1"/>
    <row r="326" s="380" customFormat="1"/>
    <row r="327" s="380" customFormat="1"/>
    <row r="328" s="380" customFormat="1"/>
    <row r="329" s="380" customFormat="1"/>
    <row r="330" s="380" customFormat="1"/>
    <row r="331" s="380" customFormat="1"/>
    <row r="332" s="380" customFormat="1"/>
    <row r="333" s="380" customFormat="1"/>
    <row r="334" s="380" customFormat="1"/>
    <row r="335" s="380" customFormat="1"/>
    <row r="336" s="380" customFormat="1"/>
    <row r="337" s="380" customFormat="1"/>
    <row r="338" s="380" customFormat="1"/>
    <row r="339" s="380" customFormat="1"/>
    <row r="340" s="380" customFormat="1"/>
    <row r="341" s="380" customFormat="1"/>
    <row r="342" s="380" customFormat="1"/>
  </sheetData>
  <sheetProtection algorithmName="SHA-512" hashValue="yQbw/obeVBat+IPAbDkNTQ4mITZCQrr4O9oz4pSjwyGl4FgI16MYLVL4fCGLvgykI7S2ygWXfGLYYs1yGspZPQ==" saltValue="HYkfz0yreybJEfZ8hIs6hA==" spinCount="100000" sheet="1" formatColumns="0"/>
  <mergeCells count="13">
    <mergeCell ref="G1:I1"/>
    <mergeCell ref="B10:B13"/>
    <mergeCell ref="U11:U13"/>
    <mergeCell ref="CC11:CC13"/>
    <mergeCell ref="AO11:AO13"/>
    <mergeCell ref="BI11:BI13"/>
    <mergeCell ref="CS10:CS13"/>
    <mergeCell ref="BJ10:BJ13"/>
    <mergeCell ref="V10:V13"/>
    <mergeCell ref="AP10:AP13"/>
    <mergeCell ref="CD10:CD13"/>
    <mergeCell ref="CN10:CN13"/>
    <mergeCell ref="CI10:CI13"/>
  </mergeCells>
  <pageMargins left="0.25" right="0.25" top="0.5" bottom="0.75" header="0.3" footer="0.3"/>
  <pageSetup paperSize="9" scale="59" fitToHeight="0" orientation="portrait" r:id="rId1"/>
  <headerFooter alignWithMargins="0"/>
  <ignoredErrors>
    <ignoredError sqref="K16:K19 K21:K22 K24:K29 K31:K69 K71:K91 K93:K97 AY16 AY21 AY22 AY71:AY97 AY31:AY69 AY24:AY29 BS16:BS19 BS71:BS97 BS21:BS22 BS24:BS29 BS31:BS69" formulaRange="1"/>
    <ignoredError sqref="K20 K23 K30 K70 K92 AY70 AY30 AY23 BS70 BS20 BS23 BS30" formula="1" formulaRange="1"/>
    <ignoredError sqref="AY2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14999847407452621"/>
    <pageSetUpPr fitToPage="1"/>
  </sheetPr>
  <dimension ref="A1:EA342"/>
  <sheetViews>
    <sheetView zoomScale="80" zoomScaleNormal="80" workbookViewId="0">
      <selection activeCell="AA79" sqref="AA79"/>
    </sheetView>
  </sheetViews>
  <sheetFormatPr defaultColWidth="9.42578125" defaultRowHeight="12.75"/>
  <cols>
    <col min="1" max="1" width="49.42578125" style="149" bestFit="1" customWidth="1"/>
    <col min="2" max="2" width="8.5703125" style="149" bestFit="1" customWidth="1"/>
    <col min="3" max="21" width="15.5703125" style="149" customWidth="1"/>
    <col min="22" max="22" width="7.42578125" style="149" bestFit="1" customWidth="1"/>
    <col min="23" max="41" width="15.5703125" style="149" customWidth="1"/>
    <col min="42" max="42" width="7.42578125" style="149" bestFit="1" customWidth="1"/>
    <col min="43" max="61" width="15.5703125" style="149" customWidth="1"/>
    <col min="62" max="62" width="7.42578125" style="149" bestFit="1" customWidth="1"/>
    <col min="63" max="81" width="15.5703125" style="149" customWidth="1"/>
    <col min="82" max="82" width="7.42578125" style="149" bestFit="1" customWidth="1"/>
    <col min="83" max="97" width="15.5703125" style="149" customWidth="1"/>
    <col min="98" max="98" width="13.42578125" style="380" bestFit="1" customWidth="1"/>
    <col min="99" max="99" width="11.42578125" style="380" bestFit="1" customWidth="1"/>
    <col min="100" max="100" width="13.42578125" style="380" bestFit="1" customWidth="1"/>
    <col min="101" max="101" width="11.42578125" style="380" bestFit="1" customWidth="1"/>
    <col min="102" max="102" width="13.42578125" style="380" bestFit="1" customWidth="1"/>
    <col min="103" max="131" width="9.42578125" style="380"/>
    <col min="132" max="16384" width="9.42578125" style="149"/>
  </cols>
  <sheetData>
    <row r="1" spans="1:131" s="198" customFormat="1" ht="27" customHeight="1">
      <c r="A1" s="15" t="s">
        <v>1323</v>
      </c>
      <c r="B1" s="196"/>
      <c r="C1" s="196"/>
      <c r="D1" s="196"/>
      <c r="E1" s="196"/>
      <c r="F1" s="196"/>
      <c r="G1" s="847"/>
      <c r="H1" s="847"/>
      <c r="I1" s="847"/>
      <c r="J1" s="780"/>
      <c r="K1" s="780"/>
      <c r="L1" s="197"/>
      <c r="M1" s="197"/>
      <c r="N1" s="197"/>
      <c r="O1" s="197"/>
      <c r="P1" s="197"/>
      <c r="Q1" s="197"/>
      <c r="R1" s="197"/>
      <c r="S1" s="197"/>
      <c r="T1" s="780"/>
      <c r="U1" s="197"/>
      <c r="V1" s="197"/>
      <c r="W1" s="197"/>
      <c r="X1" s="383"/>
      <c r="Y1" s="383"/>
      <c r="Z1" s="383"/>
      <c r="AA1" s="383"/>
      <c r="AB1" s="383"/>
      <c r="AC1" s="383"/>
      <c r="AD1" s="383"/>
      <c r="AE1" s="780"/>
      <c r="AF1" s="197"/>
      <c r="AG1" s="197"/>
      <c r="AH1" s="197"/>
      <c r="AI1" s="197"/>
      <c r="AJ1" s="197"/>
      <c r="AK1" s="197"/>
      <c r="AL1" s="197"/>
      <c r="AM1" s="197"/>
      <c r="AN1" s="780"/>
      <c r="AO1" s="197"/>
      <c r="AP1" s="197"/>
      <c r="AQ1" s="383"/>
      <c r="AR1" s="383"/>
      <c r="AS1" s="383"/>
      <c r="AT1" s="383"/>
      <c r="AU1" s="383"/>
      <c r="AV1" s="383"/>
      <c r="AW1" s="383"/>
      <c r="AX1" s="383"/>
      <c r="AY1" s="780"/>
      <c r="AZ1" s="197"/>
      <c r="BA1" s="197"/>
      <c r="BB1" s="197"/>
      <c r="BC1" s="197"/>
      <c r="BD1" s="197"/>
      <c r="BE1" s="197"/>
      <c r="BF1" s="197"/>
      <c r="BG1" s="197"/>
      <c r="BH1" s="780"/>
      <c r="BI1" s="197"/>
      <c r="BJ1" s="197"/>
      <c r="BK1" s="383"/>
      <c r="BL1" s="383"/>
      <c r="BM1" s="383"/>
      <c r="BN1" s="383"/>
      <c r="BO1" s="383"/>
      <c r="BP1" s="383"/>
      <c r="BQ1" s="383"/>
      <c r="BR1" s="383"/>
      <c r="BS1" s="780"/>
      <c r="BT1" s="197"/>
      <c r="BU1" s="197"/>
      <c r="BV1" s="197"/>
      <c r="BW1" s="197"/>
      <c r="BX1" s="197"/>
      <c r="BY1" s="197"/>
      <c r="BZ1" s="197"/>
      <c r="CA1" s="197"/>
      <c r="CB1" s="780"/>
      <c r="CC1" s="197"/>
      <c r="CD1" s="197"/>
      <c r="CE1" s="197"/>
      <c r="CF1" s="197"/>
      <c r="CG1" s="197"/>
      <c r="CH1" s="197"/>
      <c r="CI1" s="383"/>
      <c r="CJ1" s="197"/>
      <c r="CK1" s="197"/>
      <c r="CL1" s="197"/>
      <c r="CM1" s="197"/>
      <c r="CN1" s="383"/>
      <c r="CO1" s="197"/>
      <c r="CP1" s="197"/>
      <c r="CQ1" s="197"/>
      <c r="CR1" s="197"/>
      <c r="CS1" s="383"/>
      <c r="CT1" s="383"/>
      <c r="CU1" s="383"/>
      <c r="CV1" s="383"/>
      <c r="CW1" s="383"/>
      <c r="CX1" s="383"/>
      <c r="CY1" s="383"/>
      <c r="CZ1" s="383"/>
      <c r="DA1" s="383"/>
      <c r="DB1" s="383"/>
      <c r="DC1" s="383"/>
      <c r="DD1" s="383"/>
      <c r="DE1" s="383"/>
      <c r="DF1" s="383"/>
      <c r="DG1" s="383"/>
      <c r="DH1" s="383"/>
      <c r="DI1" s="383"/>
      <c r="DJ1" s="383"/>
      <c r="DK1" s="383"/>
      <c r="DL1" s="383"/>
      <c r="DM1" s="383"/>
      <c r="DN1" s="383"/>
      <c r="DO1" s="383"/>
      <c r="DP1" s="383"/>
      <c r="DQ1" s="383"/>
      <c r="DR1" s="383"/>
      <c r="DS1" s="383"/>
      <c r="DT1" s="383"/>
      <c r="DU1" s="383"/>
      <c r="DV1" s="383"/>
      <c r="DW1" s="383"/>
      <c r="DX1" s="383"/>
      <c r="DY1" s="383"/>
      <c r="DZ1" s="383"/>
      <c r="EA1" s="383"/>
    </row>
    <row r="2" spans="1:131" s="198" customFormat="1" ht="15.75">
      <c r="A2" s="152" t="s">
        <v>1305</v>
      </c>
      <c r="B2" s="513" t="str">
        <f>'Schedule 3A_Income Statement'!B2</f>
        <v>Tufts Associated Health Plans, Inc. (TAHMO)</v>
      </c>
      <c r="C2" s="514"/>
      <c r="D2" s="514"/>
      <c r="E2" s="514"/>
      <c r="F2" s="515"/>
      <c r="G2" s="516"/>
      <c r="H2" s="197"/>
      <c r="I2" s="197"/>
      <c r="J2" s="197"/>
      <c r="K2" s="197"/>
      <c r="L2" s="197"/>
      <c r="M2" s="197"/>
      <c r="N2" s="197"/>
      <c r="O2" s="197"/>
      <c r="P2" s="197"/>
      <c r="Q2" s="197"/>
      <c r="R2" s="197"/>
      <c r="S2" s="197"/>
      <c r="T2" s="197"/>
      <c r="U2" s="197"/>
      <c r="V2" s="197"/>
      <c r="W2" s="197"/>
      <c r="X2" s="383"/>
      <c r="Y2" s="383"/>
      <c r="Z2" s="383"/>
      <c r="AA2" s="383"/>
      <c r="AB2" s="383"/>
      <c r="AC2" s="383"/>
      <c r="AD2" s="383"/>
      <c r="AE2" s="197"/>
      <c r="AF2" s="197"/>
      <c r="AG2" s="197"/>
      <c r="AH2" s="197"/>
      <c r="AI2" s="197"/>
      <c r="AJ2" s="197"/>
      <c r="AK2" s="197"/>
      <c r="AL2" s="197"/>
      <c r="AM2" s="197"/>
      <c r="AN2" s="197"/>
      <c r="AO2" s="197"/>
      <c r="AP2" s="197"/>
      <c r="AQ2" s="383"/>
      <c r="AR2" s="383"/>
      <c r="AS2" s="383"/>
      <c r="AT2" s="383"/>
      <c r="AU2" s="383"/>
      <c r="AV2" s="383"/>
      <c r="AW2" s="383"/>
      <c r="AX2" s="383"/>
      <c r="AY2" s="197"/>
      <c r="AZ2" s="197"/>
      <c r="BA2" s="197"/>
      <c r="BB2" s="197"/>
      <c r="BC2" s="197"/>
      <c r="BD2" s="197"/>
      <c r="BE2" s="197"/>
      <c r="BF2" s="197"/>
      <c r="BG2" s="197"/>
      <c r="BH2" s="197"/>
      <c r="BI2" s="197"/>
      <c r="BJ2" s="197"/>
      <c r="BK2" s="383"/>
      <c r="BL2" s="383"/>
      <c r="BM2" s="383"/>
      <c r="BN2" s="383"/>
      <c r="BO2" s="383"/>
      <c r="BP2" s="383"/>
      <c r="BQ2" s="383"/>
      <c r="BR2" s="383"/>
      <c r="BS2" s="197"/>
      <c r="BT2" s="197"/>
      <c r="BU2" s="197"/>
      <c r="BV2" s="197"/>
      <c r="BW2" s="197"/>
      <c r="BX2" s="197"/>
      <c r="BY2" s="197"/>
      <c r="BZ2" s="197"/>
      <c r="CA2" s="197"/>
      <c r="CB2" s="197"/>
      <c r="CC2" s="197"/>
      <c r="CD2" s="197"/>
      <c r="CE2" s="197"/>
      <c r="CF2" s="197"/>
      <c r="CG2" s="197"/>
      <c r="CH2" s="197"/>
      <c r="CI2" s="383"/>
      <c r="CJ2" s="197"/>
      <c r="CK2" s="197"/>
      <c r="CL2" s="197"/>
      <c r="CM2" s="197"/>
      <c r="CN2" s="383"/>
      <c r="CO2" s="197"/>
      <c r="CP2" s="197"/>
      <c r="CQ2" s="197"/>
      <c r="CR2" s="197"/>
      <c r="CS2" s="383"/>
      <c r="CT2" s="383"/>
      <c r="CU2" s="383"/>
      <c r="CV2" s="383"/>
      <c r="CW2" s="383"/>
      <c r="CX2" s="383"/>
      <c r="CY2" s="383"/>
      <c r="CZ2" s="383"/>
      <c r="DA2" s="383"/>
      <c r="DB2" s="383"/>
      <c r="DC2" s="383"/>
      <c r="DD2" s="383"/>
      <c r="DE2" s="383"/>
      <c r="DF2" s="383"/>
      <c r="DG2" s="383"/>
      <c r="DH2" s="383"/>
      <c r="DI2" s="383"/>
      <c r="DJ2" s="383"/>
      <c r="DK2" s="383"/>
      <c r="DL2" s="383"/>
      <c r="DM2" s="383"/>
      <c r="DN2" s="383"/>
      <c r="DO2" s="383"/>
      <c r="DP2" s="383"/>
      <c r="DQ2" s="383"/>
      <c r="DR2" s="383"/>
      <c r="DS2" s="383"/>
      <c r="DT2" s="383"/>
      <c r="DU2" s="383"/>
      <c r="DV2" s="383"/>
      <c r="DW2" s="383"/>
      <c r="DX2" s="383"/>
      <c r="DY2" s="383"/>
      <c r="DZ2" s="383"/>
      <c r="EA2" s="383"/>
    </row>
    <row r="3" spans="1:131" s="198" customFormat="1" ht="15.75">
      <c r="A3" s="152" t="s">
        <v>1287</v>
      </c>
      <c r="B3" s="603" t="str">
        <f>'Schedule 3A_Income Statement'!B3</f>
        <v>01/01/2023 - 12/31/2023</v>
      </c>
      <c r="C3" s="606"/>
      <c r="D3" s="606"/>
      <c r="E3" s="606"/>
      <c r="F3" s="607"/>
      <c r="G3" s="516"/>
      <c r="H3" s="197"/>
      <c r="I3" s="197"/>
      <c r="J3" s="197"/>
      <c r="K3" s="197"/>
      <c r="L3" s="197"/>
      <c r="M3" s="197"/>
      <c r="N3" s="197"/>
      <c r="O3" s="197"/>
      <c r="P3" s="197"/>
      <c r="Q3" s="197"/>
      <c r="R3" s="197"/>
      <c r="S3" s="197"/>
      <c r="T3" s="197"/>
      <c r="U3" s="197"/>
      <c r="V3" s="197"/>
      <c r="W3" s="197"/>
      <c r="X3" s="383"/>
      <c r="Y3" s="383"/>
      <c r="Z3" s="383"/>
      <c r="AA3" s="383"/>
      <c r="AB3" s="383"/>
      <c r="AC3" s="383"/>
      <c r="AD3" s="383"/>
      <c r="AE3" s="197"/>
      <c r="AF3" s="197"/>
      <c r="AG3" s="197"/>
      <c r="AH3" s="197"/>
      <c r="AI3" s="197"/>
      <c r="AJ3" s="197"/>
      <c r="AK3" s="197"/>
      <c r="AL3" s="197"/>
      <c r="AM3" s="197"/>
      <c r="AN3" s="197"/>
      <c r="AO3" s="197"/>
      <c r="AP3" s="197"/>
      <c r="AQ3" s="383"/>
      <c r="AR3" s="383"/>
      <c r="AS3" s="383"/>
      <c r="AT3" s="383"/>
      <c r="AU3" s="383"/>
      <c r="AV3" s="383"/>
      <c r="AW3" s="383"/>
      <c r="AX3" s="383"/>
      <c r="AY3" s="197"/>
      <c r="AZ3" s="197"/>
      <c r="BA3" s="197"/>
      <c r="BB3" s="197"/>
      <c r="BC3" s="197"/>
      <c r="BD3" s="197"/>
      <c r="BE3" s="197"/>
      <c r="BF3" s="197"/>
      <c r="BG3" s="197"/>
      <c r="BH3" s="197"/>
      <c r="BI3" s="197"/>
      <c r="BJ3" s="197"/>
      <c r="BK3" s="383"/>
      <c r="BL3" s="383"/>
      <c r="BM3" s="383"/>
      <c r="BN3" s="383"/>
      <c r="BO3" s="383"/>
      <c r="BP3" s="383"/>
      <c r="BQ3" s="383"/>
      <c r="BR3" s="383"/>
      <c r="BS3" s="197"/>
      <c r="BT3" s="197"/>
      <c r="BU3" s="197"/>
      <c r="BV3" s="197"/>
      <c r="BW3" s="197"/>
      <c r="BX3" s="197"/>
      <c r="BY3" s="197"/>
      <c r="BZ3" s="197"/>
      <c r="CA3" s="197"/>
      <c r="CB3" s="197"/>
      <c r="CC3" s="197"/>
      <c r="CD3" s="197"/>
      <c r="CE3" s="197"/>
      <c r="CF3" s="197"/>
      <c r="CG3" s="197"/>
      <c r="CH3" s="197"/>
      <c r="CI3" s="383"/>
      <c r="CJ3" s="197"/>
      <c r="CK3" s="197"/>
      <c r="CL3" s="197"/>
      <c r="CM3" s="197"/>
      <c r="CN3" s="383"/>
      <c r="CO3" s="197"/>
      <c r="CP3" s="197"/>
      <c r="CQ3" s="197"/>
      <c r="CR3" s="197"/>
      <c r="CS3" s="383"/>
      <c r="CT3" s="383"/>
      <c r="CU3" s="383"/>
      <c r="CV3" s="383"/>
      <c r="CW3" s="383"/>
      <c r="CX3" s="383"/>
      <c r="CY3" s="383"/>
      <c r="CZ3" s="383"/>
      <c r="DA3" s="383"/>
      <c r="DB3" s="383"/>
      <c r="DC3" s="383"/>
      <c r="DD3" s="383"/>
      <c r="DE3" s="383"/>
      <c r="DF3" s="383"/>
      <c r="DG3" s="383"/>
      <c r="DH3" s="383"/>
      <c r="DI3" s="383"/>
      <c r="DJ3" s="383"/>
      <c r="DK3" s="383"/>
      <c r="DL3" s="383"/>
      <c r="DM3" s="383"/>
      <c r="DN3" s="383"/>
      <c r="DO3" s="383"/>
      <c r="DP3" s="383"/>
      <c r="DQ3" s="383"/>
      <c r="DR3" s="383"/>
      <c r="DS3" s="383"/>
      <c r="DT3" s="383"/>
      <c r="DU3" s="383"/>
      <c r="DV3" s="383"/>
      <c r="DW3" s="383"/>
      <c r="DX3" s="383"/>
      <c r="DY3" s="383"/>
      <c r="DZ3" s="383"/>
      <c r="EA3" s="383"/>
    </row>
    <row r="4" spans="1:131" s="198" customFormat="1" ht="15.75">
      <c r="A4" s="152" t="s">
        <v>1308</v>
      </c>
      <c r="B4" s="517">
        <f>'Schedule 3A_Income Statement'!B4</f>
        <v>45565</v>
      </c>
      <c r="C4" s="514"/>
      <c r="D4" s="514"/>
      <c r="E4" s="514"/>
      <c r="F4" s="515"/>
      <c r="G4" s="516"/>
      <c r="H4" s="197"/>
      <c r="I4" s="197"/>
      <c r="J4" s="197"/>
      <c r="K4" s="197"/>
      <c r="L4" s="197"/>
      <c r="M4" s="197"/>
      <c r="N4" s="197"/>
      <c r="O4" s="197"/>
      <c r="P4" s="197"/>
      <c r="Q4" s="197"/>
      <c r="R4" s="197"/>
      <c r="S4" s="197"/>
      <c r="T4" s="197"/>
      <c r="U4" s="197"/>
      <c r="V4" s="197"/>
      <c r="W4" s="197"/>
      <c r="X4" s="383"/>
      <c r="Y4" s="383"/>
      <c r="Z4" s="383"/>
      <c r="AA4" s="383"/>
      <c r="AB4" s="383"/>
      <c r="AC4" s="383"/>
      <c r="AD4" s="383"/>
      <c r="AE4" s="197"/>
      <c r="AF4" s="197"/>
      <c r="AG4" s="197"/>
      <c r="AH4" s="197"/>
      <c r="AI4" s="197"/>
      <c r="AJ4" s="197"/>
      <c r="AK4" s="197"/>
      <c r="AL4" s="197"/>
      <c r="AM4" s="197"/>
      <c r="AN4" s="197"/>
      <c r="AO4" s="197"/>
      <c r="AP4" s="197"/>
      <c r="AQ4" s="383"/>
      <c r="AR4" s="383"/>
      <c r="AS4" s="383"/>
      <c r="AT4" s="383"/>
      <c r="AU4" s="383"/>
      <c r="AV4" s="383"/>
      <c r="AW4" s="383"/>
      <c r="AX4" s="383"/>
      <c r="AY4" s="197"/>
      <c r="AZ4" s="197"/>
      <c r="BA4" s="197"/>
      <c r="BB4" s="197"/>
      <c r="BC4" s="197"/>
      <c r="BD4" s="197"/>
      <c r="BE4" s="197"/>
      <c r="BF4" s="197"/>
      <c r="BG4" s="197"/>
      <c r="BH4" s="197"/>
      <c r="BI4" s="197"/>
      <c r="BJ4" s="197"/>
      <c r="BK4" s="383"/>
      <c r="BL4" s="383"/>
      <c r="BM4" s="383"/>
      <c r="BN4" s="383"/>
      <c r="BO4" s="383"/>
      <c r="BP4" s="383"/>
      <c r="BQ4" s="383"/>
      <c r="BR4" s="383"/>
      <c r="BS4" s="197"/>
      <c r="BT4" s="197"/>
      <c r="BU4" s="197"/>
      <c r="BV4" s="197"/>
      <c r="BW4" s="197"/>
      <c r="BX4" s="197"/>
      <c r="BY4" s="197"/>
      <c r="BZ4" s="197"/>
      <c r="CA4" s="197"/>
      <c r="CB4" s="197"/>
      <c r="CC4" s="197"/>
      <c r="CD4" s="197"/>
      <c r="CE4" s="197"/>
      <c r="CF4" s="197"/>
      <c r="CG4" s="197"/>
      <c r="CH4" s="197"/>
      <c r="CI4" s="383"/>
      <c r="CJ4" s="197"/>
      <c r="CK4" s="197"/>
      <c r="CL4" s="197"/>
      <c r="CM4" s="197"/>
      <c r="CN4" s="383"/>
      <c r="CO4" s="197"/>
      <c r="CP4" s="197"/>
      <c r="CQ4" s="197"/>
      <c r="CR4" s="197"/>
      <c r="CS4" s="383"/>
      <c r="CT4" s="383"/>
      <c r="CU4" s="383"/>
      <c r="CV4" s="383"/>
      <c r="CW4" s="383"/>
      <c r="CX4" s="383"/>
      <c r="CY4" s="383"/>
      <c r="CZ4" s="383"/>
      <c r="DA4" s="383"/>
      <c r="DB4" s="383"/>
      <c r="DC4" s="383"/>
      <c r="DD4" s="383"/>
      <c r="DE4" s="383"/>
      <c r="DF4" s="383"/>
      <c r="DG4" s="383"/>
      <c r="DH4" s="383"/>
      <c r="DI4" s="383"/>
      <c r="DJ4" s="383"/>
      <c r="DK4" s="383"/>
      <c r="DL4" s="383"/>
      <c r="DM4" s="383"/>
      <c r="DN4" s="383"/>
      <c r="DO4" s="383"/>
      <c r="DP4" s="383"/>
      <c r="DQ4" s="383"/>
      <c r="DR4" s="383"/>
      <c r="DS4" s="383"/>
      <c r="DT4" s="383"/>
      <c r="DU4" s="383"/>
      <c r="DV4" s="383"/>
      <c r="DW4" s="383"/>
      <c r="DX4" s="383"/>
      <c r="DY4" s="383"/>
      <c r="DZ4" s="383"/>
      <c r="EA4" s="383"/>
    </row>
    <row r="5" spans="1:131" s="198" customFormat="1" ht="15.75">
      <c r="A5" s="152" t="s">
        <v>1309</v>
      </c>
      <c r="B5" s="513" t="str">
        <f>'Schedule 3A_Income Statement'!B5</f>
        <v>Roshni Parikh</v>
      </c>
      <c r="C5" s="514"/>
      <c r="D5" s="514"/>
      <c r="E5" s="514"/>
      <c r="F5" s="515"/>
      <c r="G5" s="516"/>
      <c r="H5" s="197"/>
      <c r="I5" s="197"/>
      <c r="J5" s="197"/>
      <c r="K5" s="197"/>
      <c r="L5" s="197"/>
      <c r="M5" s="197"/>
      <c r="N5" s="197"/>
      <c r="O5" s="197"/>
      <c r="P5" s="197"/>
      <c r="Q5" s="197"/>
      <c r="R5" s="197"/>
      <c r="S5" s="197"/>
      <c r="T5" s="197"/>
      <c r="U5" s="197"/>
      <c r="V5" s="197"/>
      <c r="W5" s="197"/>
      <c r="X5" s="383"/>
      <c r="Y5" s="383"/>
      <c r="Z5" s="383"/>
      <c r="AA5" s="383"/>
      <c r="AB5" s="383"/>
      <c r="AC5" s="383"/>
      <c r="AD5" s="383"/>
      <c r="AE5" s="197"/>
      <c r="AF5" s="197"/>
      <c r="AG5" s="197"/>
      <c r="AH5" s="197"/>
      <c r="AI5" s="197"/>
      <c r="AJ5" s="197"/>
      <c r="AK5" s="197"/>
      <c r="AL5" s="197"/>
      <c r="AM5" s="197"/>
      <c r="AN5" s="197"/>
      <c r="AO5" s="197"/>
      <c r="AP5" s="197"/>
      <c r="AQ5" s="383"/>
      <c r="AR5" s="383"/>
      <c r="AS5" s="383"/>
      <c r="AT5" s="383"/>
      <c r="AU5" s="383"/>
      <c r="AV5" s="383"/>
      <c r="AW5" s="383"/>
      <c r="AX5" s="383"/>
      <c r="AY5" s="197"/>
      <c r="AZ5" s="197"/>
      <c r="BA5" s="197"/>
      <c r="BB5" s="197"/>
      <c r="BC5" s="197"/>
      <c r="BD5" s="197"/>
      <c r="BE5" s="197"/>
      <c r="BF5" s="197"/>
      <c r="BG5" s="197"/>
      <c r="BH5" s="197"/>
      <c r="BI5" s="197"/>
      <c r="BJ5" s="197"/>
      <c r="BK5" s="383"/>
      <c r="BL5" s="383"/>
      <c r="BM5" s="383"/>
      <c r="BN5" s="383"/>
      <c r="BO5" s="383"/>
      <c r="BP5" s="383"/>
      <c r="BQ5" s="383"/>
      <c r="BR5" s="383"/>
      <c r="BS5" s="197"/>
      <c r="BT5" s="197"/>
      <c r="BU5" s="197"/>
      <c r="BV5" s="197"/>
      <c r="BW5" s="197"/>
      <c r="BX5" s="197"/>
      <c r="BY5" s="197"/>
      <c r="BZ5" s="197"/>
      <c r="CA5" s="197"/>
      <c r="CB5" s="197"/>
      <c r="CC5" s="197"/>
      <c r="CD5" s="197"/>
      <c r="CE5" s="197"/>
      <c r="CF5" s="197"/>
      <c r="CG5" s="197"/>
      <c r="CH5" s="197"/>
      <c r="CI5" s="383"/>
      <c r="CJ5" s="197"/>
      <c r="CK5" s="197"/>
      <c r="CL5" s="197"/>
      <c r="CM5" s="197"/>
      <c r="CN5" s="383"/>
      <c r="CO5" s="197"/>
      <c r="CP5" s="197"/>
      <c r="CQ5" s="197"/>
      <c r="CR5" s="197"/>
      <c r="CS5" s="383"/>
      <c r="CT5" s="383"/>
      <c r="CU5" s="383"/>
      <c r="CV5" s="383"/>
      <c r="CW5" s="383"/>
      <c r="CX5" s="383"/>
      <c r="CY5" s="383"/>
      <c r="CZ5" s="383"/>
      <c r="DA5" s="383"/>
      <c r="DB5" s="383"/>
      <c r="DC5" s="383"/>
      <c r="DD5" s="383"/>
      <c r="DE5" s="383"/>
      <c r="DF5" s="383"/>
      <c r="DG5" s="383"/>
      <c r="DH5" s="383"/>
      <c r="DI5" s="383"/>
      <c r="DJ5" s="383"/>
      <c r="DK5" s="383"/>
      <c r="DL5" s="383"/>
      <c r="DM5" s="383"/>
      <c r="DN5" s="383"/>
      <c r="DO5" s="383"/>
      <c r="DP5" s="383"/>
      <c r="DQ5" s="383"/>
      <c r="DR5" s="383"/>
      <c r="DS5" s="383"/>
      <c r="DT5" s="383"/>
      <c r="DU5" s="383"/>
      <c r="DV5" s="383"/>
      <c r="DW5" s="383"/>
      <c r="DX5" s="383"/>
      <c r="DY5" s="383"/>
      <c r="DZ5" s="383"/>
      <c r="EA5" s="383"/>
    </row>
    <row r="6" spans="1:131" s="198" customFormat="1" ht="15.75">
      <c r="A6" s="152" t="s">
        <v>1290</v>
      </c>
      <c r="B6" s="517">
        <f>'Schedule 3A_Income Statement'!B6</f>
        <v>45596</v>
      </c>
      <c r="C6" s="514"/>
      <c r="D6" s="514"/>
      <c r="E6" s="514"/>
      <c r="F6" s="515"/>
      <c r="G6" s="516"/>
      <c r="H6" s="197"/>
      <c r="I6" s="197"/>
      <c r="J6" s="197"/>
      <c r="K6" s="197"/>
      <c r="L6" s="197"/>
      <c r="M6" s="197"/>
      <c r="N6" s="197"/>
      <c r="O6" s="197"/>
      <c r="P6" s="197"/>
      <c r="Q6" s="197"/>
      <c r="R6" s="197"/>
      <c r="S6" s="197"/>
      <c r="T6" s="197"/>
      <c r="U6" s="197"/>
      <c r="V6" s="197"/>
      <c r="W6" s="197"/>
      <c r="X6" s="383"/>
      <c r="Y6" s="383"/>
      <c r="Z6" s="383"/>
      <c r="AA6" s="383"/>
      <c r="AB6" s="383"/>
      <c r="AC6" s="383"/>
      <c r="AD6" s="383"/>
      <c r="AE6" s="197"/>
      <c r="AF6" s="197"/>
      <c r="AG6" s="197"/>
      <c r="AH6" s="197"/>
      <c r="AI6" s="197"/>
      <c r="AJ6" s="197"/>
      <c r="AK6" s="197"/>
      <c r="AL6" s="197"/>
      <c r="AM6" s="197"/>
      <c r="AN6" s="197"/>
      <c r="AO6" s="197"/>
      <c r="AP6" s="197"/>
      <c r="AQ6" s="383"/>
      <c r="AR6" s="383"/>
      <c r="AS6" s="383"/>
      <c r="AT6" s="383"/>
      <c r="AU6" s="383"/>
      <c r="AV6" s="383"/>
      <c r="AW6" s="383"/>
      <c r="AX6" s="383"/>
      <c r="AY6" s="197"/>
      <c r="AZ6" s="197"/>
      <c r="BA6" s="197"/>
      <c r="BB6" s="197"/>
      <c r="BC6" s="197"/>
      <c r="BD6" s="197"/>
      <c r="BE6" s="197"/>
      <c r="BF6" s="197"/>
      <c r="BG6" s="197"/>
      <c r="BH6" s="197"/>
      <c r="BI6" s="197"/>
      <c r="BJ6" s="197"/>
      <c r="BK6" s="383"/>
      <c r="BL6" s="383"/>
      <c r="BM6" s="383"/>
      <c r="BN6" s="383"/>
      <c r="BO6" s="383"/>
      <c r="BP6" s="383"/>
      <c r="BQ6" s="383"/>
      <c r="BR6" s="383"/>
      <c r="BS6" s="197"/>
      <c r="BT6" s="197"/>
      <c r="BU6" s="197"/>
      <c r="BV6" s="197"/>
      <c r="BW6" s="197"/>
      <c r="BX6" s="197"/>
      <c r="BY6" s="197"/>
      <c r="BZ6" s="197"/>
      <c r="CA6" s="197"/>
      <c r="CB6" s="197"/>
      <c r="CC6" s="197"/>
      <c r="CD6" s="197"/>
      <c r="CE6" s="197"/>
      <c r="CF6" s="197"/>
      <c r="CG6" s="197"/>
      <c r="CH6" s="197"/>
      <c r="CI6" s="383"/>
      <c r="CJ6" s="197"/>
      <c r="CK6" s="197"/>
      <c r="CL6" s="197"/>
      <c r="CM6" s="197"/>
      <c r="CN6" s="383"/>
      <c r="CO6" s="197"/>
      <c r="CP6" s="197"/>
      <c r="CQ6" s="197"/>
      <c r="CR6" s="197"/>
      <c r="CS6" s="383"/>
      <c r="CT6" s="383"/>
      <c r="CU6" s="383"/>
      <c r="CV6" s="383"/>
      <c r="CW6" s="383"/>
      <c r="CX6" s="383"/>
      <c r="CY6" s="383"/>
      <c r="CZ6" s="383"/>
      <c r="DA6" s="383"/>
      <c r="DB6" s="383"/>
      <c r="DC6" s="383"/>
      <c r="DD6" s="383"/>
      <c r="DE6" s="383"/>
      <c r="DF6" s="383"/>
      <c r="DG6" s="383"/>
      <c r="DH6" s="383"/>
      <c r="DI6" s="383"/>
      <c r="DJ6" s="383"/>
      <c r="DK6" s="383"/>
      <c r="DL6" s="383"/>
      <c r="DM6" s="383"/>
      <c r="DN6" s="383"/>
      <c r="DO6" s="383"/>
      <c r="DP6" s="383"/>
      <c r="DQ6" s="383"/>
      <c r="DR6" s="383"/>
      <c r="DS6" s="383"/>
      <c r="DT6" s="383"/>
      <c r="DU6" s="383"/>
      <c r="DV6" s="383"/>
      <c r="DW6" s="383"/>
      <c r="DX6" s="383"/>
      <c r="DY6" s="383"/>
      <c r="DZ6" s="383"/>
      <c r="EA6" s="383"/>
    </row>
    <row r="7" spans="1:131" s="198" customFormat="1">
      <c r="A7" s="324" t="s">
        <v>1291</v>
      </c>
      <c r="B7" s="199"/>
      <c r="G7" s="383"/>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c r="CQ7" s="383"/>
      <c r="CR7" s="383"/>
      <c r="CS7" s="383"/>
      <c r="CT7" s="383"/>
      <c r="CU7" s="383"/>
      <c r="CV7" s="383"/>
      <c r="CW7" s="383"/>
      <c r="CX7" s="383"/>
      <c r="CY7" s="383"/>
      <c r="CZ7" s="383"/>
      <c r="DA7" s="383"/>
      <c r="DB7" s="383"/>
      <c r="DC7" s="383"/>
      <c r="DD7" s="383"/>
      <c r="DE7" s="383"/>
      <c r="DF7" s="383"/>
      <c r="DG7" s="383"/>
      <c r="DH7" s="383"/>
      <c r="DI7" s="383"/>
      <c r="DJ7" s="383"/>
      <c r="DK7" s="383"/>
      <c r="DL7" s="383"/>
      <c r="DM7" s="383"/>
      <c r="DN7" s="383"/>
      <c r="DO7" s="383"/>
      <c r="DP7" s="383"/>
      <c r="DQ7" s="383"/>
      <c r="DR7" s="383"/>
      <c r="DS7" s="383"/>
      <c r="DT7" s="383"/>
      <c r="DU7" s="383"/>
      <c r="DV7" s="383"/>
      <c r="DW7" s="383"/>
      <c r="DX7" s="383"/>
      <c r="DY7" s="383"/>
      <c r="DZ7" s="383"/>
      <c r="EA7" s="383"/>
    </row>
    <row r="8" spans="1:131" s="198" customFormat="1">
      <c r="A8" s="260"/>
      <c r="B8" s="199"/>
      <c r="G8" s="383"/>
      <c r="H8" s="383"/>
      <c r="I8" s="383"/>
      <c r="J8" s="383"/>
      <c r="K8" s="383"/>
      <c r="L8" s="383"/>
      <c r="M8" s="383"/>
      <c r="N8" s="383"/>
      <c r="O8" s="383"/>
      <c r="P8" s="383"/>
      <c r="Q8" s="383"/>
      <c r="R8" s="383"/>
      <c r="S8" s="383"/>
      <c r="T8" s="383"/>
      <c r="U8" s="383"/>
      <c r="V8" s="409"/>
      <c r="W8" s="383"/>
      <c r="X8" s="383"/>
      <c r="Y8" s="383"/>
      <c r="Z8" s="383"/>
      <c r="AA8" s="383"/>
      <c r="AB8" s="383"/>
      <c r="AC8" s="383"/>
      <c r="AD8" s="383"/>
      <c r="AE8" s="383"/>
      <c r="AF8" s="383"/>
      <c r="AG8" s="383"/>
      <c r="AH8" s="383"/>
      <c r="AI8" s="383"/>
      <c r="AJ8" s="383"/>
      <c r="AK8" s="383"/>
      <c r="AL8" s="383"/>
      <c r="AM8" s="383"/>
      <c r="AN8" s="383"/>
      <c r="AO8" s="383"/>
      <c r="AP8" s="409"/>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c r="CQ8" s="383"/>
      <c r="CR8" s="383"/>
      <c r="CS8" s="383"/>
      <c r="CT8" s="383"/>
      <c r="CU8" s="383"/>
      <c r="CV8" s="383"/>
      <c r="CW8" s="383"/>
      <c r="CX8" s="383"/>
      <c r="CY8" s="383"/>
      <c r="CZ8" s="383"/>
      <c r="DA8" s="383"/>
      <c r="DB8" s="383"/>
      <c r="DC8" s="383"/>
      <c r="DD8" s="383"/>
      <c r="DE8" s="383"/>
      <c r="DF8" s="383"/>
      <c r="DG8" s="383"/>
      <c r="DH8" s="383"/>
      <c r="DI8" s="383"/>
      <c r="DJ8" s="383"/>
      <c r="DK8" s="383"/>
      <c r="DL8" s="383"/>
      <c r="DM8" s="383"/>
      <c r="DN8" s="383"/>
      <c r="DO8" s="383"/>
      <c r="DP8" s="383"/>
      <c r="DQ8" s="383"/>
      <c r="DR8" s="383"/>
      <c r="DS8" s="383"/>
      <c r="DT8" s="383"/>
      <c r="DU8" s="383"/>
      <c r="DV8" s="383"/>
      <c r="DW8" s="383"/>
      <c r="DX8" s="383"/>
      <c r="DY8" s="383"/>
      <c r="DZ8" s="383"/>
      <c r="EA8" s="383"/>
    </row>
    <row r="9" spans="1:131" s="198" customFormat="1">
      <c r="A9" s="260"/>
      <c r="B9" s="199"/>
      <c r="G9" s="383"/>
      <c r="H9" s="383"/>
      <c r="I9" s="383"/>
      <c r="J9" s="383"/>
      <c r="K9" s="383"/>
      <c r="L9" s="383"/>
      <c r="M9" s="383"/>
      <c r="N9" s="383"/>
      <c r="O9" s="383"/>
      <c r="P9" s="383"/>
      <c r="Q9" s="383"/>
      <c r="R9" s="383"/>
      <c r="S9" s="383"/>
      <c r="T9" s="383"/>
      <c r="U9" s="383"/>
      <c r="V9" s="409"/>
      <c r="W9" s="383"/>
      <c r="X9" s="383"/>
      <c r="Y9" s="383"/>
      <c r="Z9" s="383"/>
      <c r="AA9" s="383"/>
      <c r="AB9" s="383"/>
      <c r="AC9" s="383"/>
      <c r="AD9" s="383"/>
      <c r="AE9" s="383"/>
      <c r="AF9" s="383"/>
      <c r="AG9" s="383"/>
      <c r="AH9" s="383"/>
      <c r="AI9" s="383"/>
      <c r="AJ9" s="383"/>
      <c r="AK9" s="383"/>
      <c r="AL9" s="383"/>
      <c r="AM9" s="383"/>
      <c r="AN9" s="383"/>
      <c r="AO9" s="383"/>
      <c r="AP9" s="409"/>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c r="CQ9" s="383"/>
      <c r="CR9" s="383"/>
      <c r="CS9" s="383"/>
      <c r="CT9" s="383"/>
      <c r="CU9" s="383"/>
      <c r="CV9" s="383"/>
      <c r="CW9" s="383"/>
      <c r="CX9" s="383"/>
      <c r="CY9" s="383"/>
      <c r="CZ9" s="383"/>
      <c r="DA9" s="383"/>
      <c r="DB9" s="383"/>
      <c r="DC9" s="383"/>
      <c r="DD9" s="383"/>
      <c r="DE9" s="383"/>
      <c r="DF9" s="383"/>
      <c r="DG9" s="383"/>
      <c r="DH9" s="383"/>
      <c r="DI9" s="383"/>
      <c r="DJ9" s="383"/>
      <c r="DK9" s="383"/>
      <c r="DL9" s="383"/>
      <c r="DM9" s="383"/>
      <c r="DN9" s="383"/>
      <c r="DO9" s="383"/>
      <c r="DP9" s="383"/>
      <c r="DQ9" s="383"/>
      <c r="DR9" s="383"/>
      <c r="DS9" s="383"/>
      <c r="DT9" s="383"/>
      <c r="DU9" s="383"/>
      <c r="DV9" s="383"/>
      <c r="DW9" s="383"/>
      <c r="DX9" s="383"/>
      <c r="DY9" s="383"/>
      <c r="DZ9" s="383"/>
      <c r="EA9" s="383"/>
    </row>
    <row r="10" spans="1:131" s="196" customFormat="1" ht="15.75" customHeight="1">
      <c r="A10" s="518"/>
      <c r="B10" s="846" t="s">
        <v>1324</v>
      </c>
      <c r="C10" s="519" t="s">
        <v>404</v>
      </c>
      <c r="D10" s="520"/>
      <c r="E10" s="520"/>
      <c r="F10" s="520"/>
      <c r="G10" s="520"/>
      <c r="H10" s="520"/>
      <c r="I10" s="520"/>
      <c r="J10" s="520"/>
      <c r="K10" s="520"/>
      <c r="L10" s="520"/>
      <c r="M10" s="520"/>
      <c r="N10" s="520"/>
      <c r="O10" s="520"/>
      <c r="P10" s="520"/>
      <c r="Q10" s="520"/>
      <c r="R10" s="520"/>
      <c r="S10" s="520"/>
      <c r="T10" s="520"/>
      <c r="U10" s="521"/>
      <c r="V10" s="846" t="s">
        <v>1324</v>
      </c>
      <c r="W10" s="519" t="s">
        <v>409</v>
      </c>
      <c r="X10" s="520"/>
      <c r="Y10" s="520"/>
      <c r="Z10" s="520"/>
      <c r="AA10" s="520"/>
      <c r="AB10" s="520"/>
      <c r="AC10" s="520"/>
      <c r="AD10" s="520"/>
      <c r="AE10" s="520"/>
      <c r="AF10" s="520"/>
      <c r="AG10" s="520"/>
      <c r="AH10" s="520"/>
      <c r="AI10" s="520"/>
      <c r="AJ10" s="520"/>
      <c r="AK10" s="520"/>
      <c r="AL10" s="520"/>
      <c r="AM10" s="520"/>
      <c r="AN10" s="520"/>
      <c r="AO10" s="521"/>
      <c r="AP10" s="846" t="s">
        <v>1324</v>
      </c>
      <c r="AQ10" s="519" t="s">
        <v>411</v>
      </c>
      <c r="AR10" s="520"/>
      <c r="AS10" s="520"/>
      <c r="AT10" s="520"/>
      <c r="AU10" s="520"/>
      <c r="AV10" s="520"/>
      <c r="AW10" s="520"/>
      <c r="AX10" s="520"/>
      <c r="AY10" s="520"/>
      <c r="AZ10" s="520"/>
      <c r="BA10" s="520"/>
      <c r="BB10" s="520"/>
      <c r="BC10" s="520"/>
      <c r="BD10" s="520"/>
      <c r="BE10" s="520"/>
      <c r="BF10" s="520"/>
      <c r="BG10" s="520"/>
      <c r="BH10" s="520"/>
      <c r="BI10" s="520"/>
      <c r="BJ10" s="846" t="s">
        <v>1324</v>
      </c>
      <c r="BK10" s="520" t="s">
        <v>1325</v>
      </c>
      <c r="BL10" s="520"/>
      <c r="BM10" s="520"/>
      <c r="BN10" s="520"/>
      <c r="BO10" s="520"/>
      <c r="BP10" s="520"/>
      <c r="BQ10" s="520"/>
      <c r="BR10" s="520"/>
      <c r="BS10" s="520"/>
      <c r="BT10" s="520"/>
      <c r="BU10" s="520"/>
      <c r="BV10" s="520"/>
      <c r="BW10" s="520"/>
      <c r="BX10" s="520"/>
      <c r="BY10" s="520"/>
      <c r="BZ10" s="520"/>
      <c r="CA10" s="520"/>
      <c r="CB10" s="520"/>
      <c r="CC10" s="520"/>
      <c r="CD10" s="846" t="s">
        <v>1324</v>
      </c>
      <c r="CE10" s="733"/>
      <c r="CF10" s="734"/>
      <c r="CG10" s="734"/>
      <c r="CH10" s="735"/>
      <c r="CI10" s="843" t="s">
        <v>1326</v>
      </c>
      <c r="CJ10" s="733"/>
      <c r="CK10" s="734"/>
      <c r="CL10" s="734"/>
      <c r="CM10" s="735"/>
      <c r="CN10" s="843" t="s">
        <v>1326</v>
      </c>
      <c r="CO10" s="733"/>
      <c r="CP10" s="734"/>
      <c r="CQ10" s="734"/>
      <c r="CR10" s="735"/>
      <c r="CS10" s="843" t="s">
        <v>1326</v>
      </c>
      <c r="CT10" s="197"/>
      <c r="CU10" s="197"/>
      <c r="CV10" s="197"/>
      <c r="CW10" s="197"/>
      <c r="CX10" s="197"/>
      <c r="CY10" s="197"/>
      <c r="CZ10" s="197"/>
      <c r="DA10" s="197"/>
      <c r="DB10" s="197"/>
      <c r="DC10" s="197"/>
      <c r="DD10" s="197"/>
      <c r="DE10" s="197"/>
      <c r="DF10" s="197"/>
      <c r="DG10" s="197"/>
      <c r="DH10" s="197"/>
      <c r="DI10" s="197"/>
      <c r="DJ10" s="197"/>
      <c r="DK10" s="197"/>
      <c r="DL10" s="197"/>
      <c r="DM10" s="197"/>
      <c r="DN10" s="197"/>
      <c r="DO10" s="197"/>
      <c r="DP10" s="197"/>
      <c r="DQ10" s="197"/>
      <c r="DR10" s="197"/>
      <c r="DS10" s="197"/>
      <c r="DT10" s="197"/>
      <c r="DU10" s="197"/>
      <c r="DV10" s="197"/>
      <c r="DW10" s="197"/>
      <c r="DX10" s="197"/>
      <c r="DY10" s="197"/>
      <c r="DZ10" s="197"/>
      <c r="EA10" s="197"/>
    </row>
    <row r="11" spans="1:131" s="196" customFormat="1" ht="32.1" customHeight="1">
      <c r="A11" s="151" t="s">
        <v>1327</v>
      </c>
      <c r="B11" s="846"/>
      <c r="C11" s="519" t="s">
        <v>1328</v>
      </c>
      <c r="D11" s="520"/>
      <c r="E11" s="520"/>
      <c r="F11" s="520"/>
      <c r="G11" s="520"/>
      <c r="H11" s="520"/>
      <c r="I11" s="520"/>
      <c r="J11" s="520"/>
      <c r="K11" s="522"/>
      <c r="L11" s="523" t="s">
        <v>1329</v>
      </c>
      <c r="M11" s="520"/>
      <c r="N11" s="520"/>
      <c r="O11" s="520"/>
      <c r="P11" s="520"/>
      <c r="Q11" s="520"/>
      <c r="R11" s="520"/>
      <c r="S11" s="520"/>
      <c r="T11" s="520"/>
      <c r="U11" s="848" t="s">
        <v>1330</v>
      </c>
      <c r="V11" s="846"/>
      <c r="W11" s="520" t="s">
        <v>1328</v>
      </c>
      <c r="X11" s="520"/>
      <c r="Y11" s="520"/>
      <c r="Z11" s="520"/>
      <c r="AA11" s="520"/>
      <c r="AB11" s="520"/>
      <c r="AC11" s="520"/>
      <c r="AD11" s="520"/>
      <c r="AE11" s="522"/>
      <c r="AF11" s="523" t="s">
        <v>1329</v>
      </c>
      <c r="AG11" s="520"/>
      <c r="AH11" s="520"/>
      <c r="AI11" s="520"/>
      <c r="AJ11" s="520"/>
      <c r="AK11" s="520"/>
      <c r="AL11" s="520"/>
      <c r="AM11" s="520"/>
      <c r="AN11" s="520"/>
      <c r="AO11" s="848" t="s">
        <v>1330</v>
      </c>
      <c r="AP11" s="846"/>
      <c r="AQ11" s="519" t="s">
        <v>1328</v>
      </c>
      <c r="AR11" s="520"/>
      <c r="AS11" s="520"/>
      <c r="AT11" s="520"/>
      <c r="AU11" s="520"/>
      <c r="AV11" s="520"/>
      <c r="AW11" s="520"/>
      <c r="AX11" s="520"/>
      <c r="AY11" s="522"/>
      <c r="AZ11" s="523" t="s">
        <v>1329</v>
      </c>
      <c r="BA11" s="520"/>
      <c r="BB11" s="520"/>
      <c r="BC11" s="520"/>
      <c r="BD11" s="520"/>
      <c r="BE11" s="520"/>
      <c r="BF11" s="520"/>
      <c r="BG11" s="520"/>
      <c r="BH11" s="520"/>
      <c r="BI11" s="851" t="s">
        <v>1330</v>
      </c>
      <c r="BJ11" s="846"/>
      <c r="BK11" s="520" t="s">
        <v>1328</v>
      </c>
      <c r="BL11" s="520"/>
      <c r="BM11" s="520"/>
      <c r="BN11" s="520"/>
      <c r="BO11" s="520"/>
      <c r="BP11" s="520"/>
      <c r="BQ11" s="520"/>
      <c r="BR11" s="520"/>
      <c r="BS11" s="522"/>
      <c r="BT11" s="523" t="s">
        <v>1329</v>
      </c>
      <c r="BU11" s="520"/>
      <c r="BV11" s="520"/>
      <c r="BW11" s="520"/>
      <c r="BX11" s="520"/>
      <c r="BY11" s="520"/>
      <c r="BZ11" s="520"/>
      <c r="CA11" s="520"/>
      <c r="CB11" s="520"/>
      <c r="CC11" s="851" t="s">
        <v>1330</v>
      </c>
      <c r="CD11" s="846"/>
      <c r="CE11" s="732" t="s">
        <v>1328</v>
      </c>
      <c r="CF11" s="732"/>
      <c r="CG11" s="732"/>
      <c r="CH11" s="732"/>
      <c r="CI11" s="844"/>
      <c r="CJ11" s="732" t="s">
        <v>1329</v>
      </c>
      <c r="CK11" s="732"/>
      <c r="CL11" s="732"/>
      <c r="CM11" s="732"/>
      <c r="CN11" s="844"/>
      <c r="CO11" s="732" t="s">
        <v>1331</v>
      </c>
      <c r="CP11" s="732"/>
      <c r="CQ11" s="732"/>
      <c r="CR11" s="732"/>
      <c r="CS11" s="844"/>
      <c r="CT11" s="197"/>
      <c r="CU11" s="197"/>
      <c r="CV11" s="197"/>
      <c r="CW11" s="197"/>
      <c r="CX11" s="197"/>
      <c r="CY11" s="197"/>
      <c r="CZ11" s="197"/>
      <c r="DA11" s="197"/>
      <c r="DB11" s="197"/>
      <c r="DC11" s="197"/>
      <c r="DD11" s="197"/>
      <c r="DE11" s="197"/>
      <c r="DF11" s="197"/>
      <c r="DG11" s="197"/>
      <c r="DH11" s="197"/>
      <c r="DI11" s="197"/>
      <c r="DJ11" s="197"/>
      <c r="DK11" s="197"/>
      <c r="DL11" s="197"/>
      <c r="DM11" s="197"/>
      <c r="DN11" s="197"/>
      <c r="DO11" s="197"/>
      <c r="DP11" s="197"/>
      <c r="DQ11" s="197"/>
      <c r="DR11" s="197"/>
      <c r="DS11" s="197"/>
      <c r="DT11" s="197"/>
      <c r="DU11" s="197"/>
      <c r="DV11" s="197"/>
      <c r="DW11" s="197"/>
      <c r="DX11" s="197"/>
      <c r="DY11" s="197"/>
      <c r="DZ11" s="197"/>
      <c r="EA11" s="197"/>
    </row>
    <row r="12" spans="1:131" s="194" customFormat="1" ht="12.75" customHeight="1">
      <c r="A12" s="113" t="s">
        <v>1332</v>
      </c>
      <c r="B12" s="846"/>
      <c r="C12" s="190" t="s">
        <v>1293</v>
      </c>
      <c r="D12" s="191"/>
      <c r="E12" s="190" t="s">
        <v>1300</v>
      </c>
      <c r="F12" s="191"/>
      <c r="G12" s="190" t="s">
        <v>1301</v>
      </c>
      <c r="H12" s="191"/>
      <c r="I12" s="190" t="s">
        <v>1302</v>
      </c>
      <c r="J12" s="191"/>
      <c r="K12" s="89"/>
      <c r="L12" s="192" t="s">
        <v>1293</v>
      </c>
      <c r="M12" s="191"/>
      <c r="N12" s="190" t="s">
        <v>1300</v>
      </c>
      <c r="O12" s="191"/>
      <c r="P12" s="190" t="s">
        <v>1301</v>
      </c>
      <c r="Q12" s="191"/>
      <c r="R12" s="190" t="s">
        <v>1302</v>
      </c>
      <c r="S12" s="191"/>
      <c r="T12" s="473"/>
      <c r="U12" s="849"/>
      <c r="V12" s="846"/>
      <c r="W12" s="193" t="s">
        <v>1293</v>
      </c>
      <c r="X12" s="191"/>
      <c r="Y12" s="190" t="s">
        <v>1300</v>
      </c>
      <c r="Z12" s="191"/>
      <c r="AA12" s="190" t="s">
        <v>1301</v>
      </c>
      <c r="AB12" s="191"/>
      <c r="AC12" s="190" t="s">
        <v>1302</v>
      </c>
      <c r="AD12" s="191"/>
      <c r="AE12" s="89"/>
      <c r="AF12" s="192" t="s">
        <v>1293</v>
      </c>
      <c r="AG12" s="191"/>
      <c r="AH12" s="190" t="s">
        <v>1300</v>
      </c>
      <c r="AI12" s="191"/>
      <c r="AJ12" s="190" t="s">
        <v>1301</v>
      </c>
      <c r="AK12" s="191"/>
      <c r="AL12" s="190" t="s">
        <v>1302</v>
      </c>
      <c r="AM12" s="191"/>
      <c r="AN12" s="473"/>
      <c r="AO12" s="849"/>
      <c r="AP12" s="846"/>
      <c r="AQ12" s="190" t="s">
        <v>1293</v>
      </c>
      <c r="AR12" s="191"/>
      <c r="AS12" s="190" t="s">
        <v>1300</v>
      </c>
      <c r="AT12" s="191"/>
      <c r="AU12" s="190" t="s">
        <v>1301</v>
      </c>
      <c r="AV12" s="191"/>
      <c r="AW12" s="190" t="s">
        <v>1302</v>
      </c>
      <c r="AX12" s="191"/>
      <c r="AY12" s="89"/>
      <c r="AZ12" s="192" t="s">
        <v>1293</v>
      </c>
      <c r="BA12" s="191"/>
      <c r="BB12" s="190" t="s">
        <v>1300</v>
      </c>
      <c r="BC12" s="191"/>
      <c r="BD12" s="190" t="s">
        <v>1301</v>
      </c>
      <c r="BE12" s="191"/>
      <c r="BF12" s="190" t="s">
        <v>1302</v>
      </c>
      <c r="BG12" s="191"/>
      <c r="BH12" s="473"/>
      <c r="BI12" s="852"/>
      <c r="BJ12" s="846"/>
      <c r="BK12" s="193" t="s">
        <v>1293</v>
      </c>
      <c r="BL12" s="191"/>
      <c r="BM12" s="190" t="s">
        <v>1300</v>
      </c>
      <c r="BN12" s="191"/>
      <c r="BO12" s="190" t="s">
        <v>1301</v>
      </c>
      <c r="BP12" s="191"/>
      <c r="BQ12" s="190" t="s">
        <v>1302</v>
      </c>
      <c r="BR12" s="191"/>
      <c r="BS12" s="89"/>
      <c r="BT12" s="192" t="s">
        <v>1293</v>
      </c>
      <c r="BU12" s="191"/>
      <c r="BV12" s="190" t="s">
        <v>1300</v>
      </c>
      <c r="BW12" s="191"/>
      <c r="BX12" s="190" t="s">
        <v>1301</v>
      </c>
      <c r="BY12" s="191"/>
      <c r="BZ12" s="190" t="s">
        <v>1302</v>
      </c>
      <c r="CA12" s="191"/>
      <c r="CB12" s="473"/>
      <c r="CC12" s="852"/>
      <c r="CD12" s="846"/>
      <c r="CE12" s="190" t="s">
        <v>1293</v>
      </c>
      <c r="CF12" s="190" t="s">
        <v>1300</v>
      </c>
      <c r="CG12" s="190" t="s">
        <v>1301</v>
      </c>
      <c r="CH12" s="191" t="s">
        <v>1302</v>
      </c>
      <c r="CI12" s="844"/>
      <c r="CJ12" s="190" t="s">
        <v>1293</v>
      </c>
      <c r="CK12" s="190" t="s">
        <v>1300</v>
      </c>
      <c r="CL12" s="190" t="s">
        <v>1301</v>
      </c>
      <c r="CM12" s="191" t="s">
        <v>1302</v>
      </c>
      <c r="CN12" s="844"/>
      <c r="CO12" s="190" t="s">
        <v>1293</v>
      </c>
      <c r="CP12" s="190" t="s">
        <v>1300</v>
      </c>
      <c r="CQ12" s="190" t="s">
        <v>1301</v>
      </c>
      <c r="CR12" s="191" t="s">
        <v>1302</v>
      </c>
      <c r="CS12" s="844"/>
      <c r="CT12" s="377"/>
      <c r="CU12" s="377"/>
      <c r="CV12" s="377"/>
      <c r="CW12" s="377"/>
      <c r="CX12" s="377"/>
      <c r="CY12" s="377"/>
      <c r="CZ12" s="377"/>
      <c r="DA12" s="377"/>
      <c r="DB12" s="377"/>
      <c r="DC12" s="377"/>
      <c r="DD12" s="377"/>
      <c r="DE12" s="377"/>
      <c r="DF12" s="377"/>
      <c r="DG12" s="377"/>
      <c r="DH12" s="377"/>
      <c r="DI12" s="377"/>
      <c r="DJ12" s="377"/>
      <c r="DK12" s="377"/>
      <c r="DL12" s="377"/>
      <c r="DM12" s="377"/>
      <c r="DN12" s="377"/>
      <c r="DO12" s="377"/>
      <c r="DP12" s="377"/>
      <c r="DQ12" s="377"/>
      <c r="DR12" s="377"/>
      <c r="DS12" s="377"/>
      <c r="DT12" s="377"/>
      <c r="DU12" s="377"/>
      <c r="DV12" s="377"/>
      <c r="DW12" s="377"/>
      <c r="DX12" s="377"/>
      <c r="DY12" s="377"/>
      <c r="DZ12" s="377"/>
      <c r="EA12" s="377"/>
    </row>
    <row r="13" spans="1:131" s="474" customFormat="1" ht="46.5" customHeight="1">
      <c r="A13" s="524"/>
      <c r="B13" s="846"/>
      <c r="C13" s="696" t="s">
        <v>408</v>
      </c>
      <c r="D13" s="696" t="s">
        <v>406</v>
      </c>
      <c r="E13" s="696" t="s">
        <v>408</v>
      </c>
      <c r="F13" s="696" t="s">
        <v>406</v>
      </c>
      <c r="G13" s="696" t="s">
        <v>408</v>
      </c>
      <c r="H13" s="696" t="s">
        <v>406</v>
      </c>
      <c r="I13" s="696" t="s">
        <v>408</v>
      </c>
      <c r="J13" s="696" t="s">
        <v>406</v>
      </c>
      <c r="K13" s="697" t="s">
        <v>1333</v>
      </c>
      <c r="L13" s="698" t="s">
        <v>408</v>
      </c>
      <c r="M13" s="696" t="s">
        <v>406</v>
      </c>
      <c r="N13" s="696" t="s">
        <v>408</v>
      </c>
      <c r="O13" s="696" t="s">
        <v>406</v>
      </c>
      <c r="P13" s="696" t="s">
        <v>408</v>
      </c>
      <c r="Q13" s="696" t="s">
        <v>406</v>
      </c>
      <c r="R13" s="696" t="s">
        <v>408</v>
      </c>
      <c r="S13" s="696" t="s">
        <v>406</v>
      </c>
      <c r="T13" s="696" t="s">
        <v>1334</v>
      </c>
      <c r="U13" s="850"/>
      <c r="V13" s="846"/>
      <c r="W13" s="699" t="s">
        <v>408</v>
      </c>
      <c r="X13" s="696" t="s">
        <v>406</v>
      </c>
      <c r="Y13" s="696" t="s">
        <v>408</v>
      </c>
      <c r="Z13" s="696" t="s">
        <v>406</v>
      </c>
      <c r="AA13" s="696" t="s">
        <v>408</v>
      </c>
      <c r="AB13" s="696" t="s">
        <v>406</v>
      </c>
      <c r="AC13" s="696" t="s">
        <v>408</v>
      </c>
      <c r="AD13" s="696" t="s">
        <v>406</v>
      </c>
      <c r="AE13" s="697" t="s">
        <v>1333</v>
      </c>
      <c r="AF13" s="698" t="s">
        <v>408</v>
      </c>
      <c r="AG13" s="696" t="s">
        <v>406</v>
      </c>
      <c r="AH13" s="696" t="s">
        <v>408</v>
      </c>
      <c r="AI13" s="696" t="s">
        <v>406</v>
      </c>
      <c r="AJ13" s="696" t="s">
        <v>408</v>
      </c>
      <c r="AK13" s="696" t="s">
        <v>406</v>
      </c>
      <c r="AL13" s="696" t="s">
        <v>408</v>
      </c>
      <c r="AM13" s="696" t="s">
        <v>406</v>
      </c>
      <c r="AN13" s="696" t="s">
        <v>1334</v>
      </c>
      <c r="AO13" s="850"/>
      <c r="AP13" s="846"/>
      <c r="AQ13" s="696" t="s">
        <v>408</v>
      </c>
      <c r="AR13" s="696" t="s">
        <v>406</v>
      </c>
      <c r="AS13" s="696" t="s">
        <v>408</v>
      </c>
      <c r="AT13" s="696" t="s">
        <v>406</v>
      </c>
      <c r="AU13" s="696" t="s">
        <v>408</v>
      </c>
      <c r="AV13" s="696" t="s">
        <v>406</v>
      </c>
      <c r="AW13" s="696" t="s">
        <v>408</v>
      </c>
      <c r="AX13" s="696" t="s">
        <v>406</v>
      </c>
      <c r="AY13" s="697" t="s">
        <v>1333</v>
      </c>
      <c r="AZ13" s="698" t="s">
        <v>408</v>
      </c>
      <c r="BA13" s="696" t="s">
        <v>406</v>
      </c>
      <c r="BB13" s="696" t="s">
        <v>408</v>
      </c>
      <c r="BC13" s="696" t="s">
        <v>406</v>
      </c>
      <c r="BD13" s="696" t="s">
        <v>408</v>
      </c>
      <c r="BE13" s="696" t="s">
        <v>406</v>
      </c>
      <c r="BF13" s="696" t="s">
        <v>408</v>
      </c>
      <c r="BG13" s="696" t="s">
        <v>406</v>
      </c>
      <c r="BH13" s="696" t="s">
        <v>1334</v>
      </c>
      <c r="BI13" s="853"/>
      <c r="BJ13" s="846"/>
      <c r="BK13" s="699" t="s">
        <v>408</v>
      </c>
      <c r="BL13" s="696" t="s">
        <v>406</v>
      </c>
      <c r="BM13" s="696" t="s">
        <v>408</v>
      </c>
      <c r="BN13" s="696" t="s">
        <v>406</v>
      </c>
      <c r="BO13" s="696" t="s">
        <v>408</v>
      </c>
      <c r="BP13" s="696" t="s">
        <v>406</v>
      </c>
      <c r="BQ13" s="696" t="s">
        <v>408</v>
      </c>
      <c r="BR13" s="696" t="s">
        <v>406</v>
      </c>
      <c r="BS13" s="697" t="s">
        <v>1333</v>
      </c>
      <c r="BT13" s="698" t="s">
        <v>408</v>
      </c>
      <c r="BU13" s="696" t="s">
        <v>406</v>
      </c>
      <c r="BV13" s="696" t="s">
        <v>408</v>
      </c>
      <c r="BW13" s="696" t="s">
        <v>406</v>
      </c>
      <c r="BX13" s="696" t="s">
        <v>408</v>
      </c>
      <c r="BY13" s="696" t="s">
        <v>406</v>
      </c>
      <c r="BZ13" s="696" t="s">
        <v>408</v>
      </c>
      <c r="CA13" s="696" t="s">
        <v>406</v>
      </c>
      <c r="CB13" s="696" t="s">
        <v>1334</v>
      </c>
      <c r="CC13" s="853"/>
      <c r="CD13" s="846"/>
      <c r="CE13" s="700" t="s">
        <v>54</v>
      </c>
      <c r="CF13" s="700" t="s">
        <v>54</v>
      </c>
      <c r="CG13" s="700" t="s">
        <v>54</v>
      </c>
      <c r="CH13" s="700" t="s">
        <v>54</v>
      </c>
      <c r="CI13" s="845"/>
      <c r="CJ13" s="700" t="s">
        <v>54</v>
      </c>
      <c r="CK13" s="700" t="s">
        <v>54</v>
      </c>
      <c r="CL13" s="700" t="s">
        <v>54</v>
      </c>
      <c r="CM13" s="700" t="s">
        <v>54</v>
      </c>
      <c r="CN13" s="845"/>
      <c r="CO13" s="700" t="s">
        <v>54</v>
      </c>
      <c r="CP13" s="700" t="s">
        <v>54</v>
      </c>
      <c r="CQ13" s="700" t="s">
        <v>54</v>
      </c>
      <c r="CR13" s="700" t="s">
        <v>54</v>
      </c>
      <c r="CS13" s="845"/>
      <c r="CT13" s="429"/>
      <c r="CU13" s="429"/>
      <c r="CV13" s="429"/>
      <c r="CW13" s="429"/>
      <c r="CX13" s="429"/>
      <c r="CY13" s="429"/>
      <c r="CZ13" s="429"/>
      <c r="DA13" s="429"/>
      <c r="DB13" s="429"/>
      <c r="DC13" s="429"/>
      <c r="DD13" s="429"/>
      <c r="DE13" s="429"/>
      <c r="DF13" s="429"/>
      <c r="DG13" s="429"/>
      <c r="DH13" s="429"/>
      <c r="DI13" s="429"/>
      <c r="DJ13" s="429"/>
      <c r="DK13" s="429"/>
      <c r="DL13" s="429"/>
      <c r="DM13" s="429"/>
      <c r="DN13" s="429"/>
      <c r="DO13" s="429"/>
      <c r="DP13" s="429"/>
      <c r="DQ13" s="429"/>
      <c r="DR13" s="429"/>
      <c r="DS13" s="429"/>
      <c r="DT13" s="429"/>
      <c r="DU13" s="429"/>
      <c r="DV13" s="429"/>
      <c r="DW13" s="429"/>
      <c r="DX13" s="429"/>
      <c r="DY13" s="429"/>
      <c r="DZ13" s="429"/>
      <c r="EA13" s="429"/>
    </row>
    <row r="14" spans="1:131" ht="15.75" customHeight="1">
      <c r="A14" s="16" t="s">
        <v>1295</v>
      </c>
      <c r="B14" s="228"/>
      <c r="C14" s="723">
        <f>INDEX('Schedule 1_Enrollment'!$D$12:$K$35,MATCH(C12,'Schedule 1_Enrollment'!$B$10:$B$31,0)+1,MATCH(C10,'Schedule 1_Enrollment'!$D$10:$K$10,0)+IF(C13="Dual Eligible",1,0))</f>
        <v>67</v>
      </c>
      <c r="D14" s="723">
        <f>INDEX('Schedule 1_Enrollment'!$D$12:$K$35,MATCH(C12,'Schedule 1_Enrollment'!$B$10:$B$31,0)+1,MATCH(C10,'Schedule 1_Enrollment'!$D$10:$K$10,0)+IF(D13="Dual Eligible",1,0))</f>
        <v>457</v>
      </c>
      <c r="E14" s="723">
        <f>INDEX('Schedule 1_Enrollment'!$D$12:$K$35,MATCH(E12,'Schedule 1_Enrollment'!$B$10:$B$31,0)+1,MATCH(C10,'Schedule 1_Enrollment'!$D$10:$K$10,0)+IF(E13="Dual Eligible",1,0))</f>
        <v>63</v>
      </c>
      <c r="F14" s="723">
        <f>INDEX('Schedule 1_Enrollment'!$D$12:$K$35,MATCH(E12,'Schedule 1_Enrollment'!$B$10:$B$31,0)+1,MATCH(C10,'Schedule 1_Enrollment'!$D$10:$K$10,0)+IF(F13="Dual Eligible",1,0))</f>
        <v>464</v>
      </c>
      <c r="G14" s="723">
        <f>INDEX('Schedule 1_Enrollment'!$D$12:$K$35,MATCH(G12,'Schedule 1_Enrollment'!$B$10:$B$31,0)+1,MATCH(C10,'Schedule 1_Enrollment'!$D$10:$K$10,0)+IF(G13="Dual Eligible",1,0))</f>
        <v>46</v>
      </c>
      <c r="H14" s="723">
        <f>INDEX('Schedule 1_Enrollment'!$D$12:$K$35,MATCH(G12,'Schedule 1_Enrollment'!$B$10:$B$31,0)+1,MATCH(C10,'Schedule 1_Enrollment'!$D$10:$K$10,0)+IF(H13="Dual Eligible",1,0))</f>
        <v>490</v>
      </c>
      <c r="I14" s="723">
        <f>INDEX('Schedule 1_Enrollment'!$D$12:$K$35,MATCH(I12,'Schedule 1_Enrollment'!$B$10:$B$31,0)+1,MATCH(C10,'Schedule 1_Enrollment'!$D$10:$K$10,0)+IF(I13="Dual Eligible",1,0))</f>
        <v>67</v>
      </c>
      <c r="J14" s="723">
        <f>INDEX('Schedule 1_Enrollment'!$D$12:$K$35,MATCH(I12,'Schedule 1_Enrollment'!$B$10:$B$31,0)+1,MATCH(C10,'Schedule 1_Enrollment'!$D$10:$K$10,0)+IF(J13="Dual Eligible",1,0))</f>
        <v>401</v>
      </c>
      <c r="K14" s="726">
        <f>SUM(C14:J14)</f>
        <v>2055</v>
      </c>
      <c r="L14" s="725">
        <f>INDEX('Schedule 1_Enrollment'!$D$12:$K$35,MATCH(L12,'Schedule 1_Enrollment'!$B$10:$B$31,0)+1,MATCH(C10,'Schedule 1_Enrollment'!$D$10:$K$10,0)+IF(L13="Dual Eligible",1,0))</f>
        <v>67</v>
      </c>
      <c r="M14" s="723">
        <f>INDEX('Schedule 1_Enrollment'!$D$12:$K$35,MATCH(L12,'Schedule 1_Enrollment'!$B$10:$B$31,0)+1,MATCH(C10,'Schedule 1_Enrollment'!$D$10:$K$10,0)+IF(M13="Dual Eligible",1,0))</f>
        <v>457</v>
      </c>
      <c r="N14" s="723">
        <f>INDEX('Schedule 1_Enrollment'!$D$12:$K$35,MATCH(N12,'Schedule 1_Enrollment'!$B$10:$B$31,0)+1,MATCH(C10,'Schedule 1_Enrollment'!$D$10:$K$10,0)+IF(N13="Dual Eligible",1,0))</f>
        <v>63</v>
      </c>
      <c r="O14" s="723">
        <f>INDEX('Schedule 1_Enrollment'!$D$12:$K$35,MATCH(N12,'Schedule 1_Enrollment'!$B$10:$B$31,0)+1,MATCH(C10,'Schedule 1_Enrollment'!$D$10:$K$10,0)+IF(O13="Dual Eligible",1,0))</f>
        <v>464</v>
      </c>
      <c r="P14" s="723">
        <f>INDEX('Schedule 1_Enrollment'!$D$12:$K$35,MATCH(P12,'Schedule 1_Enrollment'!$B$10:$B$31,0)+1,MATCH(C10,'Schedule 1_Enrollment'!$D$10:$K$10,0)+IF(P13="Dual Eligible",1,0))</f>
        <v>46</v>
      </c>
      <c r="Q14" s="723">
        <f>INDEX('Schedule 1_Enrollment'!$D$12:$K$35,MATCH(P12,'Schedule 1_Enrollment'!$B$10:$B$31,0)+1,MATCH(C10,'Schedule 1_Enrollment'!$D$10:$K$10,0)+IF(Q13="Dual Eligible",1,0))</f>
        <v>490</v>
      </c>
      <c r="R14" s="723">
        <f>INDEX('Schedule 1_Enrollment'!$D$12:$K$35,MATCH(R12,'Schedule 1_Enrollment'!$B$10:$B$31,0)+1,MATCH(C10,'Schedule 1_Enrollment'!$D$10:$K$10,0)+IF(R13="Dual Eligible",1,0))</f>
        <v>67</v>
      </c>
      <c r="S14" s="723">
        <f>INDEX('Schedule 1_Enrollment'!$D$12:$K$35,MATCH(R12,'Schedule 1_Enrollment'!$B$10:$B$31,0)+1,MATCH(C10,'Schedule 1_Enrollment'!$D$10:$K$10,0)+IF(S13="Dual Eligible",1,0))</f>
        <v>401</v>
      </c>
      <c r="T14" s="726">
        <f>SUM(L14:S14)</f>
        <v>2055</v>
      </c>
      <c r="U14" s="723">
        <f>T14</f>
        <v>2055</v>
      </c>
      <c r="V14" s="228"/>
      <c r="W14" s="723">
        <f>INDEX('Schedule 1_Enrollment'!$D$12:$K$35,MATCH(W12,'Schedule 1_Enrollment'!$B$10:$B$31,0)+1,MATCH(W10,'Schedule 1_Enrollment'!$D$10:$K$10,0)+IF(W13="Dual Eligible",1,0))</f>
        <v>3</v>
      </c>
      <c r="X14" s="723">
        <f>INDEX('Schedule 1_Enrollment'!$D$12:$K$35,MATCH(W12,'Schedule 1_Enrollment'!$B$10:$B$31,0)+1,MATCH(W10,'Schedule 1_Enrollment'!$D$10:$K$10,0)+IF(X13="Dual Eligible",1,0))</f>
        <v>111</v>
      </c>
      <c r="Y14" s="723">
        <f>INDEX('Schedule 1_Enrollment'!$D$12:$K$35,MATCH(Y12,'Schedule 1_Enrollment'!$B$10:$B$31,0)+1,MATCH(W10,'Schedule 1_Enrollment'!$D$10:$K$10,0)+IF(Y13="Dual Eligible",1,0))</f>
        <v>3</v>
      </c>
      <c r="Z14" s="723">
        <f>INDEX('Schedule 1_Enrollment'!$D$12:$K$35,MATCH(Y12,'Schedule 1_Enrollment'!$B$10:$B$31,0)+1,MATCH(W10,'Schedule 1_Enrollment'!$D$10:$K$10,0)+IF(Z13="Dual Eligible",1,0))</f>
        <v>125.16666636465884</v>
      </c>
      <c r="AA14" s="723">
        <f>INDEX('Schedule 1_Enrollment'!$D$12:$K$35,MATCH(AA12,'Schedule 1_Enrollment'!$B$10:$B$31,0)+1,MATCH(W10,'Schedule 1_Enrollment'!$D$10:$K$10,0)+IF(AA13="Dual Eligible",1,0))</f>
        <v>1</v>
      </c>
      <c r="AB14" s="723">
        <f>INDEX('Schedule 1_Enrollment'!$D$12:$K$35,MATCH(AA12,'Schedule 1_Enrollment'!$B$10:$B$31,0)+1,MATCH(W10,'Schedule 1_Enrollment'!$D$10:$K$10,0)+IF(AB13="Dual Eligible",1,0))</f>
        <v>132</v>
      </c>
      <c r="AC14" s="723">
        <f>INDEX('Schedule 1_Enrollment'!$D$12:$K$35,MATCH(AC12,'Schedule 1_Enrollment'!$B$10:$B$31,0)+1,MATCH(W10,'Schedule 1_Enrollment'!$D$10:$K$10,0)+IF(AC13="Dual Eligible",1,0))</f>
        <v>0</v>
      </c>
      <c r="AD14" s="723">
        <f>INDEX('Schedule 1_Enrollment'!$D$12:$K$35,MATCH(AC12,'Schedule 1_Enrollment'!$B$10:$B$31,0)+1,MATCH(W10,'Schedule 1_Enrollment'!$D$10:$K$10,0)+IF(AD13="Dual Eligible",1,0))</f>
        <v>130</v>
      </c>
      <c r="AE14" s="726">
        <f>SUM(W14:AD14)</f>
        <v>505.16666636465885</v>
      </c>
      <c r="AF14" s="725">
        <f>INDEX('Schedule 1_Enrollment'!$D$12:$K$35,MATCH(AF12,'Schedule 1_Enrollment'!$B$10:$B$31,0)+1,MATCH(W10,'Schedule 1_Enrollment'!$D$10:$K$10,0)+IF(AF13="Dual Eligible",1,0))</f>
        <v>3</v>
      </c>
      <c r="AG14" s="723">
        <f>INDEX('Schedule 1_Enrollment'!$D$12:$K$35,MATCH(AF12,'Schedule 1_Enrollment'!$B$10:$B$31,0)+1,MATCH(W10,'Schedule 1_Enrollment'!$D$10:$K$10,0)+IF(AG13="Dual Eligible",1,0))</f>
        <v>111</v>
      </c>
      <c r="AH14" s="723">
        <f>INDEX('Schedule 1_Enrollment'!$D$12:$K$35,MATCH(AH12,'Schedule 1_Enrollment'!$B$10:$B$31,0)+1,MATCH(W10,'Schedule 1_Enrollment'!$D$10:$K$10,0)+IF(AH13="Dual Eligible",1,0))</f>
        <v>3</v>
      </c>
      <c r="AI14" s="723">
        <f>INDEX('Schedule 1_Enrollment'!$D$12:$K$35,MATCH(AH12,'Schedule 1_Enrollment'!$B$10:$B$31,0)+1,MATCH(W10,'Schedule 1_Enrollment'!$D$10:$K$10,0)+IF(AI13="Dual Eligible",1,0))</f>
        <v>125.16666636465884</v>
      </c>
      <c r="AJ14" s="723">
        <f>INDEX('Schedule 1_Enrollment'!$D$12:$K$35,MATCH(AJ12,'Schedule 1_Enrollment'!$B$10:$B$31,0)+1,MATCH(W10,'Schedule 1_Enrollment'!$D$10:$K$10,0)+IF(AJ13="Dual Eligible",1,0))</f>
        <v>1</v>
      </c>
      <c r="AK14" s="723">
        <f>INDEX('Schedule 1_Enrollment'!$D$12:$K$35,MATCH(AJ12,'Schedule 1_Enrollment'!$B$10:$B$31,0)+1,MATCH(W10,'Schedule 1_Enrollment'!$D$10:$K$10,0)+IF(AK13="Dual Eligible",1,0))</f>
        <v>132</v>
      </c>
      <c r="AL14" s="723">
        <f>INDEX('Schedule 1_Enrollment'!$D$12:$K$35,MATCH(AL12,'Schedule 1_Enrollment'!$B$10:$B$31,0)+1,MATCH(W10,'Schedule 1_Enrollment'!$D$10:$K$10,0)+IF(AL13="Dual Eligible",1,0))</f>
        <v>0</v>
      </c>
      <c r="AM14" s="723">
        <f>INDEX('Schedule 1_Enrollment'!$D$12:$K$35,MATCH(AL12,'Schedule 1_Enrollment'!$B$10:$B$31,0)+1,MATCH(W10,'Schedule 1_Enrollment'!$D$10:$K$10,0)+IF(AM13="Dual Eligible",1,0))</f>
        <v>130</v>
      </c>
      <c r="AN14" s="726">
        <f>SUM(AF14:AM14)</f>
        <v>505.16666636465885</v>
      </c>
      <c r="AO14" s="723">
        <f>AN14</f>
        <v>505.16666636465885</v>
      </c>
      <c r="AP14" s="228"/>
      <c r="AQ14" s="723">
        <f>INDEX('Schedule 1_Enrollment'!$D$12:$K$35,MATCH(AQ12,'Schedule 1_Enrollment'!$B$10:$B$31,0)+1,MATCH(AQ10,'Schedule 1_Enrollment'!$D$10:$K$10,0)+IF(AQ13="Dual Eligible",1,0))</f>
        <v>196</v>
      </c>
      <c r="AR14" s="723">
        <f>INDEX('Schedule 1_Enrollment'!$D$12:$K$35,MATCH(AQ12,'Schedule 1_Enrollment'!$B$10:$B$31,0)+1,MATCH(AQ10,'Schedule 1_Enrollment'!$D$10:$K$10,0)+IF(AR13="Dual Eligible",1,0))</f>
        <v>1029.5465799335784</v>
      </c>
      <c r="AS14" s="723">
        <f>INDEX('Schedule 1_Enrollment'!$D$12:$K$35,MATCH(AS12,'Schedule 1_Enrollment'!$B$10:$B$31,0)+1,MATCH(AQ10,'Schedule 1_Enrollment'!$D$10:$K$10,0)+IF(AS13="Dual Eligible",1,0))</f>
        <v>208</v>
      </c>
      <c r="AT14" s="723">
        <f>INDEX('Schedule 1_Enrollment'!$D$12:$K$35,MATCH(AS12,'Schedule 1_Enrollment'!$B$10:$B$31,0)+1,MATCH(AQ10,'Schedule 1_Enrollment'!$D$10:$K$10,0)+IF(AT13="Dual Eligible",1,0))</f>
        <v>1018.8101688908931</v>
      </c>
      <c r="AU14" s="723">
        <f>INDEX('Schedule 1_Enrollment'!$D$12:$K$35,MATCH(AU12,'Schedule 1_Enrollment'!$B$10:$B$31,0)+1,MATCH(AQ10,'Schedule 1_Enrollment'!$D$10:$K$10,0)+IF(AU13="Dual Eligible",1,0))</f>
        <v>234</v>
      </c>
      <c r="AV14" s="723">
        <f>INDEX('Schedule 1_Enrollment'!$D$12:$K$35,MATCH(AU12,'Schedule 1_Enrollment'!$B$10:$B$31,0)+1,MATCH(AQ10,'Schedule 1_Enrollment'!$D$10:$K$10,0)+IF(AV13="Dual Eligible",1,0))</f>
        <v>1019.7725345376605</v>
      </c>
      <c r="AW14" s="723">
        <f>INDEX('Schedule 1_Enrollment'!$D$12:$K$35,MATCH(AW12,'Schedule 1_Enrollment'!$B$10:$B$31,0)+1,MATCH(AQ10,'Schedule 1_Enrollment'!$D$10:$K$10,0)+IF(AW13="Dual Eligible",1,0))</f>
        <v>240</v>
      </c>
      <c r="AX14" s="723">
        <f>INDEX('Schedule 1_Enrollment'!$D$12:$K$35,MATCH(AW12,'Schedule 1_Enrollment'!$B$10:$B$31,0)+1,MATCH(AQ10,'Schedule 1_Enrollment'!$D$10:$K$10,0)+IF(AX13="Dual Eligible",1,0))</f>
        <v>1042.0589142299689</v>
      </c>
      <c r="AY14" s="726">
        <f>SUM(AQ14:AX14)</f>
        <v>4988.1881975921006</v>
      </c>
      <c r="AZ14" s="725">
        <f>INDEX('Schedule 1_Enrollment'!$D$12:$K$35,MATCH(AZ12,'Schedule 1_Enrollment'!$B$10:$B$31,0)+1,MATCH(AQ10,'Schedule 1_Enrollment'!$D$10:$K$10,0)+IF(AZ13="Dual Eligible",1,0))</f>
        <v>196</v>
      </c>
      <c r="BA14" s="723">
        <f>INDEX('Schedule 1_Enrollment'!$D$12:$K$35,MATCH(AZ12,'Schedule 1_Enrollment'!$B$10:$B$31,0)+1,MATCH(AQ10,'Schedule 1_Enrollment'!$D$10:$K$10,0)+IF(BA13="Dual Eligible",1,0))</f>
        <v>1029.5465799335784</v>
      </c>
      <c r="BB14" s="723">
        <f>INDEX('Schedule 1_Enrollment'!$D$12:$K$35,MATCH(BB12,'Schedule 1_Enrollment'!$B$10:$B$31,0)+1,MATCH(AQ10,'Schedule 1_Enrollment'!$D$10:$K$10,0)+IF(BB13="Dual Eligible",1,0))</f>
        <v>208</v>
      </c>
      <c r="BC14" s="723">
        <f>INDEX('Schedule 1_Enrollment'!$D$12:$K$35,MATCH(BB12,'Schedule 1_Enrollment'!$B$10:$B$31,0)+1,MATCH(AQ10,'Schedule 1_Enrollment'!$D$10:$K$10,0)+IF(BC13="Dual Eligible",1,0))</f>
        <v>1018.8101688908931</v>
      </c>
      <c r="BD14" s="723">
        <f>INDEX('Schedule 1_Enrollment'!$D$12:$K$35,MATCH(BD12,'Schedule 1_Enrollment'!$B$10:$B$31,0)+1,MATCH(AQ10,'Schedule 1_Enrollment'!$D$10:$K$10,0)+IF(BD13="Dual Eligible",1,0))</f>
        <v>234</v>
      </c>
      <c r="BE14" s="723">
        <f>INDEX('Schedule 1_Enrollment'!$D$12:$K$35,MATCH(BD12,'Schedule 1_Enrollment'!$B$10:$B$31,0)+1,MATCH(AQ10,'Schedule 1_Enrollment'!$D$10:$K$10,0)+IF(BE13="Dual Eligible",1,0))</f>
        <v>1019.7725345376605</v>
      </c>
      <c r="BF14" s="723">
        <f>INDEX('Schedule 1_Enrollment'!$D$12:$K$35,MATCH(BF12,'Schedule 1_Enrollment'!$B$10:$B$31,0)+1,MATCH(AQ10,'Schedule 1_Enrollment'!$D$10:$K$10,0)+IF(BF13="Dual Eligible",1,0))</f>
        <v>240</v>
      </c>
      <c r="BG14" s="723">
        <f>INDEX('Schedule 1_Enrollment'!$D$12:$K$35,MATCH(BF12,'Schedule 1_Enrollment'!$B$10:$B$31,0)+1,MATCH(AQ10,'Schedule 1_Enrollment'!$D$10:$K$10,0)+IF(BG13="Dual Eligible",1,0))</f>
        <v>1042.0589142299689</v>
      </c>
      <c r="BH14" s="726">
        <f>SUM(AZ14:BG14)</f>
        <v>4988.1881975921006</v>
      </c>
      <c r="BI14" s="723">
        <f>BH14</f>
        <v>4988.1881975921006</v>
      </c>
      <c r="BJ14" s="228"/>
      <c r="BK14" s="723">
        <f>INDEX('Schedule 1_Enrollment'!$D$12:$K$35,MATCH(BK12,'Schedule 1_Enrollment'!$B$10:$B$31,0)+1,MATCH(IF(BK10="Institutional (All: Tier 1, Tier 2 and Tier 3)","Institutional (All Tiers)",BK10),'Schedule 1_Enrollment'!$D$10:$K$10,0)+IF(BK13="Dual Eligible",1,0))</f>
        <v>0</v>
      </c>
      <c r="BL14" s="723">
        <f>INDEX('Schedule 1_Enrollment'!$D$12:$K$35,MATCH(BK12,'Schedule 1_Enrollment'!$B$10:$B$31,0)+1,MATCH(IF(BK10="Institutional (All: Tier 1, Tier 2 and Tier 3)","Institutional (All Tiers)",BK10),'Schedule 1_Enrollment'!$D$10:$K$10,0)+IF(BL13="Dual Eligible",1,0))</f>
        <v>83.528557888506342</v>
      </c>
      <c r="BM14" s="723">
        <f>INDEX('Schedule 1_Enrollment'!$D$12:$K$35,MATCH(BM12,'Schedule 1_Enrollment'!$B$10:$B$31,0)+1,MATCH(IF(BK10="Institutional (All: Tier 1, Tier 2 and Tier 3)","Institutional (All Tiers)",BK10),'Schedule 1_Enrollment'!$D$10:$K$10,0)+IF(BM13="Dual Eligible",1,0))</f>
        <v>0</v>
      </c>
      <c r="BN14" s="723">
        <f>INDEX('Schedule 1_Enrollment'!$D$12:$K$35,MATCH(BM12,'Schedule 1_Enrollment'!$B$10:$B$31,0)+1,MATCH(IF(BK10="Institutional (All: Tier 1, Tier 2 and Tier 3)","Institutional (All Tiers)",BK10),'Schedule 1_Enrollment'!$D$10:$K$10,0)+IF(BN13="Dual Eligible",1,0))</f>
        <v>78.66589077380533</v>
      </c>
      <c r="BO14" s="723">
        <f>INDEX('Schedule 1_Enrollment'!$D$12:$K$35,MATCH(BO12,'Schedule 1_Enrollment'!$B$10:$B$31,0)+1,MATCH(IF(BK10="Institutional (All: Tier 1, Tier 2 and Tier 3)","Institutional (All Tiers)",BK10),'Schedule 1_Enrollment'!$D$10:$K$10,0)+IF(BO13="Dual Eligible",1,0))</f>
        <v>0</v>
      </c>
      <c r="BP14" s="723">
        <f>INDEX('Schedule 1_Enrollment'!$D$12:$K$35,MATCH(BO12,'Schedule 1_Enrollment'!$B$10:$B$31,0)+1,MATCH(IF(BK10="Institutional (All: Tier 1, Tier 2 and Tier 3)","Institutional (All Tiers)",BK10),'Schedule 1_Enrollment'!$D$10:$K$10,0)+IF(BP13="Dual Eligible",1,0))</f>
        <v>74.072931708816029</v>
      </c>
      <c r="BQ14" s="723">
        <f>INDEX('Schedule 1_Enrollment'!$D$12:$K$35,MATCH(BQ12,'Schedule 1_Enrollment'!$B$10:$B$31,0)+1,MATCH(IF(BK10="Institutional (All: Tier 1, Tier 2 and Tier 3)","Institutional (All Tiers)",BK10),'Schedule 1_Enrollment'!$D$10:$K$10,0)+IF(BQ13="Dual Eligible",1,0))</f>
        <v>2</v>
      </c>
      <c r="BR14" s="723">
        <f>INDEX('Schedule 1_Enrollment'!$D$12:$K$35,MATCH(BQ12,'Schedule 1_Enrollment'!$B$10:$B$31,0)+1,MATCH(IF(BK10="Institutional (All: Tier 1, Tier 2 and Tier 3)","Institutional (All Tiers)",BK10),'Schedule 1_Enrollment'!$D$10:$K$10,0)+IF(BR13="Dual Eligible",1,0))</f>
        <v>60.674860819103998</v>
      </c>
      <c r="BS14" s="726">
        <f>SUM(BK14:BR14)</f>
        <v>298.9422411902317</v>
      </c>
      <c r="BT14" s="725">
        <f>INDEX('Schedule 1_Enrollment'!$D$12:$K$35,MATCH(BT12,'Schedule 1_Enrollment'!$B$10:$B$31,0)+1,MATCH(IF(BK10="Institutional (All: Tier 1, Tier 2 and Tier 3)","Institutional (All Tiers)",BK10),'Schedule 1_Enrollment'!$D$10:$K$10,0)+IF(BT13="Dual Eligible",1,0))</f>
        <v>0</v>
      </c>
      <c r="BU14" s="723">
        <f>INDEX('Schedule 1_Enrollment'!$D$12:$K$35,MATCH(BT12,'Schedule 1_Enrollment'!$B$10:$B$31,0)+1,MATCH(IF(BK10="Institutional (All: Tier 1, Tier 2 and Tier 3)","Institutional (All Tiers)",BK10),'Schedule 1_Enrollment'!$D$10:$K$10,0)+IF(BU13="Dual Eligible",1,0))</f>
        <v>83.528557888506342</v>
      </c>
      <c r="BV14" s="723">
        <f>INDEX('Schedule 1_Enrollment'!$D$12:$K$35,MATCH(BV12,'Schedule 1_Enrollment'!$B$10:$B$31,0)+1,MATCH(IF(BK10="Institutional (All: Tier 1, Tier 2 and Tier 3)","Institutional (All Tiers)",BK10),'Schedule 1_Enrollment'!$D$10:$K$10,0)+IF(BV13="Dual Eligible",1,0))</f>
        <v>0</v>
      </c>
      <c r="BW14" s="723">
        <f>INDEX('Schedule 1_Enrollment'!$D$12:$K$35,MATCH(BV12,'Schedule 1_Enrollment'!$B$10:$B$31,0)+1,MATCH(IF(BK10="Institutional (All: Tier 1, Tier 2 and Tier 3)","Institutional (All Tiers)",BK10),'Schedule 1_Enrollment'!$D$10:$K$10,0)+IF(BW13="Dual Eligible",1,0))</f>
        <v>78.66589077380533</v>
      </c>
      <c r="BX14" s="723">
        <f>INDEX('Schedule 1_Enrollment'!$D$12:$K$35,MATCH(BX12,'Schedule 1_Enrollment'!$B$10:$B$31,0)+1,MATCH(IF(BK10="Institutional (All: Tier 1, Tier 2 and Tier 3)","Institutional (All Tiers)",BK10),'Schedule 1_Enrollment'!$D$10:$K$10,0)+IF(BX13="Dual Eligible",1,0))</f>
        <v>0</v>
      </c>
      <c r="BY14" s="723">
        <f>INDEX('Schedule 1_Enrollment'!$D$12:$K$35,MATCH(BX12,'Schedule 1_Enrollment'!$B$10:$B$31,0)+1,MATCH(IF(BK10="Institutional (All: Tier 1, Tier 2 and Tier 3)","Institutional (All Tiers)",BK10),'Schedule 1_Enrollment'!$D$10:$K$10,0)+IF(BY13="Dual Eligible",1,0))</f>
        <v>74.072931708816029</v>
      </c>
      <c r="BZ14" s="723">
        <f>INDEX('Schedule 1_Enrollment'!$D$12:$K$35,MATCH(BZ12,'Schedule 1_Enrollment'!$B$10:$B$31,0)+1,MATCH(IF(BK10="Institutional (All: Tier 1, Tier 2 and Tier 3)","Institutional (All Tiers)",BK10),'Schedule 1_Enrollment'!$D$10:$K$10,0)+IF(BZ13="Dual Eligible",1,0))</f>
        <v>2</v>
      </c>
      <c r="CA14" s="723">
        <f>INDEX('Schedule 1_Enrollment'!$D$12:$K$35,MATCH(BZ12,'Schedule 1_Enrollment'!$B$10:$B$31,0)+1,MATCH(IF(BK10="Institutional (All: Tier 1, Tier 2 and Tier 3)","Institutional (All Tiers)",BK10),'Schedule 1_Enrollment'!$D$10:$K$10,0)+IF(CA13="Dual Eligible",1,0))</f>
        <v>60.674860819103998</v>
      </c>
      <c r="CB14" s="726">
        <f>SUM(BT14:CA14)</f>
        <v>298.9422411902317</v>
      </c>
      <c r="CC14" s="723">
        <f>CB14</f>
        <v>298.9422411902317</v>
      </c>
      <c r="CD14" s="228"/>
      <c r="CE14" s="723">
        <f>+C14+D14+W14+X14+AQ14+AR14+BK14+BL14</f>
        <v>1947.0751378220848</v>
      </c>
      <c r="CF14" s="723">
        <f>+E14+F14+Y14+Z14+AS14+AT14+BM14+BN14</f>
        <v>1960.6427260293574</v>
      </c>
      <c r="CG14" s="723">
        <f>+G14+H14+AA14+AB14+AU14+AV14+BO14+BP14</f>
        <v>1996.8454662464765</v>
      </c>
      <c r="CH14" s="723">
        <f>+I14+J14+AC14+AD14+AW14+AX14+BQ14+BR14</f>
        <v>1942.7337750490728</v>
      </c>
      <c r="CI14" s="724">
        <f>SUM(K14,AE14,AY14,BS14)</f>
        <v>7847.2971051469913</v>
      </c>
      <c r="CJ14" s="723">
        <f>L14+M14+AF14+AG14+AZ14+BA14+BT14+BU14</f>
        <v>1947.0751378220848</v>
      </c>
      <c r="CK14" s="723">
        <f>N14+O14+AH14+AI14+BB14+BC14+BV14+BW14</f>
        <v>1960.6427260293574</v>
      </c>
      <c r="CL14" s="723">
        <f>P14+Q14+AJ14+AK14+BD14+BE14+BX14+BY14</f>
        <v>1996.8454662464765</v>
      </c>
      <c r="CM14" s="723">
        <f>+R14+S14+AL14+AM14+BF14+BG14+BZ14+CA14</f>
        <v>1942.7337750490728</v>
      </c>
      <c r="CN14" s="724">
        <f>SUM(T14,AN14,BH14,CB14)</f>
        <v>7847.2971051469913</v>
      </c>
      <c r="CO14" s="723">
        <f>+C14+D14+W14+X14+AQ14+AR14+BK14+BL14</f>
        <v>1947.0751378220848</v>
      </c>
      <c r="CP14" s="723">
        <f>+E14+F14+Y14+Z14+AS14+AT14+BM14+BN14</f>
        <v>1960.6427260293574</v>
      </c>
      <c r="CQ14" s="723">
        <f>+G14+H14+AA14+AB14+AU14+AV14+BO14+BP14</f>
        <v>1996.8454662464765</v>
      </c>
      <c r="CR14" s="723">
        <f>+I14+J14+AC14+AD14+AW14+AX14+BQ14+BR14</f>
        <v>1942.7337750490728</v>
      </c>
      <c r="CS14" s="724">
        <f t="shared" ref="CS14" si="0">SUM(CC14,BI14,AO14,U14)</f>
        <v>7847.2971051469913</v>
      </c>
      <c r="DV14" s="477"/>
    </row>
    <row r="15" spans="1:131" ht="15.75" customHeight="1">
      <c r="A15" s="16" t="s">
        <v>169</v>
      </c>
      <c r="B15" s="214"/>
      <c r="C15" s="241"/>
      <c r="D15" s="241"/>
      <c r="E15" s="241"/>
      <c r="F15" s="241"/>
      <c r="G15" s="241"/>
      <c r="H15" s="241"/>
      <c r="I15" s="241"/>
      <c r="J15" s="241"/>
      <c r="K15" s="475"/>
      <c r="L15" s="476"/>
      <c r="M15" s="241"/>
      <c r="N15" s="241"/>
      <c r="O15" s="241"/>
      <c r="P15" s="241"/>
      <c r="Q15" s="241"/>
      <c r="R15" s="241"/>
      <c r="S15" s="241"/>
      <c r="T15" s="114"/>
      <c r="U15" s="476"/>
      <c r="V15" s="214"/>
      <c r="W15" s="114"/>
      <c r="X15" s="114"/>
      <c r="Y15" s="114"/>
      <c r="Z15" s="114"/>
      <c r="AA15" s="114"/>
      <c r="AB15" s="114"/>
      <c r="AC15" s="114"/>
      <c r="AD15" s="114"/>
      <c r="AE15" s="475"/>
      <c r="AF15" s="476"/>
      <c r="AG15" s="241"/>
      <c r="AH15" s="241"/>
      <c r="AI15" s="241"/>
      <c r="AJ15" s="241"/>
      <c r="AK15" s="241"/>
      <c r="AL15" s="241"/>
      <c r="AM15" s="241"/>
      <c r="AN15" s="114"/>
      <c r="AO15" s="476"/>
      <c r="AP15" s="214"/>
      <c r="AQ15" s="241"/>
      <c r="AR15" s="241"/>
      <c r="AS15" s="241"/>
      <c r="AT15" s="241"/>
      <c r="AU15" s="241"/>
      <c r="AV15" s="241"/>
      <c r="AW15" s="241"/>
      <c r="AX15" s="241"/>
      <c r="AY15" s="475"/>
      <c r="AZ15" s="476"/>
      <c r="BA15" s="241"/>
      <c r="BB15" s="241"/>
      <c r="BC15" s="241"/>
      <c r="BD15" s="241"/>
      <c r="BE15" s="241"/>
      <c r="BF15" s="241"/>
      <c r="BG15" s="241"/>
      <c r="BH15" s="114"/>
      <c r="BI15" s="476"/>
      <c r="BJ15" s="214"/>
      <c r="BK15" s="114"/>
      <c r="BL15" s="114"/>
      <c r="BM15" s="114"/>
      <c r="BN15" s="114"/>
      <c r="BO15" s="114"/>
      <c r="BP15" s="114"/>
      <c r="BQ15" s="114"/>
      <c r="BR15" s="114"/>
      <c r="BS15" s="475"/>
      <c r="BT15" s="476"/>
      <c r="BU15" s="241"/>
      <c r="BV15" s="241"/>
      <c r="BW15" s="241"/>
      <c r="BX15" s="241"/>
      <c r="BY15" s="241"/>
      <c r="BZ15" s="241"/>
      <c r="CA15" s="241"/>
      <c r="CB15" s="114"/>
      <c r="CC15" s="476"/>
      <c r="CD15" s="214"/>
      <c r="CE15" s="221"/>
      <c r="CF15" s="221"/>
      <c r="CG15" s="221"/>
      <c r="CH15" s="221"/>
      <c r="CI15" s="214"/>
      <c r="CJ15" s="221"/>
      <c r="CK15" s="221"/>
      <c r="CL15" s="221"/>
      <c r="CM15" s="221"/>
      <c r="CN15" s="214"/>
      <c r="CO15" s="221"/>
      <c r="CP15" s="221"/>
      <c r="CQ15" s="221"/>
      <c r="CR15" s="221"/>
      <c r="CS15" s="214"/>
      <c r="DV15" s="477"/>
    </row>
    <row r="16" spans="1:131" ht="15.75" customHeight="1">
      <c r="A16" s="148" t="s">
        <v>171</v>
      </c>
      <c r="B16" s="335">
        <v>1</v>
      </c>
      <c r="C16" s="263">
        <v>55711.76</v>
      </c>
      <c r="D16" s="263">
        <v>169768.05999999901</v>
      </c>
      <c r="E16" s="263">
        <v>55784.25</v>
      </c>
      <c r="F16" s="263">
        <v>166460.21999999901</v>
      </c>
      <c r="G16" s="263">
        <v>39389.78</v>
      </c>
      <c r="H16" s="263">
        <v>160548.260000001</v>
      </c>
      <c r="I16" s="263">
        <v>51501.120000000003</v>
      </c>
      <c r="J16" s="263">
        <v>150349.03000000099</v>
      </c>
      <c r="K16" s="478">
        <f t="shared" ref="K16:K23" si="1">SUM(C16:J16)</f>
        <v>849512.4800000001</v>
      </c>
      <c r="L16" s="479">
        <v>0</v>
      </c>
      <c r="M16" s="263">
        <v>0</v>
      </c>
      <c r="N16" s="263">
        <v>0</v>
      </c>
      <c r="O16" s="263">
        <v>0</v>
      </c>
      <c r="P16" s="263">
        <v>0</v>
      </c>
      <c r="Q16" s="263">
        <v>0</v>
      </c>
      <c r="R16" s="263">
        <v>0</v>
      </c>
      <c r="S16" s="263">
        <v>0</v>
      </c>
      <c r="T16" s="480">
        <f t="shared" ref="T16:T23" si="2">SUM(L16:S16)</f>
        <v>0</v>
      </c>
      <c r="U16" s="481">
        <f t="shared" ref="U16:U23" si="3">SUM(K16,T16)</f>
        <v>849512.4800000001</v>
      </c>
      <c r="V16" s="335">
        <v>1</v>
      </c>
      <c r="W16" s="263">
        <v>2485.8000000000002</v>
      </c>
      <c r="X16" s="263">
        <v>95378.640000000101</v>
      </c>
      <c r="Y16" s="263">
        <v>2485.8000000000002</v>
      </c>
      <c r="Z16" s="263">
        <v>105469.9</v>
      </c>
      <c r="AA16" s="263">
        <v>4989.24</v>
      </c>
      <c r="AB16" s="263">
        <v>95579.639999999796</v>
      </c>
      <c r="AC16" s="263">
        <v>11169.48</v>
      </c>
      <c r="AD16" s="263">
        <v>86480.159999999902</v>
      </c>
      <c r="AE16" s="478">
        <f t="shared" ref="AE16:AE23" si="4">SUM(W16:AD16)</f>
        <v>404038.6599999998</v>
      </c>
      <c r="AF16" s="479">
        <v>0</v>
      </c>
      <c r="AG16" s="263">
        <v>0</v>
      </c>
      <c r="AH16" s="263">
        <v>0</v>
      </c>
      <c r="AI16" s="263">
        <v>0</v>
      </c>
      <c r="AJ16" s="263">
        <v>0</v>
      </c>
      <c r="AK16" s="263">
        <v>0</v>
      </c>
      <c r="AL16" s="263">
        <v>0</v>
      </c>
      <c r="AM16" s="263">
        <v>0</v>
      </c>
      <c r="AN16" s="480">
        <f t="shared" ref="AN16:AN23" si="5">SUM(AF16:AM16)</f>
        <v>0</v>
      </c>
      <c r="AO16" s="481">
        <f t="shared" ref="AO16:AO23" si="6">SUM(AE16,AN16)</f>
        <v>404038.6599999998</v>
      </c>
      <c r="AP16" s="335">
        <v>1</v>
      </c>
      <c r="AQ16" s="263">
        <v>914599.67</v>
      </c>
      <c r="AR16" s="263">
        <v>2646530.4999999898</v>
      </c>
      <c r="AS16" s="263">
        <v>956398.9</v>
      </c>
      <c r="AT16" s="263">
        <v>2626141.98999999</v>
      </c>
      <c r="AU16" s="263">
        <v>1100226.7499999972</v>
      </c>
      <c r="AV16" s="263">
        <v>2754096.98000002</v>
      </c>
      <c r="AW16" s="263">
        <v>1180939.509999997</v>
      </c>
      <c r="AX16" s="263">
        <v>2772532.23000002</v>
      </c>
      <c r="AY16" s="478">
        <f t="shared" ref="AY16:AY23" si="7">SUM(AQ16:AX16)</f>
        <v>14951466.530000012</v>
      </c>
      <c r="AZ16" s="479">
        <v>0</v>
      </c>
      <c r="BA16" s="263">
        <v>0</v>
      </c>
      <c r="BB16" s="263">
        <v>0</v>
      </c>
      <c r="BC16" s="263">
        <v>0</v>
      </c>
      <c r="BD16" s="263">
        <v>0</v>
      </c>
      <c r="BE16" s="263">
        <v>0</v>
      </c>
      <c r="BF16" s="263">
        <v>0</v>
      </c>
      <c r="BG16" s="263">
        <v>0</v>
      </c>
      <c r="BH16" s="480">
        <f t="shared" ref="BH16:BH23" si="8">SUM(AZ16:BG16)</f>
        <v>0</v>
      </c>
      <c r="BI16" s="481">
        <f t="shared" ref="BI16:BI23" si="9">SUM(AY16,BH16)</f>
        <v>14951466.530000012</v>
      </c>
      <c r="BJ16" s="335">
        <v>1</v>
      </c>
      <c r="BK16" s="263">
        <v>26299.050000000003</v>
      </c>
      <c r="BL16" s="263">
        <v>446035.43000000005</v>
      </c>
      <c r="BM16" s="263">
        <v>48512.039999999994</v>
      </c>
      <c r="BN16" s="263">
        <v>457988.71</v>
      </c>
      <c r="BO16" s="263">
        <v>63690</v>
      </c>
      <c r="BP16" s="263">
        <v>442476.93</v>
      </c>
      <c r="BQ16" s="263">
        <v>54858.87</v>
      </c>
      <c r="BR16" s="263">
        <v>369353.95</v>
      </c>
      <c r="BS16" s="478">
        <f t="shared" ref="BS16:BS23" si="10">SUM(BK16:BR16)</f>
        <v>1909214.98</v>
      </c>
      <c r="BT16" s="479">
        <v>0</v>
      </c>
      <c r="BU16" s="263">
        <v>0</v>
      </c>
      <c r="BV16" s="263">
        <v>0</v>
      </c>
      <c r="BW16" s="263">
        <v>0</v>
      </c>
      <c r="BX16" s="263">
        <v>0</v>
      </c>
      <c r="BY16" s="263">
        <v>0</v>
      </c>
      <c r="BZ16" s="263">
        <v>0</v>
      </c>
      <c r="CA16" s="263">
        <v>0</v>
      </c>
      <c r="CB16" s="480">
        <f t="shared" ref="CB16:CB23" si="11">SUM(BT16:CA16)</f>
        <v>0</v>
      </c>
      <c r="CC16" s="481">
        <f t="shared" ref="CC16:CC23" si="12">SUM(BS16,CB16)</f>
        <v>1909214.98</v>
      </c>
      <c r="CD16" s="335">
        <v>1</v>
      </c>
      <c r="CE16" s="480">
        <f>+C16+D16+W16+X16+AQ16+AR16+BK16+BL16</f>
        <v>4356808.909999989</v>
      </c>
      <c r="CF16" s="480">
        <f>+E16+F16+Y16+Z16+AS16+AT16+BM16+BN16</f>
        <v>4419241.8099999893</v>
      </c>
      <c r="CG16" s="480">
        <f>+G16+H16+AA16+AB16+AU16+AV16+BO16+BP16</f>
        <v>4660997.5800000178</v>
      </c>
      <c r="CH16" s="480">
        <f>+I16+J16+AC16+AD16+AW16+AX16+BQ16+BR16</f>
        <v>4677184.3500000183</v>
      </c>
      <c r="CI16" s="482">
        <f>SUM(K16,AE16,AY16,BS16)</f>
        <v>18114232.650000013</v>
      </c>
      <c r="CJ16" s="480">
        <f>L16+M16+AF16+AG16+AZ16+BA16+BT16+BU16</f>
        <v>0</v>
      </c>
      <c r="CK16" s="480">
        <f>N16+O16+AH16+AI16+BB16+BC16+BV16+BW16</f>
        <v>0</v>
      </c>
      <c r="CL16" s="480">
        <f>P16+Q16+AJ16+AK16+BD16+BE16+BX16+BY16</f>
        <v>0</v>
      </c>
      <c r="CM16" s="480">
        <f>+R16+S16+AL16+AM16+BF16+BG16+BZ16+CA16</f>
        <v>0</v>
      </c>
      <c r="CN16" s="482">
        <f>SUM(T16,AN16,BH16,CB16)</f>
        <v>0</v>
      </c>
      <c r="CO16" s="480">
        <f>+C16+D16+L16+M16+W16+X16+AF16+AG16+AQ16+AR16+AZ16+BA16+BK16+BL16+BT16+BU16</f>
        <v>4356808.909999989</v>
      </c>
      <c r="CP16" s="480">
        <f>+E16+F16+N16+O16+Y16+Z16+AH16+AI16+AS16+AT16+BB16+BC16+BM16+BN16+BV16+BW16</f>
        <v>4419241.8099999893</v>
      </c>
      <c r="CQ16" s="480">
        <f>+G16+H16+P16+Q16+AA16+AB16+AJ16+AK16+AU16+AV16+BD16+BE16+BO16+BP16+BX16+BY16</f>
        <v>4660997.5800000178</v>
      </c>
      <c r="CR16" s="480">
        <f>+I16+J16+R16+S16+AC16+AD16+AL16+AM16+AW16+AX16+BF16+BG16+BQ16+BR16+BZ16+CA16</f>
        <v>4677184.3500000183</v>
      </c>
      <c r="CS16" s="482">
        <f t="shared" ref="CS16:CS23" si="13">SUM(CC16,BI16,AO16,U16)</f>
        <v>18114232.650000013</v>
      </c>
      <c r="CT16" s="379"/>
      <c r="CU16" s="379"/>
      <c r="CV16" s="379"/>
      <c r="CW16" s="379"/>
      <c r="CX16" s="379"/>
      <c r="DV16" s="477"/>
    </row>
    <row r="17" spans="1:131" ht="15.75" customHeight="1">
      <c r="A17" s="97" t="s">
        <v>1335</v>
      </c>
      <c r="B17" s="335"/>
      <c r="C17" s="263"/>
      <c r="D17" s="263"/>
      <c r="E17" s="263"/>
      <c r="F17" s="263"/>
      <c r="G17" s="263"/>
      <c r="H17" s="263"/>
      <c r="I17" s="263"/>
      <c r="J17" s="263"/>
      <c r="K17" s="478">
        <f t="shared" si="1"/>
        <v>0</v>
      </c>
      <c r="L17" s="483">
        <v>0</v>
      </c>
      <c r="M17" s="261">
        <v>483350.64120000001</v>
      </c>
      <c r="N17" s="261">
        <v>0</v>
      </c>
      <c r="O17" s="261">
        <v>438248.09139999998</v>
      </c>
      <c r="P17" s="261">
        <v>0</v>
      </c>
      <c r="Q17" s="261">
        <v>494252.32780000003</v>
      </c>
      <c r="R17" s="261">
        <v>0</v>
      </c>
      <c r="S17" s="261">
        <v>422296.74900000001</v>
      </c>
      <c r="T17" s="480">
        <f t="shared" si="2"/>
        <v>1838147.8094000001</v>
      </c>
      <c r="U17" s="481">
        <f t="shared" si="3"/>
        <v>1838147.8094000001</v>
      </c>
      <c r="V17" s="335"/>
      <c r="W17" s="263">
        <v>0</v>
      </c>
      <c r="X17" s="263">
        <v>0</v>
      </c>
      <c r="Y17" s="263">
        <v>0</v>
      </c>
      <c r="Z17" s="263">
        <v>0</v>
      </c>
      <c r="AA17" s="263">
        <v>0</v>
      </c>
      <c r="AB17" s="263">
        <v>0</v>
      </c>
      <c r="AC17" s="263">
        <v>0</v>
      </c>
      <c r="AD17" s="263">
        <v>0</v>
      </c>
      <c r="AE17" s="478">
        <f t="shared" si="4"/>
        <v>0</v>
      </c>
      <c r="AF17" s="483">
        <v>0</v>
      </c>
      <c r="AG17" s="261">
        <v>175918.9474</v>
      </c>
      <c r="AH17" s="261">
        <v>0</v>
      </c>
      <c r="AI17" s="261">
        <v>173948.579</v>
      </c>
      <c r="AJ17" s="261">
        <v>0</v>
      </c>
      <c r="AK17" s="261">
        <v>164094.23800000001</v>
      </c>
      <c r="AL17" s="261">
        <v>0</v>
      </c>
      <c r="AM17" s="261">
        <v>136237.43419999999</v>
      </c>
      <c r="AN17" s="480">
        <f t="shared" si="5"/>
        <v>650199.1986</v>
      </c>
      <c r="AO17" s="481">
        <f t="shared" si="6"/>
        <v>650199.1986</v>
      </c>
      <c r="AP17" s="335"/>
      <c r="AQ17" s="263">
        <v>0</v>
      </c>
      <c r="AR17" s="263">
        <v>0</v>
      </c>
      <c r="AS17" s="263">
        <v>0</v>
      </c>
      <c r="AT17" s="263">
        <v>0</v>
      </c>
      <c r="AU17" s="263">
        <v>0</v>
      </c>
      <c r="AV17" s="263">
        <v>0</v>
      </c>
      <c r="AW17" s="263">
        <v>0</v>
      </c>
      <c r="AX17" s="263">
        <v>0</v>
      </c>
      <c r="AY17" s="478">
        <f t="shared" si="7"/>
        <v>0</v>
      </c>
      <c r="AZ17" s="483">
        <v>0</v>
      </c>
      <c r="BA17" s="261">
        <v>2728352.977</v>
      </c>
      <c r="BB17" s="261">
        <v>0</v>
      </c>
      <c r="BC17" s="261">
        <v>2086947.0244</v>
      </c>
      <c r="BD17" s="261">
        <v>0</v>
      </c>
      <c r="BE17" s="261">
        <v>2248923.0022</v>
      </c>
      <c r="BF17" s="261">
        <v>0</v>
      </c>
      <c r="BG17" s="261">
        <v>2216925.3456000001</v>
      </c>
      <c r="BH17" s="480">
        <f t="shared" si="8"/>
        <v>9281148.3491999991</v>
      </c>
      <c r="BI17" s="481">
        <f t="shared" si="9"/>
        <v>9281148.3491999991</v>
      </c>
      <c r="BJ17" s="335"/>
      <c r="BK17" s="263">
        <v>0</v>
      </c>
      <c r="BL17" s="263">
        <v>0</v>
      </c>
      <c r="BM17" s="263">
        <v>0</v>
      </c>
      <c r="BN17" s="263">
        <v>0</v>
      </c>
      <c r="BO17" s="263">
        <v>0</v>
      </c>
      <c r="BP17" s="263">
        <v>0</v>
      </c>
      <c r="BQ17" s="263">
        <v>0</v>
      </c>
      <c r="BR17" s="263">
        <v>0</v>
      </c>
      <c r="BS17" s="478">
        <f t="shared" si="10"/>
        <v>0</v>
      </c>
      <c r="BT17" s="483">
        <v>0</v>
      </c>
      <c r="BU17" s="261">
        <v>163776.2868</v>
      </c>
      <c r="BV17" s="261">
        <v>0</v>
      </c>
      <c r="BW17" s="261">
        <v>119215.4516</v>
      </c>
      <c r="BX17" s="261">
        <v>0</v>
      </c>
      <c r="BY17" s="261">
        <v>177414.18240000002</v>
      </c>
      <c r="BZ17" s="261">
        <v>0</v>
      </c>
      <c r="CA17" s="261">
        <v>153512.5116</v>
      </c>
      <c r="CB17" s="480">
        <f t="shared" si="11"/>
        <v>613918.43240000005</v>
      </c>
      <c r="CC17" s="481">
        <f t="shared" si="12"/>
        <v>613918.43240000005</v>
      </c>
      <c r="CD17" s="335"/>
      <c r="CE17" s="480">
        <f t="shared" ref="CE17:CE23" si="14">+C17+D17+W17+X17+AQ17+AR17+BK17+BL17</f>
        <v>0</v>
      </c>
      <c r="CF17" s="480">
        <f t="shared" ref="CF17:CF23" si="15">+E17+F17+Y17+Z17+AS17+AT17+BM17+BN17</f>
        <v>0</v>
      </c>
      <c r="CG17" s="480">
        <f t="shared" ref="CG17:CG23" si="16">+G17+H17+AA17+AB17+AU17+AV17+BO17+BP17</f>
        <v>0</v>
      </c>
      <c r="CH17" s="480">
        <f t="shared" ref="CH17:CH23" si="17">+I17+J17+AC17+AD17+AW17+AX17+BQ17+BR17</f>
        <v>0</v>
      </c>
      <c r="CI17" s="482">
        <f t="shared" ref="CI17:CI23" si="18">SUM(K17,AE17,AY17,BS17)</f>
        <v>0</v>
      </c>
      <c r="CJ17" s="480">
        <f t="shared" ref="CJ17:CJ23" si="19">L17+M17+AF17+AG17+AZ17+BA17+BT17+BU17</f>
        <v>3551398.8523999997</v>
      </c>
      <c r="CK17" s="480">
        <f t="shared" ref="CK17:CK23" si="20">N17+O17+AH17+AI17+BB17+BC17+BV17+BW17</f>
        <v>2818359.1463999995</v>
      </c>
      <c r="CL17" s="480">
        <f t="shared" ref="CL17:CL23" si="21">P17+Q17+AJ17+AK17+BD17+BE17+BX17+BY17</f>
        <v>3084683.7503999998</v>
      </c>
      <c r="CM17" s="480">
        <f t="shared" ref="CM17:CM23" si="22">+R17+S17+AL17+AM17+BF17+BG17+BZ17+CA17</f>
        <v>2928972.0403999998</v>
      </c>
      <c r="CN17" s="482">
        <f t="shared" ref="CN17:CN23" si="23">SUM(T17,AN17,BH17,CB17)</f>
        <v>12383413.7896</v>
      </c>
      <c r="CO17" s="480">
        <f t="shared" ref="CO17:CO23" si="24">+C17+D17+L17+M17+W17+X17+AF17+AG17+AQ17+AR17+AZ17+BA17+BK17+BL17+BT17+BU17</f>
        <v>3551398.8523999997</v>
      </c>
      <c r="CP17" s="480">
        <f t="shared" ref="CP17:CP23" si="25">+E17+F17+N17+O17+Y17+Z17+AH17+AI17+AS17+AT17+BB17+BC17+BM17+BN17+BV17+BW17</f>
        <v>2818359.1463999995</v>
      </c>
      <c r="CQ17" s="480">
        <f t="shared" ref="CQ17:CQ23" si="26">+G17+H17+P17+Q17+AA17+AB17+AJ17+AK17+AU17+AV17+BD17+BE17+BO17+BP17+BX17+BY17</f>
        <v>3084683.7503999998</v>
      </c>
      <c r="CR17" s="480">
        <f t="shared" ref="CR17:CR23" si="27">+I17+J17+R17+S17+AC17+AD17+AL17+AM17+AW17+AX17+BF17+BG17+BQ17+BR17+BZ17+CA17</f>
        <v>2928972.0403999998</v>
      </c>
      <c r="CS17" s="482">
        <f t="shared" si="13"/>
        <v>12383413.789599998</v>
      </c>
      <c r="CT17" s="379"/>
      <c r="CV17" s="379"/>
      <c r="CX17" s="379"/>
    </row>
    <row r="18" spans="1:131" ht="15.75" customHeight="1">
      <c r="A18" s="97" t="s">
        <v>1336</v>
      </c>
      <c r="B18" s="335"/>
      <c r="C18" s="261"/>
      <c r="D18" s="261"/>
      <c r="E18" s="261"/>
      <c r="F18" s="261"/>
      <c r="G18" s="261"/>
      <c r="H18" s="261"/>
      <c r="I18" s="261"/>
      <c r="J18" s="261"/>
      <c r="K18" s="478">
        <f t="shared" si="1"/>
        <v>0</v>
      </c>
      <c r="L18" s="483">
        <v>0</v>
      </c>
      <c r="M18" s="261">
        <v>1939.6748</v>
      </c>
      <c r="N18" s="261">
        <v>0</v>
      </c>
      <c r="O18" s="261">
        <v>490.66640000000001</v>
      </c>
      <c r="P18" s="261">
        <v>0</v>
      </c>
      <c r="Q18" s="261">
        <v>1615.64760000001</v>
      </c>
      <c r="R18" s="261">
        <v>0</v>
      </c>
      <c r="S18" s="261">
        <v>950.03160000000003</v>
      </c>
      <c r="T18" s="480">
        <f t="shared" si="2"/>
        <v>4996.0204000000103</v>
      </c>
      <c r="U18" s="481">
        <f t="shared" si="3"/>
        <v>4996.0204000000103</v>
      </c>
      <c r="V18" s="335"/>
      <c r="W18" s="261">
        <v>0</v>
      </c>
      <c r="X18" s="261">
        <v>0</v>
      </c>
      <c r="Y18" s="261">
        <v>0</v>
      </c>
      <c r="Z18" s="261">
        <v>0</v>
      </c>
      <c r="AA18" s="261">
        <v>0</v>
      </c>
      <c r="AB18" s="261">
        <v>0</v>
      </c>
      <c r="AC18" s="261">
        <v>0</v>
      </c>
      <c r="AD18" s="261">
        <v>0</v>
      </c>
      <c r="AE18" s="478">
        <f t="shared" si="4"/>
        <v>0</v>
      </c>
      <c r="AF18" s="483">
        <v>0</v>
      </c>
      <c r="AG18" s="261">
        <v>3057.7175999999999</v>
      </c>
      <c r="AH18" s="261">
        <v>0</v>
      </c>
      <c r="AI18" s="261">
        <v>1559.425</v>
      </c>
      <c r="AJ18" s="261">
        <v>0</v>
      </c>
      <c r="AK18" s="261">
        <v>943.70079999999996</v>
      </c>
      <c r="AL18" s="261">
        <v>0</v>
      </c>
      <c r="AM18" s="261">
        <v>637.52919999999995</v>
      </c>
      <c r="AN18" s="480">
        <f t="shared" si="5"/>
        <v>6198.3725999999997</v>
      </c>
      <c r="AO18" s="481">
        <f t="shared" si="6"/>
        <v>6198.3725999999997</v>
      </c>
      <c r="AP18" s="335"/>
      <c r="AQ18" s="261">
        <v>0</v>
      </c>
      <c r="AR18" s="261">
        <v>0</v>
      </c>
      <c r="AS18" s="261">
        <v>0</v>
      </c>
      <c r="AT18" s="261">
        <v>0</v>
      </c>
      <c r="AU18" s="261">
        <v>0</v>
      </c>
      <c r="AV18" s="261">
        <v>0</v>
      </c>
      <c r="AW18" s="261">
        <v>0</v>
      </c>
      <c r="AX18" s="261">
        <v>0</v>
      </c>
      <c r="AY18" s="478">
        <f t="shared" si="7"/>
        <v>0</v>
      </c>
      <c r="AZ18" s="483">
        <v>0</v>
      </c>
      <c r="BA18" s="261">
        <v>60324.585999999901</v>
      </c>
      <c r="BB18" s="261">
        <v>0</v>
      </c>
      <c r="BC18" s="261">
        <v>37803.402000000002</v>
      </c>
      <c r="BD18" s="261">
        <v>0</v>
      </c>
      <c r="BE18" s="261">
        <v>40769.274000000099</v>
      </c>
      <c r="BF18" s="261">
        <v>0</v>
      </c>
      <c r="BG18" s="261">
        <v>39119.7086000001</v>
      </c>
      <c r="BH18" s="480">
        <f t="shared" si="8"/>
        <v>178016.97060000009</v>
      </c>
      <c r="BI18" s="481">
        <f t="shared" si="9"/>
        <v>178016.97060000009</v>
      </c>
      <c r="BJ18" s="335"/>
      <c r="BK18" s="261">
        <v>0</v>
      </c>
      <c r="BL18" s="261">
        <v>0</v>
      </c>
      <c r="BM18" s="261">
        <v>0</v>
      </c>
      <c r="BN18" s="261">
        <v>0</v>
      </c>
      <c r="BO18" s="261">
        <v>0</v>
      </c>
      <c r="BP18" s="261">
        <v>0</v>
      </c>
      <c r="BQ18" s="261">
        <v>0</v>
      </c>
      <c r="BR18" s="261">
        <v>0</v>
      </c>
      <c r="BS18" s="478">
        <f t="shared" si="10"/>
        <v>0</v>
      </c>
      <c r="BT18" s="483">
        <v>0</v>
      </c>
      <c r="BU18" s="261">
        <v>2810.5616</v>
      </c>
      <c r="BV18" s="261">
        <v>0</v>
      </c>
      <c r="BW18" s="261">
        <v>1520.3131999999998</v>
      </c>
      <c r="BX18" s="261">
        <v>0</v>
      </c>
      <c r="BY18" s="261">
        <v>2169.9650000000001</v>
      </c>
      <c r="BZ18" s="261">
        <v>0</v>
      </c>
      <c r="CA18" s="261">
        <v>1528.7705999999998</v>
      </c>
      <c r="CB18" s="480">
        <f t="shared" si="11"/>
        <v>8029.6103999999996</v>
      </c>
      <c r="CC18" s="481">
        <f t="shared" si="12"/>
        <v>8029.6103999999996</v>
      </c>
      <c r="CD18" s="335"/>
      <c r="CE18" s="480">
        <f t="shared" si="14"/>
        <v>0</v>
      </c>
      <c r="CF18" s="480">
        <f t="shared" si="15"/>
        <v>0</v>
      </c>
      <c r="CG18" s="480">
        <f t="shared" si="16"/>
        <v>0</v>
      </c>
      <c r="CH18" s="480">
        <f t="shared" si="17"/>
        <v>0</v>
      </c>
      <c r="CI18" s="482">
        <f t="shared" si="18"/>
        <v>0</v>
      </c>
      <c r="CJ18" s="480">
        <f t="shared" si="19"/>
        <v>68132.539999999892</v>
      </c>
      <c r="CK18" s="480">
        <f t="shared" si="20"/>
        <v>41373.806599999996</v>
      </c>
      <c r="CL18" s="480">
        <f t="shared" si="21"/>
        <v>45498.587400000106</v>
      </c>
      <c r="CM18" s="480">
        <f t="shared" si="22"/>
        <v>42236.040000000095</v>
      </c>
      <c r="CN18" s="482">
        <f t="shared" si="23"/>
        <v>197240.9740000001</v>
      </c>
      <c r="CO18" s="480">
        <f t="shared" si="24"/>
        <v>68132.539999999892</v>
      </c>
      <c r="CP18" s="480">
        <f t="shared" si="25"/>
        <v>41373.806599999996</v>
      </c>
      <c r="CQ18" s="480">
        <f t="shared" si="26"/>
        <v>45498.587400000106</v>
      </c>
      <c r="CR18" s="480">
        <f t="shared" si="27"/>
        <v>42236.040000000095</v>
      </c>
      <c r="CS18" s="482">
        <f t="shared" si="13"/>
        <v>197240.9740000001</v>
      </c>
      <c r="CV18" s="379"/>
      <c r="CX18" s="379"/>
    </row>
    <row r="19" spans="1:131" ht="15.75" customHeight="1">
      <c r="A19" s="97" t="s">
        <v>1337</v>
      </c>
      <c r="B19" s="335"/>
      <c r="C19" s="261"/>
      <c r="D19" s="261"/>
      <c r="E19" s="261"/>
      <c r="F19" s="261"/>
      <c r="G19" s="261"/>
      <c r="H19" s="261"/>
      <c r="I19" s="261"/>
      <c r="J19" s="261"/>
      <c r="K19" s="478">
        <f t="shared" si="1"/>
        <v>0</v>
      </c>
      <c r="L19" s="483">
        <v>0</v>
      </c>
      <c r="M19" s="261">
        <v>91856</v>
      </c>
      <c r="N19" s="261">
        <v>0</v>
      </c>
      <c r="O19" s="261">
        <v>131965</v>
      </c>
      <c r="P19" s="261">
        <v>0</v>
      </c>
      <c r="Q19" s="261">
        <v>144999</v>
      </c>
      <c r="R19" s="261">
        <v>0</v>
      </c>
      <c r="S19" s="261">
        <v>126836</v>
      </c>
      <c r="T19" s="480">
        <f t="shared" si="2"/>
        <v>495656</v>
      </c>
      <c r="U19" s="481">
        <f t="shared" si="3"/>
        <v>495656</v>
      </c>
      <c r="V19" s="335"/>
      <c r="W19" s="261">
        <v>0</v>
      </c>
      <c r="X19" s="261">
        <v>0</v>
      </c>
      <c r="Y19" s="261">
        <v>0</v>
      </c>
      <c r="Z19" s="261">
        <v>0</v>
      </c>
      <c r="AA19" s="261">
        <v>0</v>
      </c>
      <c r="AB19" s="261">
        <v>0</v>
      </c>
      <c r="AC19" s="261">
        <v>0</v>
      </c>
      <c r="AD19" s="261">
        <v>0</v>
      </c>
      <c r="AE19" s="478">
        <f t="shared" si="4"/>
        <v>0</v>
      </c>
      <c r="AF19" s="483">
        <v>0</v>
      </c>
      <c r="AG19" s="261">
        <v>16676</v>
      </c>
      <c r="AH19" s="261">
        <v>0</v>
      </c>
      <c r="AI19" s="261">
        <v>43860</v>
      </c>
      <c r="AJ19" s="261">
        <v>0</v>
      </c>
      <c r="AK19" s="261">
        <v>50772</v>
      </c>
      <c r="AL19" s="261">
        <v>0</v>
      </c>
      <c r="AM19" s="261">
        <v>55632</v>
      </c>
      <c r="AN19" s="480">
        <f t="shared" si="5"/>
        <v>166940</v>
      </c>
      <c r="AO19" s="481">
        <f t="shared" si="6"/>
        <v>166940</v>
      </c>
      <c r="AP19" s="335"/>
      <c r="AQ19" s="261">
        <v>0</v>
      </c>
      <c r="AR19" s="261">
        <v>0</v>
      </c>
      <c r="AS19" s="261">
        <v>0</v>
      </c>
      <c r="AT19" s="261">
        <v>0</v>
      </c>
      <c r="AU19" s="261">
        <v>0</v>
      </c>
      <c r="AV19" s="261">
        <v>0</v>
      </c>
      <c r="AW19" s="261">
        <v>0</v>
      </c>
      <c r="AX19" s="261">
        <v>0</v>
      </c>
      <c r="AY19" s="478">
        <f t="shared" si="7"/>
        <v>0</v>
      </c>
      <c r="AZ19" s="483">
        <v>0</v>
      </c>
      <c r="BA19" s="261">
        <v>411276</v>
      </c>
      <c r="BB19" s="261">
        <v>0</v>
      </c>
      <c r="BC19" s="261">
        <v>499666</v>
      </c>
      <c r="BD19" s="261">
        <v>0</v>
      </c>
      <c r="BE19" s="261">
        <v>516731</v>
      </c>
      <c r="BF19" s="261">
        <v>0</v>
      </c>
      <c r="BG19" s="261">
        <v>592131</v>
      </c>
      <c r="BH19" s="480">
        <f t="shared" si="8"/>
        <v>2019804</v>
      </c>
      <c r="BI19" s="481">
        <f t="shared" si="9"/>
        <v>2019804</v>
      </c>
      <c r="BJ19" s="335"/>
      <c r="BK19" s="261">
        <v>0</v>
      </c>
      <c r="BL19" s="261">
        <v>0</v>
      </c>
      <c r="BM19" s="261">
        <v>0</v>
      </c>
      <c r="BN19" s="261">
        <v>0</v>
      </c>
      <c r="BO19" s="261">
        <v>0</v>
      </c>
      <c r="BP19" s="261">
        <v>0</v>
      </c>
      <c r="BQ19" s="261">
        <v>0</v>
      </c>
      <c r="BR19" s="261">
        <v>0</v>
      </c>
      <c r="BS19" s="478">
        <f t="shared" si="10"/>
        <v>0</v>
      </c>
      <c r="BT19" s="483">
        <v>0</v>
      </c>
      <c r="BU19" s="261">
        <v>14946</v>
      </c>
      <c r="BV19" s="261">
        <v>0</v>
      </c>
      <c r="BW19" s="261">
        <v>16965</v>
      </c>
      <c r="BX19" s="261">
        <v>0</v>
      </c>
      <c r="BY19" s="261">
        <v>27858</v>
      </c>
      <c r="BZ19" s="261">
        <v>0</v>
      </c>
      <c r="CA19" s="261">
        <v>28738</v>
      </c>
      <c r="CB19" s="480">
        <f t="shared" si="11"/>
        <v>88507</v>
      </c>
      <c r="CC19" s="481">
        <f t="shared" si="12"/>
        <v>88507</v>
      </c>
      <c r="CD19" s="335"/>
      <c r="CE19" s="480">
        <f t="shared" si="14"/>
        <v>0</v>
      </c>
      <c r="CF19" s="480">
        <f t="shared" si="15"/>
        <v>0</v>
      </c>
      <c r="CG19" s="480">
        <f t="shared" si="16"/>
        <v>0</v>
      </c>
      <c r="CH19" s="480">
        <f t="shared" si="17"/>
        <v>0</v>
      </c>
      <c r="CI19" s="482">
        <f t="shared" si="18"/>
        <v>0</v>
      </c>
      <c r="CJ19" s="480">
        <f t="shared" si="19"/>
        <v>534754</v>
      </c>
      <c r="CK19" s="480">
        <f t="shared" si="20"/>
        <v>692456</v>
      </c>
      <c r="CL19" s="480">
        <f t="shared" si="21"/>
        <v>740360</v>
      </c>
      <c r="CM19" s="480">
        <f t="shared" si="22"/>
        <v>803337</v>
      </c>
      <c r="CN19" s="482">
        <f t="shared" si="23"/>
        <v>2770907</v>
      </c>
      <c r="CO19" s="480">
        <f t="shared" si="24"/>
        <v>534754</v>
      </c>
      <c r="CP19" s="480">
        <f t="shared" si="25"/>
        <v>692456</v>
      </c>
      <c r="CQ19" s="480">
        <f t="shared" si="26"/>
        <v>740360</v>
      </c>
      <c r="CR19" s="480">
        <f t="shared" si="27"/>
        <v>803337</v>
      </c>
      <c r="CS19" s="482">
        <f t="shared" si="13"/>
        <v>2770907</v>
      </c>
    </row>
    <row r="20" spans="1:131" ht="15.75" customHeight="1">
      <c r="A20" s="148" t="s">
        <v>173</v>
      </c>
      <c r="B20" s="335">
        <v>2</v>
      </c>
      <c r="C20" s="262">
        <f t="shared" ref="C20:J20" si="28">SUM(C17:C19)</f>
        <v>0</v>
      </c>
      <c r="D20" s="262">
        <f t="shared" si="28"/>
        <v>0</v>
      </c>
      <c r="E20" s="262">
        <f t="shared" si="28"/>
        <v>0</v>
      </c>
      <c r="F20" s="262">
        <f t="shared" si="28"/>
        <v>0</v>
      </c>
      <c r="G20" s="262">
        <f t="shared" si="28"/>
        <v>0</v>
      </c>
      <c r="H20" s="262">
        <f t="shared" si="28"/>
        <v>0</v>
      </c>
      <c r="I20" s="262">
        <f t="shared" si="28"/>
        <v>0</v>
      </c>
      <c r="J20" s="262">
        <f t="shared" si="28"/>
        <v>0</v>
      </c>
      <c r="K20" s="478">
        <f t="shared" si="1"/>
        <v>0</v>
      </c>
      <c r="L20" s="484">
        <f t="shared" ref="L20:S20" si="29">SUM(L17:L19)</f>
        <v>0</v>
      </c>
      <c r="M20" s="262">
        <f t="shared" si="29"/>
        <v>577146.31599999999</v>
      </c>
      <c r="N20" s="262">
        <f t="shared" si="29"/>
        <v>0</v>
      </c>
      <c r="O20" s="262">
        <f t="shared" si="29"/>
        <v>570703.75780000002</v>
      </c>
      <c r="P20" s="262">
        <f t="shared" si="29"/>
        <v>0</v>
      </c>
      <c r="Q20" s="262">
        <f t="shared" si="29"/>
        <v>640866.97540000011</v>
      </c>
      <c r="R20" s="262">
        <f t="shared" si="29"/>
        <v>0</v>
      </c>
      <c r="S20" s="262">
        <f t="shared" si="29"/>
        <v>550082.78059999994</v>
      </c>
      <c r="T20" s="480">
        <f t="shared" si="2"/>
        <v>2338799.8297999999</v>
      </c>
      <c r="U20" s="481">
        <f t="shared" si="3"/>
        <v>2338799.8297999999</v>
      </c>
      <c r="V20" s="335">
        <v>2</v>
      </c>
      <c r="W20" s="262">
        <f t="shared" ref="W20:AD20" si="30">SUM(W17:W19)</f>
        <v>0</v>
      </c>
      <c r="X20" s="262">
        <f t="shared" si="30"/>
        <v>0</v>
      </c>
      <c r="Y20" s="262">
        <f t="shared" si="30"/>
        <v>0</v>
      </c>
      <c r="Z20" s="262">
        <f t="shared" si="30"/>
        <v>0</v>
      </c>
      <c r="AA20" s="262">
        <f t="shared" si="30"/>
        <v>0</v>
      </c>
      <c r="AB20" s="262">
        <f t="shared" si="30"/>
        <v>0</v>
      </c>
      <c r="AC20" s="262">
        <f t="shared" si="30"/>
        <v>0</v>
      </c>
      <c r="AD20" s="262">
        <f t="shared" si="30"/>
        <v>0</v>
      </c>
      <c r="AE20" s="478">
        <f t="shared" si="4"/>
        <v>0</v>
      </c>
      <c r="AF20" s="484">
        <f t="shared" ref="AF20:AM20" si="31">SUM(AF17:AF19)</f>
        <v>0</v>
      </c>
      <c r="AG20" s="262">
        <f t="shared" si="31"/>
        <v>195652.66500000001</v>
      </c>
      <c r="AH20" s="262">
        <f t="shared" si="31"/>
        <v>0</v>
      </c>
      <c r="AI20" s="262">
        <f t="shared" si="31"/>
        <v>219368.00399999999</v>
      </c>
      <c r="AJ20" s="262">
        <f t="shared" si="31"/>
        <v>0</v>
      </c>
      <c r="AK20" s="262">
        <f t="shared" si="31"/>
        <v>215809.9388</v>
      </c>
      <c r="AL20" s="262">
        <f t="shared" si="31"/>
        <v>0</v>
      </c>
      <c r="AM20" s="262">
        <f t="shared" si="31"/>
        <v>192506.96339999998</v>
      </c>
      <c r="AN20" s="480">
        <f t="shared" si="5"/>
        <v>823337.57120000001</v>
      </c>
      <c r="AO20" s="481">
        <f t="shared" si="6"/>
        <v>823337.57120000001</v>
      </c>
      <c r="AP20" s="335">
        <v>2</v>
      </c>
      <c r="AQ20" s="262">
        <f t="shared" ref="AQ20:AX20" si="32">SUM(AQ17:AQ19)</f>
        <v>0</v>
      </c>
      <c r="AR20" s="262">
        <f t="shared" si="32"/>
        <v>0</v>
      </c>
      <c r="AS20" s="262">
        <f t="shared" si="32"/>
        <v>0</v>
      </c>
      <c r="AT20" s="262">
        <f t="shared" si="32"/>
        <v>0</v>
      </c>
      <c r="AU20" s="262">
        <f t="shared" si="32"/>
        <v>0</v>
      </c>
      <c r="AV20" s="262">
        <f t="shared" si="32"/>
        <v>0</v>
      </c>
      <c r="AW20" s="262">
        <f t="shared" si="32"/>
        <v>0</v>
      </c>
      <c r="AX20" s="262">
        <f t="shared" si="32"/>
        <v>0</v>
      </c>
      <c r="AY20" s="478">
        <f t="shared" si="7"/>
        <v>0</v>
      </c>
      <c r="AZ20" s="484">
        <f t="shared" ref="AZ20:BG20" si="33">SUM(AZ17:AZ19)</f>
        <v>0</v>
      </c>
      <c r="BA20" s="262">
        <f t="shared" si="33"/>
        <v>3199953.5630000001</v>
      </c>
      <c r="BB20" s="262">
        <f t="shared" si="33"/>
        <v>0</v>
      </c>
      <c r="BC20" s="262">
        <f t="shared" si="33"/>
        <v>2624416.4264000002</v>
      </c>
      <c r="BD20" s="262">
        <f t="shared" si="33"/>
        <v>0</v>
      </c>
      <c r="BE20" s="262">
        <f t="shared" si="33"/>
        <v>2806423.2762000002</v>
      </c>
      <c r="BF20" s="262">
        <f t="shared" si="33"/>
        <v>0</v>
      </c>
      <c r="BG20" s="262">
        <f t="shared" si="33"/>
        <v>2848176.0542000001</v>
      </c>
      <c r="BH20" s="480">
        <f t="shared" si="8"/>
        <v>11478969.319800001</v>
      </c>
      <c r="BI20" s="481">
        <f t="shared" si="9"/>
        <v>11478969.319800001</v>
      </c>
      <c r="BJ20" s="335">
        <v>2</v>
      </c>
      <c r="BK20" s="262">
        <f t="shared" ref="BK20:BR20" si="34">SUM(BK17:BK19)</f>
        <v>0</v>
      </c>
      <c r="BL20" s="262">
        <f t="shared" si="34"/>
        <v>0</v>
      </c>
      <c r="BM20" s="262">
        <f t="shared" si="34"/>
        <v>0</v>
      </c>
      <c r="BN20" s="262">
        <f t="shared" si="34"/>
        <v>0</v>
      </c>
      <c r="BO20" s="262">
        <f t="shared" si="34"/>
        <v>0</v>
      </c>
      <c r="BP20" s="262">
        <f t="shared" si="34"/>
        <v>0</v>
      </c>
      <c r="BQ20" s="262">
        <f t="shared" si="34"/>
        <v>0</v>
      </c>
      <c r="BR20" s="262">
        <f t="shared" si="34"/>
        <v>0</v>
      </c>
      <c r="BS20" s="478">
        <f t="shared" si="10"/>
        <v>0</v>
      </c>
      <c r="BT20" s="484">
        <f t="shared" ref="BT20:CA20" si="35">SUM(BT17:BT19)</f>
        <v>0</v>
      </c>
      <c r="BU20" s="262">
        <f t="shared" si="35"/>
        <v>181532.84839999999</v>
      </c>
      <c r="BV20" s="262">
        <f t="shared" si="35"/>
        <v>0</v>
      </c>
      <c r="BW20" s="262">
        <f t="shared" si="35"/>
        <v>137700.7648</v>
      </c>
      <c r="BX20" s="262">
        <f t="shared" si="35"/>
        <v>0</v>
      </c>
      <c r="BY20" s="262">
        <f t="shared" si="35"/>
        <v>207442.14740000002</v>
      </c>
      <c r="BZ20" s="262">
        <f t="shared" si="35"/>
        <v>0</v>
      </c>
      <c r="CA20" s="262">
        <f t="shared" si="35"/>
        <v>183779.28219999999</v>
      </c>
      <c r="CB20" s="480">
        <f t="shared" si="11"/>
        <v>710455.04280000005</v>
      </c>
      <c r="CC20" s="481">
        <f t="shared" si="12"/>
        <v>710455.04280000005</v>
      </c>
      <c r="CD20" s="335">
        <v>2</v>
      </c>
      <c r="CE20" s="480">
        <f t="shared" si="14"/>
        <v>0</v>
      </c>
      <c r="CF20" s="480">
        <f t="shared" si="15"/>
        <v>0</v>
      </c>
      <c r="CG20" s="480">
        <f t="shared" si="16"/>
        <v>0</v>
      </c>
      <c r="CH20" s="480">
        <f t="shared" si="17"/>
        <v>0</v>
      </c>
      <c r="CI20" s="482">
        <f t="shared" si="18"/>
        <v>0</v>
      </c>
      <c r="CJ20" s="480">
        <f t="shared" si="19"/>
        <v>4154285.3924000002</v>
      </c>
      <c r="CK20" s="480">
        <f t="shared" si="20"/>
        <v>3552188.9530000002</v>
      </c>
      <c r="CL20" s="480">
        <f t="shared" si="21"/>
        <v>3870542.3378000003</v>
      </c>
      <c r="CM20" s="480">
        <f t="shared" si="22"/>
        <v>3774545.0803999999</v>
      </c>
      <c r="CN20" s="482">
        <f t="shared" si="23"/>
        <v>15351561.763600001</v>
      </c>
      <c r="CO20" s="480">
        <f t="shared" si="24"/>
        <v>4154285.3924000002</v>
      </c>
      <c r="CP20" s="480">
        <f t="shared" si="25"/>
        <v>3552188.9530000002</v>
      </c>
      <c r="CQ20" s="480">
        <f t="shared" si="26"/>
        <v>3870542.3378000003</v>
      </c>
      <c r="CR20" s="480">
        <f t="shared" si="27"/>
        <v>3774545.0803999999</v>
      </c>
      <c r="CS20" s="482">
        <f t="shared" si="13"/>
        <v>15351561.763600001</v>
      </c>
      <c r="CT20" s="379"/>
      <c r="CU20" s="379"/>
      <c r="CV20" s="379"/>
      <c r="CW20" s="379"/>
      <c r="CX20" s="379"/>
    </row>
    <row r="21" spans="1:131" ht="15.75" customHeight="1">
      <c r="A21" s="97" t="s">
        <v>175</v>
      </c>
      <c r="B21" s="335">
        <v>3</v>
      </c>
      <c r="C21" s="261"/>
      <c r="D21" s="261"/>
      <c r="E21" s="261"/>
      <c r="F21" s="261"/>
      <c r="G21" s="261"/>
      <c r="H21" s="261"/>
      <c r="I21" s="261"/>
      <c r="J21" s="261"/>
      <c r="K21" s="478">
        <f t="shared" si="1"/>
        <v>0</v>
      </c>
      <c r="L21" s="483">
        <v>0</v>
      </c>
      <c r="M21" s="261">
        <v>0</v>
      </c>
      <c r="N21" s="261">
        <v>0</v>
      </c>
      <c r="O21" s="261">
        <v>0</v>
      </c>
      <c r="P21" s="261">
        <v>0</v>
      </c>
      <c r="Q21" s="261">
        <v>0</v>
      </c>
      <c r="R21" s="261">
        <v>0</v>
      </c>
      <c r="S21" s="261">
        <v>0</v>
      </c>
      <c r="T21" s="480">
        <f t="shared" si="2"/>
        <v>0</v>
      </c>
      <c r="U21" s="481">
        <f t="shared" si="3"/>
        <v>0</v>
      </c>
      <c r="V21" s="335">
        <v>3</v>
      </c>
      <c r="W21" s="261">
        <v>0</v>
      </c>
      <c r="X21" s="261">
        <v>0</v>
      </c>
      <c r="Y21" s="261">
        <v>0</v>
      </c>
      <c r="Z21" s="261">
        <v>0</v>
      </c>
      <c r="AA21" s="261">
        <v>0</v>
      </c>
      <c r="AB21" s="261">
        <v>0</v>
      </c>
      <c r="AC21" s="261">
        <v>0</v>
      </c>
      <c r="AD21" s="261">
        <v>0</v>
      </c>
      <c r="AE21" s="478">
        <f t="shared" si="4"/>
        <v>0</v>
      </c>
      <c r="AF21" s="483">
        <v>0</v>
      </c>
      <c r="AG21" s="261">
        <v>0</v>
      </c>
      <c r="AH21" s="261">
        <v>0</v>
      </c>
      <c r="AI21" s="261">
        <v>0</v>
      </c>
      <c r="AJ21" s="261">
        <v>0</v>
      </c>
      <c r="AK21" s="261">
        <v>0</v>
      </c>
      <c r="AL21" s="261">
        <v>0</v>
      </c>
      <c r="AM21" s="261">
        <v>0</v>
      </c>
      <c r="AN21" s="480">
        <f t="shared" si="5"/>
        <v>0</v>
      </c>
      <c r="AO21" s="481">
        <f t="shared" si="6"/>
        <v>0</v>
      </c>
      <c r="AP21" s="335">
        <v>3</v>
      </c>
      <c r="AQ21" s="261">
        <v>0</v>
      </c>
      <c r="AR21" s="261">
        <v>0</v>
      </c>
      <c r="AS21" s="261">
        <v>0</v>
      </c>
      <c r="AT21" s="261">
        <v>0</v>
      </c>
      <c r="AU21" s="261">
        <v>0</v>
      </c>
      <c r="AV21" s="261">
        <v>0</v>
      </c>
      <c r="AW21" s="261">
        <v>0</v>
      </c>
      <c r="AX21" s="261">
        <v>0</v>
      </c>
      <c r="AY21" s="478">
        <f t="shared" si="7"/>
        <v>0</v>
      </c>
      <c r="AZ21" s="483">
        <v>0</v>
      </c>
      <c r="BA21" s="261">
        <v>0</v>
      </c>
      <c r="BB21" s="261">
        <v>0</v>
      </c>
      <c r="BC21" s="261">
        <v>0</v>
      </c>
      <c r="BD21" s="261">
        <v>0</v>
      </c>
      <c r="BE21" s="261">
        <v>0</v>
      </c>
      <c r="BF21" s="261">
        <v>0</v>
      </c>
      <c r="BG21" s="261">
        <v>0</v>
      </c>
      <c r="BH21" s="480">
        <f t="shared" si="8"/>
        <v>0</v>
      </c>
      <c r="BI21" s="481">
        <f t="shared" si="9"/>
        <v>0</v>
      </c>
      <c r="BJ21" s="335">
        <v>3</v>
      </c>
      <c r="BK21" s="261">
        <v>0</v>
      </c>
      <c r="BL21" s="261">
        <v>0</v>
      </c>
      <c r="BM21" s="261">
        <v>0</v>
      </c>
      <c r="BN21" s="261">
        <v>0</v>
      </c>
      <c r="BO21" s="261">
        <v>0</v>
      </c>
      <c r="BP21" s="261">
        <v>0</v>
      </c>
      <c r="BQ21" s="261">
        <v>0</v>
      </c>
      <c r="BR21" s="261">
        <v>0</v>
      </c>
      <c r="BS21" s="478">
        <f t="shared" si="10"/>
        <v>0</v>
      </c>
      <c r="BT21" s="483">
        <v>0</v>
      </c>
      <c r="BU21" s="261">
        <v>0</v>
      </c>
      <c r="BV21" s="261">
        <v>0</v>
      </c>
      <c r="BW21" s="261">
        <v>0</v>
      </c>
      <c r="BX21" s="261">
        <v>0</v>
      </c>
      <c r="BY21" s="261">
        <v>0</v>
      </c>
      <c r="BZ21" s="261">
        <v>0</v>
      </c>
      <c r="CA21" s="261">
        <v>0</v>
      </c>
      <c r="CB21" s="480">
        <f t="shared" si="11"/>
        <v>0</v>
      </c>
      <c r="CC21" s="481">
        <f t="shared" si="12"/>
        <v>0</v>
      </c>
      <c r="CD21" s="335">
        <v>3</v>
      </c>
      <c r="CE21" s="480">
        <f t="shared" si="14"/>
        <v>0</v>
      </c>
      <c r="CF21" s="480">
        <f t="shared" si="15"/>
        <v>0</v>
      </c>
      <c r="CG21" s="480">
        <f t="shared" si="16"/>
        <v>0</v>
      </c>
      <c r="CH21" s="480">
        <f t="shared" si="17"/>
        <v>0</v>
      </c>
      <c r="CI21" s="482">
        <f t="shared" si="18"/>
        <v>0</v>
      </c>
      <c r="CJ21" s="480">
        <f t="shared" si="19"/>
        <v>0</v>
      </c>
      <c r="CK21" s="480">
        <f t="shared" si="20"/>
        <v>0</v>
      </c>
      <c r="CL21" s="480">
        <f t="shared" si="21"/>
        <v>0</v>
      </c>
      <c r="CM21" s="480">
        <f t="shared" si="22"/>
        <v>0</v>
      </c>
      <c r="CN21" s="482">
        <f t="shared" si="23"/>
        <v>0</v>
      </c>
      <c r="CO21" s="480">
        <f t="shared" si="24"/>
        <v>0</v>
      </c>
      <c r="CP21" s="480">
        <f t="shared" si="25"/>
        <v>0</v>
      </c>
      <c r="CQ21" s="480">
        <f t="shared" si="26"/>
        <v>0</v>
      </c>
      <c r="CR21" s="480">
        <f t="shared" si="27"/>
        <v>0</v>
      </c>
      <c r="CS21" s="482">
        <f t="shared" si="13"/>
        <v>0</v>
      </c>
      <c r="CT21" s="379"/>
      <c r="CV21" s="379"/>
      <c r="CX21" s="379"/>
    </row>
    <row r="22" spans="1:131" ht="15.75" customHeight="1">
      <c r="A22" s="97" t="s">
        <v>177</v>
      </c>
      <c r="B22" s="335">
        <v>4</v>
      </c>
      <c r="C22" s="261">
        <v>0</v>
      </c>
      <c r="D22" s="261">
        <v>0</v>
      </c>
      <c r="E22" s="261">
        <v>0</v>
      </c>
      <c r="F22" s="261">
        <v>0</v>
      </c>
      <c r="G22" s="261">
        <v>0</v>
      </c>
      <c r="H22" s="261">
        <v>0</v>
      </c>
      <c r="I22" s="261">
        <v>0</v>
      </c>
      <c r="J22" s="261">
        <v>0</v>
      </c>
      <c r="K22" s="478">
        <f t="shared" si="1"/>
        <v>0</v>
      </c>
      <c r="L22" s="483">
        <v>0</v>
      </c>
      <c r="M22" s="261">
        <v>2562.2515762729981</v>
      </c>
      <c r="N22" s="261">
        <v>0</v>
      </c>
      <c r="O22" s="261">
        <v>587.88136702179406</v>
      </c>
      <c r="P22" s="261">
        <v>0</v>
      </c>
      <c r="Q22" s="261">
        <v>2116.7395389865796</v>
      </c>
      <c r="R22" s="261">
        <v>0</v>
      </c>
      <c r="S22" s="261">
        <v>1219.5672313180303</v>
      </c>
      <c r="T22" s="480">
        <f t="shared" si="2"/>
        <v>6486.4397135994022</v>
      </c>
      <c r="U22" s="481">
        <f t="shared" si="3"/>
        <v>6486.4397135994022</v>
      </c>
      <c r="V22" s="335">
        <v>4</v>
      </c>
      <c r="W22" s="261">
        <v>0</v>
      </c>
      <c r="X22" s="261">
        <v>0</v>
      </c>
      <c r="Y22" s="261">
        <v>0</v>
      </c>
      <c r="Z22" s="261">
        <v>0</v>
      </c>
      <c r="AA22" s="261">
        <v>0</v>
      </c>
      <c r="AB22" s="261">
        <v>0</v>
      </c>
      <c r="AC22" s="261">
        <v>0</v>
      </c>
      <c r="AD22" s="261">
        <v>0</v>
      </c>
      <c r="AE22" s="478">
        <f t="shared" si="4"/>
        <v>0</v>
      </c>
      <c r="AF22" s="483">
        <v>0</v>
      </c>
      <c r="AG22" s="261">
        <v>4150.9413410264815</v>
      </c>
      <c r="AH22" s="261">
        <v>0</v>
      </c>
      <c r="AI22" s="261">
        <v>2100.8978784224969</v>
      </c>
      <c r="AJ22" s="261">
        <v>0</v>
      </c>
      <c r="AK22" s="261">
        <v>1260.1566421478108</v>
      </c>
      <c r="AL22" s="261">
        <v>0</v>
      </c>
      <c r="AM22" s="261">
        <v>846.47339685145482</v>
      </c>
      <c r="AN22" s="480">
        <f t="shared" si="5"/>
        <v>8358.4692584482455</v>
      </c>
      <c r="AO22" s="481">
        <f t="shared" si="6"/>
        <v>8358.4692584482455</v>
      </c>
      <c r="AP22" s="335">
        <v>4</v>
      </c>
      <c r="AQ22" s="261">
        <v>0</v>
      </c>
      <c r="AR22" s="261">
        <v>0</v>
      </c>
      <c r="AS22" s="261">
        <v>0</v>
      </c>
      <c r="AT22" s="261">
        <v>0</v>
      </c>
      <c r="AU22" s="261">
        <v>0</v>
      </c>
      <c r="AV22" s="261">
        <v>0</v>
      </c>
      <c r="AW22" s="261">
        <v>0</v>
      </c>
      <c r="AX22" s="261">
        <v>0</v>
      </c>
      <c r="AY22" s="478">
        <f t="shared" si="7"/>
        <v>0</v>
      </c>
      <c r="AZ22" s="483">
        <v>0</v>
      </c>
      <c r="BA22" s="261">
        <v>82033.989318625565</v>
      </c>
      <c r="BB22" s="261">
        <v>0</v>
      </c>
      <c r="BC22" s="261">
        <v>51336.011092036766</v>
      </c>
      <c r="BD22" s="261">
        <v>0</v>
      </c>
      <c r="BE22" s="261">
        <v>55363.92104390727</v>
      </c>
      <c r="BF22" s="261">
        <v>0</v>
      </c>
      <c r="BG22" s="261">
        <v>53112.587981609155</v>
      </c>
      <c r="BH22" s="480">
        <f t="shared" si="8"/>
        <v>241846.50943617875</v>
      </c>
      <c r="BI22" s="481">
        <f t="shared" si="9"/>
        <v>241846.50943617875</v>
      </c>
      <c r="BJ22" s="335">
        <v>4</v>
      </c>
      <c r="BK22" s="261">
        <v>0</v>
      </c>
      <c r="BL22" s="261">
        <v>0</v>
      </c>
      <c r="BM22" s="261">
        <v>0</v>
      </c>
      <c r="BN22" s="261">
        <v>0</v>
      </c>
      <c r="BO22" s="261">
        <v>0</v>
      </c>
      <c r="BP22" s="261">
        <v>0</v>
      </c>
      <c r="BQ22" s="261">
        <v>0</v>
      </c>
      <c r="BR22" s="261">
        <v>0</v>
      </c>
      <c r="BS22" s="478">
        <f t="shared" si="10"/>
        <v>0</v>
      </c>
      <c r="BT22" s="483">
        <v>0</v>
      </c>
      <c r="BU22" s="261">
        <v>3815.0236424493683</v>
      </c>
      <c r="BV22" s="261">
        <v>0</v>
      </c>
      <c r="BW22" s="261">
        <v>2057.8137836597175</v>
      </c>
      <c r="BX22" s="261">
        <v>0</v>
      </c>
      <c r="BY22" s="261">
        <v>2935.7631932029658</v>
      </c>
      <c r="BZ22" s="261">
        <v>0</v>
      </c>
      <c r="CA22" s="261">
        <v>2062.8454709378607</v>
      </c>
      <c r="CB22" s="480">
        <f t="shared" si="11"/>
        <v>10871.446090249912</v>
      </c>
      <c r="CC22" s="481">
        <f t="shared" si="12"/>
        <v>10871.446090249912</v>
      </c>
      <c r="CD22" s="335">
        <v>4</v>
      </c>
      <c r="CE22" s="480">
        <f t="shared" si="14"/>
        <v>0</v>
      </c>
      <c r="CF22" s="480">
        <f t="shared" si="15"/>
        <v>0</v>
      </c>
      <c r="CG22" s="480">
        <f t="shared" si="16"/>
        <v>0</v>
      </c>
      <c r="CH22" s="480">
        <f t="shared" si="17"/>
        <v>0</v>
      </c>
      <c r="CI22" s="482">
        <f t="shared" si="18"/>
        <v>0</v>
      </c>
      <c r="CJ22" s="480">
        <f t="shared" si="19"/>
        <v>92562.205878374414</v>
      </c>
      <c r="CK22" s="480">
        <f t="shared" si="20"/>
        <v>56082.604121140772</v>
      </c>
      <c r="CL22" s="480">
        <f t="shared" si="21"/>
        <v>61676.58041824463</v>
      </c>
      <c r="CM22" s="480">
        <f t="shared" si="22"/>
        <v>57241.4740807165</v>
      </c>
      <c r="CN22" s="482">
        <f t="shared" si="23"/>
        <v>267562.86449847632</v>
      </c>
      <c r="CO22" s="480">
        <f t="shared" si="24"/>
        <v>92562.205878374414</v>
      </c>
      <c r="CP22" s="480">
        <f t="shared" si="25"/>
        <v>56082.604121140772</v>
      </c>
      <c r="CQ22" s="480">
        <f t="shared" si="26"/>
        <v>61676.58041824463</v>
      </c>
      <c r="CR22" s="480">
        <f t="shared" si="27"/>
        <v>57241.4740807165</v>
      </c>
      <c r="CS22" s="482">
        <f t="shared" si="13"/>
        <v>267562.86449847632</v>
      </c>
      <c r="CT22" s="379"/>
      <c r="CV22" s="379"/>
      <c r="CX22" s="379"/>
    </row>
    <row r="23" spans="1:131" ht="15.75" customHeight="1">
      <c r="A23" s="148" t="s">
        <v>179</v>
      </c>
      <c r="B23" s="335">
        <v>5</v>
      </c>
      <c r="C23" s="244">
        <f t="shared" ref="C23:J23" si="36">C16+C20+C21+C22</f>
        <v>55711.76</v>
      </c>
      <c r="D23" s="244">
        <f t="shared" si="36"/>
        <v>169768.05999999901</v>
      </c>
      <c r="E23" s="244">
        <f t="shared" si="36"/>
        <v>55784.25</v>
      </c>
      <c r="F23" s="244">
        <f t="shared" si="36"/>
        <v>166460.21999999901</v>
      </c>
      <c r="G23" s="244">
        <f t="shared" si="36"/>
        <v>39389.78</v>
      </c>
      <c r="H23" s="244">
        <f t="shared" si="36"/>
        <v>160548.260000001</v>
      </c>
      <c r="I23" s="244">
        <f t="shared" si="36"/>
        <v>51501.120000000003</v>
      </c>
      <c r="J23" s="244">
        <f t="shared" si="36"/>
        <v>150349.03000000099</v>
      </c>
      <c r="K23" s="478">
        <f t="shared" si="1"/>
        <v>849512.4800000001</v>
      </c>
      <c r="L23" s="243">
        <f t="shared" ref="L23:S23" si="37">L16+L20+L21+L22</f>
        <v>0</v>
      </c>
      <c r="M23" s="244">
        <f t="shared" si="37"/>
        <v>579708.567576273</v>
      </c>
      <c r="N23" s="244">
        <f t="shared" si="37"/>
        <v>0</v>
      </c>
      <c r="O23" s="244">
        <f t="shared" si="37"/>
        <v>571291.63916702184</v>
      </c>
      <c r="P23" s="244">
        <f t="shared" si="37"/>
        <v>0</v>
      </c>
      <c r="Q23" s="244">
        <f t="shared" si="37"/>
        <v>642983.7149389867</v>
      </c>
      <c r="R23" s="244">
        <f t="shared" si="37"/>
        <v>0</v>
      </c>
      <c r="S23" s="244">
        <f t="shared" si="37"/>
        <v>551302.34783131792</v>
      </c>
      <c r="T23" s="480">
        <f t="shared" si="2"/>
        <v>2345286.2695135996</v>
      </c>
      <c r="U23" s="243">
        <f t="shared" si="3"/>
        <v>3194798.7495135996</v>
      </c>
      <c r="V23" s="335">
        <v>5</v>
      </c>
      <c r="W23" s="244">
        <f t="shared" ref="W23:AD23" si="38">W16+W20+W21+W22</f>
        <v>2485.8000000000002</v>
      </c>
      <c r="X23" s="244">
        <f t="shared" si="38"/>
        <v>95378.640000000101</v>
      </c>
      <c r="Y23" s="244">
        <f t="shared" si="38"/>
        <v>2485.8000000000002</v>
      </c>
      <c r="Z23" s="244">
        <f t="shared" si="38"/>
        <v>105469.9</v>
      </c>
      <c r="AA23" s="244">
        <f t="shared" si="38"/>
        <v>4989.24</v>
      </c>
      <c r="AB23" s="244">
        <f t="shared" si="38"/>
        <v>95579.639999999796</v>
      </c>
      <c r="AC23" s="244">
        <f t="shared" si="38"/>
        <v>11169.48</v>
      </c>
      <c r="AD23" s="244">
        <f t="shared" si="38"/>
        <v>86480.159999999902</v>
      </c>
      <c r="AE23" s="478">
        <f t="shared" si="4"/>
        <v>404038.6599999998</v>
      </c>
      <c r="AF23" s="243">
        <f t="shared" ref="AF23:AM23" si="39">AF16+AF20+AF21+AF22</f>
        <v>0</v>
      </c>
      <c r="AG23" s="244">
        <f t="shared" si="39"/>
        <v>199803.60634102649</v>
      </c>
      <c r="AH23" s="244">
        <f t="shared" si="39"/>
        <v>0</v>
      </c>
      <c r="AI23" s="244">
        <f t="shared" si="39"/>
        <v>221468.90187842248</v>
      </c>
      <c r="AJ23" s="244">
        <f t="shared" si="39"/>
        <v>0</v>
      </c>
      <c r="AK23" s="244">
        <f t="shared" si="39"/>
        <v>217070.09544214781</v>
      </c>
      <c r="AL23" s="244">
        <f t="shared" si="39"/>
        <v>0</v>
      </c>
      <c r="AM23" s="244">
        <f t="shared" si="39"/>
        <v>193353.43679685143</v>
      </c>
      <c r="AN23" s="480">
        <f t="shared" si="5"/>
        <v>831696.04045844823</v>
      </c>
      <c r="AO23" s="243">
        <f t="shared" si="6"/>
        <v>1235734.7004584479</v>
      </c>
      <c r="AP23" s="335">
        <v>5</v>
      </c>
      <c r="AQ23" s="244">
        <f t="shared" ref="AQ23:AX23" si="40">AQ16+AQ20+AQ21+AQ22</f>
        <v>914599.67</v>
      </c>
      <c r="AR23" s="244">
        <f t="shared" si="40"/>
        <v>2646530.4999999898</v>
      </c>
      <c r="AS23" s="244">
        <f t="shared" si="40"/>
        <v>956398.9</v>
      </c>
      <c r="AT23" s="244">
        <f t="shared" si="40"/>
        <v>2626141.98999999</v>
      </c>
      <c r="AU23" s="244">
        <f t="shared" si="40"/>
        <v>1100226.7499999972</v>
      </c>
      <c r="AV23" s="244">
        <f t="shared" si="40"/>
        <v>2754096.98000002</v>
      </c>
      <c r="AW23" s="244">
        <f t="shared" si="40"/>
        <v>1180939.509999997</v>
      </c>
      <c r="AX23" s="244">
        <f t="shared" si="40"/>
        <v>2772532.23000002</v>
      </c>
      <c r="AY23" s="478">
        <f t="shared" si="7"/>
        <v>14951466.530000012</v>
      </c>
      <c r="AZ23" s="243">
        <f t="shared" ref="AZ23:BG23" si="41">AZ16+AZ20+AZ21+AZ22</f>
        <v>0</v>
      </c>
      <c r="BA23" s="244">
        <f t="shared" si="41"/>
        <v>3281987.5523186256</v>
      </c>
      <c r="BB23" s="244">
        <f t="shared" si="41"/>
        <v>0</v>
      </c>
      <c r="BC23" s="244">
        <f t="shared" si="41"/>
        <v>2675752.4374920372</v>
      </c>
      <c r="BD23" s="244">
        <f t="shared" si="41"/>
        <v>0</v>
      </c>
      <c r="BE23" s="244">
        <f t="shared" si="41"/>
        <v>2861787.1972439075</v>
      </c>
      <c r="BF23" s="244">
        <f t="shared" si="41"/>
        <v>0</v>
      </c>
      <c r="BG23" s="244">
        <f t="shared" si="41"/>
        <v>2901288.6421816093</v>
      </c>
      <c r="BH23" s="480">
        <f t="shared" si="8"/>
        <v>11720815.82923618</v>
      </c>
      <c r="BI23" s="243">
        <f t="shared" si="9"/>
        <v>26672282.359236192</v>
      </c>
      <c r="BJ23" s="335">
        <v>5</v>
      </c>
      <c r="BK23" s="244">
        <f t="shared" ref="BK23:BR23" si="42">BK16+BK20+BK21+BK22</f>
        <v>26299.050000000003</v>
      </c>
      <c r="BL23" s="244">
        <f t="shared" si="42"/>
        <v>446035.43000000005</v>
      </c>
      <c r="BM23" s="244">
        <f t="shared" si="42"/>
        <v>48512.039999999994</v>
      </c>
      <c r="BN23" s="244">
        <f t="shared" si="42"/>
        <v>457988.71</v>
      </c>
      <c r="BO23" s="244">
        <f t="shared" si="42"/>
        <v>63690</v>
      </c>
      <c r="BP23" s="244">
        <f t="shared" si="42"/>
        <v>442476.93</v>
      </c>
      <c r="BQ23" s="244">
        <f t="shared" si="42"/>
        <v>54858.87</v>
      </c>
      <c r="BR23" s="244">
        <f t="shared" si="42"/>
        <v>369353.95</v>
      </c>
      <c r="BS23" s="478">
        <f t="shared" si="10"/>
        <v>1909214.98</v>
      </c>
      <c r="BT23" s="243">
        <f t="shared" ref="BT23:CA23" si="43">BT16+BT20+BT21+BT22</f>
        <v>0</v>
      </c>
      <c r="BU23" s="244">
        <f t="shared" si="43"/>
        <v>185347.87204244937</v>
      </c>
      <c r="BV23" s="244">
        <f t="shared" si="43"/>
        <v>0</v>
      </c>
      <c r="BW23" s="244">
        <f t="shared" si="43"/>
        <v>139758.57858365972</v>
      </c>
      <c r="BX23" s="244">
        <f t="shared" si="43"/>
        <v>0</v>
      </c>
      <c r="BY23" s="244">
        <f t="shared" si="43"/>
        <v>210377.91059320298</v>
      </c>
      <c r="BZ23" s="244">
        <f t="shared" si="43"/>
        <v>0</v>
      </c>
      <c r="CA23" s="244">
        <f t="shared" si="43"/>
        <v>185842.12767093786</v>
      </c>
      <c r="CB23" s="480">
        <f t="shared" si="11"/>
        <v>721326.48889024998</v>
      </c>
      <c r="CC23" s="243">
        <f t="shared" si="12"/>
        <v>2630541.4688902497</v>
      </c>
      <c r="CD23" s="335">
        <v>5</v>
      </c>
      <c r="CE23" s="480">
        <f t="shared" si="14"/>
        <v>4356808.909999989</v>
      </c>
      <c r="CF23" s="480">
        <f t="shared" si="15"/>
        <v>4419241.8099999893</v>
      </c>
      <c r="CG23" s="480">
        <f t="shared" si="16"/>
        <v>4660997.5800000178</v>
      </c>
      <c r="CH23" s="480">
        <f t="shared" si="17"/>
        <v>4677184.3500000183</v>
      </c>
      <c r="CI23" s="482">
        <f t="shared" si="18"/>
        <v>18114232.650000013</v>
      </c>
      <c r="CJ23" s="480">
        <f t="shared" si="19"/>
        <v>4246847.5982783744</v>
      </c>
      <c r="CK23" s="480">
        <f t="shared" si="20"/>
        <v>3608271.5571211409</v>
      </c>
      <c r="CL23" s="480">
        <f t="shared" si="21"/>
        <v>3932218.9182182448</v>
      </c>
      <c r="CM23" s="480">
        <f t="shared" si="22"/>
        <v>3831786.5544807161</v>
      </c>
      <c r="CN23" s="482">
        <f t="shared" si="23"/>
        <v>15619124.628098477</v>
      </c>
      <c r="CO23" s="480">
        <f t="shared" si="24"/>
        <v>8603656.5082783643</v>
      </c>
      <c r="CP23" s="480">
        <f t="shared" si="25"/>
        <v>8027513.3671211302</v>
      </c>
      <c r="CQ23" s="480">
        <f t="shared" si="26"/>
        <v>8593216.4982182626</v>
      </c>
      <c r="CR23" s="480">
        <f t="shared" si="27"/>
        <v>8508970.9044807348</v>
      </c>
      <c r="CS23" s="482">
        <f t="shared" si="13"/>
        <v>33733357.278098486</v>
      </c>
      <c r="CT23" s="379"/>
      <c r="CV23" s="379"/>
      <c r="CX23" s="379"/>
    </row>
    <row r="24" spans="1:131" ht="15.75" customHeight="1">
      <c r="A24" s="148" t="s">
        <v>1338</v>
      </c>
      <c r="B24" s="430"/>
      <c r="C24" s="485"/>
      <c r="D24" s="485"/>
      <c r="E24" s="485"/>
      <c r="F24" s="485"/>
      <c r="G24" s="485"/>
      <c r="H24" s="485"/>
      <c r="I24" s="485"/>
      <c r="J24" s="485"/>
      <c r="K24" s="486"/>
      <c r="L24" s="487"/>
      <c r="M24" s="485"/>
      <c r="N24" s="485"/>
      <c r="O24" s="485"/>
      <c r="P24" s="485"/>
      <c r="Q24" s="485"/>
      <c r="R24" s="485"/>
      <c r="S24" s="485"/>
      <c r="T24" s="485"/>
      <c r="U24" s="487"/>
      <c r="V24" s="430"/>
      <c r="W24" s="485"/>
      <c r="X24" s="485"/>
      <c r="Y24" s="485"/>
      <c r="Z24" s="485"/>
      <c r="AA24" s="485"/>
      <c r="AB24" s="485"/>
      <c r="AC24" s="485"/>
      <c r="AD24" s="485"/>
      <c r="AE24" s="486"/>
      <c r="AF24" s="487"/>
      <c r="AG24" s="485"/>
      <c r="AH24" s="485"/>
      <c r="AI24" s="485"/>
      <c r="AJ24" s="485"/>
      <c r="AK24" s="485"/>
      <c r="AL24" s="485"/>
      <c r="AM24" s="485"/>
      <c r="AN24" s="485"/>
      <c r="AO24" s="487"/>
      <c r="AP24" s="430"/>
      <c r="AQ24" s="485"/>
      <c r="AR24" s="485"/>
      <c r="AS24" s="485"/>
      <c r="AT24" s="485"/>
      <c r="AU24" s="485"/>
      <c r="AV24" s="485"/>
      <c r="AW24" s="485"/>
      <c r="AX24" s="485"/>
      <c r="AY24" s="486"/>
      <c r="AZ24" s="487"/>
      <c r="BA24" s="485"/>
      <c r="BB24" s="485"/>
      <c r="BC24" s="485"/>
      <c r="BD24" s="485"/>
      <c r="BE24" s="485"/>
      <c r="BF24" s="485"/>
      <c r="BG24" s="485"/>
      <c r="BH24" s="485"/>
      <c r="BI24" s="487"/>
      <c r="BJ24" s="430"/>
      <c r="BK24" s="485"/>
      <c r="BL24" s="485"/>
      <c r="BM24" s="485"/>
      <c r="BN24" s="485"/>
      <c r="BO24" s="485"/>
      <c r="BP24" s="485"/>
      <c r="BQ24" s="485"/>
      <c r="BR24" s="485"/>
      <c r="BS24" s="486"/>
      <c r="BT24" s="487"/>
      <c r="BU24" s="485"/>
      <c r="BV24" s="485"/>
      <c r="BW24" s="485"/>
      <c r="BX24" s="485"/>
      <c r="BY24" s="485"/>
      <c r="BZ24" s="485"/>
      <c r="CA24" s="485"/>
      <c r="CB24" s="485"/>
      <c r="CC24" s="487"/>
      <c r="CD24" s="430"/>
      <c r="CE24" s="485"/>
      <c r="CF24" s="485"/>
      <c r="CG24" s="485"/>
      <c r="CH24" s="485"/>
      <c r="CI24" s="488"/>
      <c r="CJ24" s="485"/>
      <c r="CK24" s="485"/>
      <c r="CL24" s="485"/>
      <c r="CM24" s="485"/>
      <c r="CN24" s="488"/>
      <c r="CO24" s="485"/>
      <c r="CP24" s="485"/>
      <c r="CQ24" s="485"/>
      <c r="CR24" s="485"/>
      <c r="CS24" s="488"/>
    </row>
    <row r="25" spans="1:131" ht="15.75" customHeight="1">
      <c r="A25" s="97" t="s">
        <v>181</v>
      </c>
      <c r="B25" s="335">
        <v>6</v>
      </c>
      <c r="C25" s="261">
        <v>0</v>
      </c>
      <c r="D25" s="261">
        <v>0</v>
      </c>
      <c r="E25" s="261">
        <v>0</v>
      </c>
      <c r="F25" s="261">
        <v>0</v>
      </c>
      <c r="G25" s="261">
        <v>0</v>
      </c>
      <c r="H25" s="261">
        <v>0</v>
      </c>
      <c r="I25" s="261">
        <v>0</v>
      </c>
      <c r="J25" s="261">
        <v>0</v>
      </c>
      <c r="K25" s="478">
        <f t="shared" ref="K25:K30" si="44">SUM(C25:J25)</f>
        <v>0</v>
      </c>
      <c r="L25" s="483">
        <v>0</v>
      </c>
      <c r="M25" s="261">
        <v>0</v>
      </c>
      <c r="N25" s="261">
        <v>0</v>
      </c>
      <c r="O25" s="261">
        <v>0</v>
      </c>
      <c r="P25" s="261">
        <v>0</v>
      </c>
      <c r="Q25" s="261">
        <v>0</v>
      </c>
      <c r="R25" s="261">
        <v>0</v>
      </c>
      <c r="S25" s="261">
        <v>0</v>
      </c>
      <c r="T25" s="480">
        <f t="shared" ref="T25:T30" si="45">SUM(L25:S25)</f>
        <v>0</v>
      </c>
      <c r="U25" s="481">
        <f t="shared" ref="U25:U30" si="46">SUM(K25,T25)</f>
        <v>0</v>
      </c>
      <c r="V25" s="335">
        <v>6</v>
      </c>
      <c r="W25" s="261">
        <v>0</v>
      </c>
      <c r="X25" s="261">
        <v>0</v>
      </c>
      <c r="Y25" s="261">
        <v>0</v>
      </c>
      <c r="Z25" s="261">
        <v>0</v>
      </c>
      <c r="AA25" s="261">
        <v>0</v>
      </c>
      <c r="AB25" s="261">
        <v>0</v>
      </c>
      <c r="AC25" s="261">
        <v>0</v>
      </c>
      <c r="AD25" s="261">
        <v>0</v>
      </c>
      <c r="AE25" s="478">
        <f t="shared" ref="AE25:AE30" si="47">SUM(W25:AD25)</f>
        <v>0</v>
      </c>
      <c r="AF25" s="483">
        <v>0</v>
      </c>
      <c r="AG25" s="261">
        <v>0</v>
      </c>
      <c r="AH25" s="261">
        <v>0</v>
      </c>
      <c r="AI25" s="261">
        <v>0</v>
      </c>
      <c r="AJ25" s="261">
        <v>0</v>
      </c>
      <c r="AK25" s="261">
        <v>0</v>
      </c>
      <c r="AL25" s="261">
        <v>0</v>
      </c>
      <c r="AM25" s="261">
        <v>0</v>
      </c>
      <c r="AN25" s="480">
        <f t="shared" ref="AN25:AN30" si="48">SUM(AF25:AM25)</f>
        <v>0</v>
      </c>
      <c r="AO25" s="481">
        <f t="shared" ref="AO25:AO30" si="49">SUM(AE25,AN25)</f>
        <v>0</v>
      </c>
      <c r="AP25" s="335">
        <v>6</v>
      </c>
      <c r="AQ25" s="261">
        <v>0</v>
      </c>
      <c r="AR25" s="261">
        <v>0</v>
      </c>
      <c r="AS25" s="261">
        <v>0</v>
      </c>
      <c r="AT25" s="261">
        <v>0</v>
      </c>
      <c r="AU25" s="261">
        <v>0</v>
      </c>
      <c r="AV25" s="261">
        <v>0</v>
      </c>
      <c r="AW25" s="261">
        <v>0</v>
      </c>
      <c r="AX25" s="261">
        <v>0</v>
      </c>
      <c r="AY25" s="478">
        <f t="shared" ref="AY25:AY30" si="50">SUM(AQ25:AX25)</f>
        <v>0</v>
      </c>
      <c r="AZ25" s="483">
        <v>0</v>
      </c>
      <c r="BA25" s="261">
        <v>0</v>
      </c>
      <c r="BB25" s="261">
        <v>0</v>
      </c>
      <c r="BC25" s="261">
        <v>0</v>
      </c>
      <c r="BD25" s="261">
        <v>0</v>
      </c>
      <c r="BE25" s="261">
        <v>0</v>
      </c>
      <c r="BF25" s="261">
        <v>0</v>
      </c>
      <c r="BG25" s="261">
        <v>0</v>
      </c>
      <c r="BH25" s="480">
        <f t="shared" ref="BH25:BH30" si="51">SUM(AZ25:BG25)</f>
        <v>0</v>
      </c>
      <c r="BI25" s="481">
        <f t="shared" ref="BI25:BI30" si="52">SUM(AY25,BH25)</f>
        <v>0</v>
      </c>
      <c r="BJ25" s="335">
        <v>6</v>
      </c>
      <c r="BK25" s="261">
        <v>1942.9567059389674</v>
      </c>
      <c r="BL25" s="261">
        <v>32952.807413380746</v>
      </c>
      <c r="BM25" s="261">
        <v>5977.0732621359539</v>
      </c>
      <c r="BN25" s="261">
        <v>56427.890331990529</v>
      </c>
      <c r="BO25" s="261">
        <v>6801.0869330798214</v>
      </c>
      <c r="BP25" s="261">
        <v>47249.55356904184</v>
      </c>
      <c r="BQ25" s="261">
        <v>7940.6213645322787</v>
      </c>
      <c r="BR25" s="261">
        <v>53462.637244339647</v>
      </c>
      <c r="BS25" s="478">
        <f t="shared" ref="BS25:BS30" si="53">SUM(BK25:BR25)</f>
        <v>212754.62682443977</v>
      </c>
      <c r="BT25" s="483">
        <v>0</v>
      </c>
      <c r="BU25" s="261">
        <v>0</v>
      </c>
      <c r="BV25" s="261">
        <v>0</v>
      </c>
      <c r="BW25" s="261">
        <v>0</v>
      </c>
      <c r="BX25" s="261">
        <v>0</v>
      </c>
      <c r="BY25" s="261">
        <v>0</v>
      </c>
      <c r="BZ25" s="261">
        <v>0</v>
      </c>
      <c r="CA25" s="261">
        <v>0</v>
      </c>
      <c r="CB25" s="480">
        <f t="shared" ref="CB25:CB30" si="54">SUM(BT25:CA25)</f>
        <v>0</v>
      </c>
      <c r="CC25" s="481">
        <f t="shared" ref="CC25:CC30" si="55">SUM(BS25,CB25)</f>
        <v>212754.62682443977</v>
      </c>
      <c r="CD25" s="335">
        <v>6</v>
      </c>
      <c r="CE25" s="480">
        <f t="shared" ref="CE25:CE30" si="56">+C25+D25+W25+X25+AQ25+AR25+BK25+BL25</f>
        <v>34895.764119319712</v>
      </c>
      <c r="CF25" s="480">
        <f t="shared" ref="CF25:CF30" si="57">+E25+F25+Y25+Z25+AS25+AT25+BM25+BN25</f>
        <v>62404.963594126486</v>
      </c>
      <c r="CG25" s="480">
        <f t="shared" ref="CG25:CG30" si="58">+G25+H25+AA25+AB25+AU25+AV25+BO25+BP25</f>
        <v>54050.640502121663</v>
      </c>
      <c r="CH25" s="480">
        <f t="shared" ref="CH25:CH30" si="59">+I25+J25+AC25+AD25+AW25+AX25+BQ25+BR25</f>
        <v>61403.258608871925</v>
      </c>
      <c r="CI25" s="482">
        <f t="shared" ref="CI25:CI30" si="60">SUM(K25,AE25,AY25,BS25)</f>
        <v>212754.62682443977</v>
      </c>
      <c r="CJ25" s="480">
        <f t="shared" ref="CJ25:CJ30" si="61">L25+M25+AF25+AG25+AZ25+BA25+BT25+BU25</f>
        <v>0</v>
      </c>
      <c r="CK25" s="480">
        <f t="shared" ref="CK25:CK30" si="62">N25+O25+AH25+AI25+BB25+BC25+BV25+BW25</f>
        <v>0</v>
      </c>
      <c r="CL25" s="480">
        <f t="shared" ref="CL25:CL30" si="63">P25+Q25+AJ25+AK25+BD25+BE25+BX25+BY25</f>
        <v>0</v>
      </c>
      <c r="CM25" s="480">
        <f t="shared" ref="CM25:CM30" si="64">+R25+S25+AL25+AM25+BF25+BG25+BZ25+CA25</f>
        <v>0</v>
      </c>
      <c r="CN25" s="482">
        <f t="shared" ref="CN25:CN32" si="65">SUM(T25,AN25,BH25,CB25)</f>
        <v>0</v>
      </c>
      <c r="CO25" s="480">
        <f t="shared" ref="CO25:CO30" si="66">+C25+D25+L25+M25+W25+X25+AF25+AG25+AQ25+AR25+AZ25+BA25+BK25+BL25+BT25+BU25</f>
        <v>34895.764119319712</v>
      </c>
      <c r="CP25" s="480">
        <f t="shared" ref="CP25:CP30" si="67">+E25+F25+N25+O25+Y25+Z25+AH25+AI25+AS25+AT25+BB25+BC25+BM25+BN25+BV25+BW25</f>
        <v>62404.963594126486</v>
      </c>
      <c r="CQ25" s="480">
        <f t="shared" ref="CQ25:CQ30" si="68">+G25+H25+P25+Q25+AA25+AB25+AJ25+AK25+AU25+AV25+BD25+BE25+BO25+BP25+BX25+BY25</f>
        <v>54050.640502121663</v>
      </c>
      <c r="CR25" s="480">
        <f t="shared" ref="CR25:CR30" si="69">+I25+J25+R25+S25+AC25+AD25+AL25+AM25+AW25+AX25+BF25+BG25+BQ25+BR25+BZ25+CA25</f>
        <v>61403.258608871925</v>
      </c>
      <c r="CS25" s="482">
        <f t="shared" ref="CS25:CS30" si="70">SUM(CC25,BI25,AO25,U25)</f>
        <v>212754.62682443977</v>
      </c>
      <c r="CT25" s="379"/>
      <c r="CU25" s="379"/>
      <c r="CV25" s="379"/>
      <c r="CW25" s="379"/>
      <c r="CX25" s="379"/>
    </row>
    <row r="26" spans="1:131" ht="15.75" customHeight="1">
      <c r="A26" s="97" t="s">
        <v>183</v>
      </c>
      <c r="B26" s="335">
        <v>7</v>
      </c>
      <c r="C26" s="261">
        <v>0</v>
      </c>
      <c r="D26" s="261">
        <v>0</v>
      </c>
      <c r="E26" s="261">
        <v>0</v>
      </c>
      <c r="F26" s="261">
        <v>0</v>
      </c>
      <c r="G26" s="261">
        <v>0</v>
      </c>
      <c r="H26" s="261">
        <v>0</v>
      </c>
      <c r="I26" s="261">
        <v>0</v>
      </c>
      <c r="J26" s="261">
        <v>0</v>
      </c>
      <c r="K26" s="478">
        <f t="shared" si="44"/>
        <v>0</v>
      </c>
      <c r="L26" s="483">
        <v>0</v>
      </c>
      <c r="M26" s="261">
        <v>0</v>
      </c>
      <c r="N26" s="261">
        <v>0</v>
      </c>
      <c r="O26" s="261">
        <v>0</v>
      </c>
      <c r="P26" s="261">
        <v>0</v>
      </c>
      <c r="Q26" s="261">
        <v>0</v>
      </c>
      <c r="R26" s="261">
        <v>0</v>
      </c>
      <c r="S26" s="261">
        <v>0</v>
      </c>
      <c r="T26" s="480">
        <f t="shared" si="45"/>
        <v>0</v>
      </c>
      <c r="U26" s="481">
        <f t="shared" si="46"/>
        <v>0</v>
      </c>
      <c r="V26" s="335">
        <v>7</v>
      </c>
      <c r="W26" s="261">
        <v>0</v>
      </c>
      <c r="X26" s="261">
        <v>0</v>
      </c>
      <c r="Y26" s="261">
        <v>0</v>
      </c>
      <c r="Z26" s="261">
        <v>0</v>
      </c>
      <c r="AA26" s="261">
        <v>0</v>
      </c>
      <c r="AB26" s="261">
        <v>0</v>
      </c>
      <c r="AC26" s="261">
        <v>0</v>
      </c>
      <c r="AD26" s="261">
        <v>0</v>
      </c>
      <c r="AE26" s="478">
        <f t="shared" si="47"/>
        <v>0</v>
      </c>
      <c r="AF26" s="483">
        <v>0</v>
      </c>
      <c r="AG26" s="261">
        <v>0</v>
      </c>
      <c r="AH26" s="261">
        <v>0</v>
      </c>
      <c r="AI26" s="261">
        <v>0</v>
      </c>
      <c r="AJ26" s="261">
        <v>0</v>
      </c>
      <c r="AK26" s="261">
        <v>0</v>
      </c>
      <c r="AL26" s="261">
        <v>0</v>
      </c>
      <c r="AM26" s="261">
        <v>0</v>
      </c>
      <c r="AN26" s="480">
        <f t="shared" si="48"/>
        <v>0</v>
      </c>
      <c r="AO26" s="481">
        <f t="shared" si="49"/>
        <v>0</v>
      </c>
      <c r="AP26" s="335">
        <v>7</v>
      </c>
      <c r="AQ26" s="261">
        <v>0</v>
      </c>
      <c r="AR26" s="261">
        <v>0</v>
      </c>
      <c r="AS26" s="261">
        <v>0</v>
      </c>
      <c r="AT26" s="261">
        <v>0</v>
      </c>
      <c r="AU26" s="261">
        <v>0</v>
      </c>
      <c r="AV26" s="261">
        <v>0</v>
      </c>
      <c r="AW26" s="261">
        <v>0</v>
      </c>
      <c r="AX26" s="261">
        <v>0</v>
      </c>
      <c r="AY26" s="478">
        <f t="shared" si="50"/>
        <v>0</v>
      </c>
      <c r="AZ26" s="483">
        <v>0</v>
      </c>
      <c r="BA26" s="261">
        <v>0</v>
      </c>
      <c r="BB26" s="261">
        <v>0</v>
      </c>
      <c r="BC26" s="261">
        <v>0</v>
      </c>
      <c r="BD26" s="261">
        <v>0</v>
      </c>
      <c r="BE26" s="261">
        <v>0</v>
      </c>
      <c r="BF26" s="261">
        <v>0</v>
      </c>
      <c r="BG26" s="261">
        <v>0</v>
      </c>
      <c r="BH26" s="480">
        <f t="shared" si="51"/>
        <v>0</v>
      </c>
      <c r="BI26" s="481">
        <f t="shared" si="52"/>
        <v>0</v>
      </c>
      <c r="BJ26" s="335">
        <v>7</v>
      </c>
      <c r="BK26" s="261">
        <v>0</v>
      </c>
      <c r="BL26" s="261">
        <v>0</v>
      </c>
      <c r="BM26" s="261">
        <v>0</v>
      </c>
      <c r="BN26" s="261">
        <v>0</v>
      </c>
      <c r="BO26" s="261">
        <v>0</v>
      </c>
      <c r="BP26" s="261">
        <v>0</v>
      </c>
      <c r="BQ26" s="261">
        <v>0</v>
      </c>
      <c r="BR26" s="261">
        <v>0</v>
      </c>
      <c r="BS26" s="478">
        <f t="shared" si="53"/>
        <v>0</v>
      </c>
      <c r="BT26" s="483">
        <v>0</v>
      </c>
      <c r="BU26" s="261">
        <v>0</v>
      </c>
      <c r="BV26" s="261">
        <v>0</v>
      </c>
      <c r="BW26" s="261">
        <v>0</v>
      </c>
      <c r="BX26" s="261">
        <v>0</v>
      </c>
      <c r="BY26" s="261">
        <v>0</v>
      </c>
      <c r="BZ26" s="261">
        <v>0</v>
      </c>
      <c r="CA26" s="261">
        <v>0</v>
      </c>
      <c r="CB26" s="480">
        <f t="shared" si="54"/>
        <v>0</v>
      </c>
      <c r="CC26" s="481">
        <f t="shared" si="55"/>
        <v>0</v>
      </c>
      <c r="CD26" s="335">
        <v>7</v>
      </c>
      <c r="CE26" s="480">
        <f t="shared" si="56"/>
        <v>0</v>
      </c>
      <c r="CF26" s="480">
        <f t="shared" si="57"/>
        <v>0</v>
      </c>
      <c r="CG26" s="480">
        <f t="shared" si="58"/>
        <v>0</v>
      </c>
      <c r="CH26" s="480">
        <f t="shared" si="59"/>
        <v>0</v>
      </c>
      <c r="CI26" s="482">
        <f t="shared" si="60"/>
        <v>0</v>
      </c>
      <c r="CJ26" s="480">
        <f t="shared" si="61"/>
        <v>0</v>
      </c>
      <c r="CK26" s="480">
        <f t="shared" si="62"/>
        <v>0</v>
      </c>
      <c r="CL26" s="480">
        <f t="shared" si="63"/>
        <v>0</v>
      </c>
      <c r="CM26" s="480">
        <f t="shared" si="64"/>
        <v>0</v>
      </c>
      <c r="CN26" s="482">
        <f t="shared" si="65"/>
        <v>0</v>
      </c>
      <c r="CO26" s="480">
        <f t="shared" si="66"/>
        <v>0</v>
      </c>
      <c r="CP26" s="480">
        <f t="shared" si="67"/>
        <v>0</v>
      </c>
      <c r="CQ26" s="480">
        <f t="shared" si="68"/>
        <v>0</v>
      </c>
      <c r="CR26" s="480">
        <f t="shared" si="69"/>
        <v>0</v>
      </c>
      <c r="CS26" s="482">
        <f t="shared" si="70"/>
        <v>0</v>
      </c>
      <c r="CT26" s="379"/>
      <c r="CV26" s="379"/>
      <c r="CX26" s="379"/>
    </row>
    <row r="27" spans="1:131" ht="15.75" customHeight="1">
      <c r="A27" s="97" t="s">
        <v>185</v>
      </c>
      <c r="B27" s="335">
        <v>8</v>
      </c>
      <c r="C27" s="261">
        <v>0</v>
      </c>
      <c r="D27" s="261">
        <v>0</v>
      </c>
      <c r="E27" s="261">
        <v>0</v>
      </c>
      <c r="F27" s="261">
        <v>0</v>
      </c>
      <c r="G27" s="261">
        <v>0</v>
      </c>
      <c r="H27" s="261">
        <v>0</v>
      </c>
      <c r="I27" s="261">
        <v>0</v>
      </c>
      <c r="J27" s="261">
        <v>0</v>
      </c>
      <c r="K27" s="478">
        <f t="shared" si="44"/>
        <v>0</v>
      </c>
      <c r="L27" s="483">
        <v>0</v>
      </c>
      <c r="M27" s="261">
        <v>0</v>
      </c>
      <c r="N27" s="261">
        <v>0</v>
      </c>
      <c r="O27" s="261">
        <v>0</v>
      </c>
      <c r="P27" s="261">
        <v>0</v>
      </c>
      <c r="Q27" s="261">
        <v>0</v>
      </c>
      <c r="R27" s="261">
        <v>0</v>
      </c>
      <c r="S27" s="261">
        <v>0</v>
      </c>
      <c r="T27" s="480">
        <f t="shared" si="45"/>
        <v>0</v>
      </c>
      <c r="U27" s="481">
        <f t="shared" si="46"/>
        <v>0</v>
      </c>
      <c r="V27" s="335">
        <v>8</v>
      </c>
      <c r="W27" s="261">
        <v>0</v>
      </c>
      <c r="X27" s="261">
        <v>0</v>
      </c>
      <c r="Y27" s="261">
        <v>0</v>
      </c>
      <c r="Z27" s="261">
        <v>0</v>
      </c>
      <c r="AA27" s="261">
        <v>0</v>
      </c>
      <c r="AB27" s="261">
        <v>0</v>
      </c>
      <c r="AC27" s="261">
        <v>0</v>
      </c>
      <c r="AD27" s="261">
        <v>0</v>
      </c>
      <c r="AE27" s="478">
        <f t="shared" si="47"/>
        <v>0</v>
      </c>
      <c r="AF27" s="483">
        <v>0</v>
      </c>
      <c r="AG27" s="261">
        <v>0</v>
      </c>
      <c r="AH27" s="261">
        <v>0</v>
      </c>
      <c r="AI27" s="261">
        <v>0</v>
      </c>
      <c r="AJ27" s="261">
        <v>0</v>
      </c>
      <c r="AK27" s="261">
        <v>0</v>
      </c>
      <c r="AL27" s="261">
        <v>0</v>
      </c>
      <c r="AM27" s="261">
        <v>0</v>
      </c>
      <c r="AN27" s="480">
        <f t="shared" si="48"/>
        <v>0</v>
      </c>
      <c r="AO27" s="481">
        <f t="shared" si="49"/>
        <v>0</v>
      </c>
      <c r="AP27" s="335">
        <v>8</v>
      </c>
      <c r="AQ27" s="261">
        <v>0</v>
      </c>
      <c r="AR27" s="261">
        <v>0</v>
      </c>
      <c r="AS27" s="261">
        <v>0</v>
      </c>
      <c r="AT27" s="261">
        <v>0</v>
      </c>
      <c r="AU27" s="261">
        <v>0</v>
      </c>
      <c r="AV27" s="261">
        <v>0</v>
      </c>
      <c r="AW27" s="261">
        <v>0</v>
      </c>
      <c r="AX27" s="261">
        <v>0</v>
      </c>
      <c r="AY27" s="478">
        <f t="shared" si="50"/>
        <v>0</v>
      </c>
      <c r="AZ27" s="483">
        <v>0</v>
      </c>
      <c r="BA27" s="261">
        <v>0</v>
      </c>
      <c r="BB27" s="261">
        <v>0</v>
      </c>
      <c r="BC27" s="261">
        <v>0</v>
      </c>
      <c r="BD27" s="261">
        <v>0</v>
      </c>
      <c r="BE27" s="261">
        <v>0</v>
      </c>
      <c r="BF27" s="261">
        <v>0</v>
      </c>
      <c r="BG27" s="261">
        <v>0</v>
      </c>
      <c r="BH27" s="480">
        <f t="shared" si="51"/>
        <v>0</v>
      </c>
      <c r="BI27" s="481">
        <f t="shared" si="52"/>
        <v>0</v>
      </c>
      <c r="BJ27" s="335">
        <v>8</v>
      </c>
      <c r="BK27" s="261">
        <v>0</v>
      </c>
      <c r="BL27" s="261">
        <v>0</v>
      </c>
      <c r="BM27" s="261">
        <v>0</v>
      </c>
      <c r="BN27" s="261">
        <v>0</v>
      </c>
      <c r="BO27" s="261">
        <v>0</v>
      </c>
      <c r="BP27" s="261">
        <v>0</v>
      </c>
      <c r="BQ27" s="261">
        <v>0</v>
      </c>
      <c r="BR27" s="261">
        <v>0</v>
      </c>
      <c r="BS27" s="478">
        <f t="shared" si="53"/>
        <v>0</v>
      </c>
      <c r="BT27" s="483">
        <v>0</v>
      </c>
      <c r="BU27" s="261">
        <v>0</v>
      </c>
      <c r="BV27" s="261">
        <v>0</v>
      </c>
      <c r="BW27" s="261">
        <v>0</v>
      </c>
      <c r="BX27" s="261">
        <v>0</v>
      </c>
      <c r="BY27" s="261">
        <v>0</v>
      </c>
      <c r="BZ27" s="261">
        <v>0</v>
      </c>
      <c r="CA27" s="261">
        <v>0</v>
      </c>
      <c r="CB27" s="480">
        <f t="shared" si="54"/>
        <v>0</v>
      </c>
      <c r="CC27" s="481">
        <f t="shared" si="55"/>
        <v>0</v>
      </c>
      <c r="CD27" s="335">
        <v>8</v>
      </c>
      <c r="CE27" s="480">
        <f t="shared" si="56"/>
        <v>0</v>
      </c>
      <c r="CF27" s="480">
        <f t="shared" si="57"/>
        <v>0</v>
      </c>
      <c r="CG27" s="480">
        <f t="shared" si="58"/>
        <v>0</v>
      </c>
      <c r="CH27" s="480">
        <f t="shared" si="59"/>
        <v>0</v>
      </c>
      <c r="CI27" s="482">
        <f t="shared" si="60"/>
        <v>0</v>
      </c>
      <c r="CJ27" s="480">
        <f t="shared" si="61"/>
        <v>0</v>
      </c>
      <c r="CK27" s="480">
        <f t="shared" si="62"/>
        <v>0</v>
      </c>
      <c r="CL27" s="480">
        <f t="shared" si="63"/>
        <v>0</v>
      </c>
      <c r="CM27" s="480">
        <f t="shared" si="64"/>
        <v>0</v>
      </c>
      <c r="CN27" s="482">
        <f t="shared" si="65"/>
        <v>0</v>
      </c>
      <c r="CO27" s="480">
        <f t="shared" si="66"/>
        <v>0</v>
      </c>
      <c r="CP27" s="480">
        <f t="shared" si="67"/>
        <v>0</v>
      </c>
      <c r="CQ27" s="480">
        <f t="shared" si="68"/>
        <v>0</v>
      </c>
      <c r="CR27" s="480">
        <f t="shared" si="69"/>
        <v>0</v>
      </c>
      <c r="CS27" s="482">
        <f t="shared" si="70"/>
        <v>0</v>
      </c>
      <c r="CT27" s="379"/>
      <c r="CV27" s="379"/>
      <c r="CX27" s="379"/>
    </row>
    <row r="28" spans="1:131" ht="15.75" customHeight="1">
      <c r="A28" s="97" t="s">
        <v>187</v>
      </c>
      <c r="B28" s="335">
        <v>9</v>
      </c>
      <c r="C28" s="261">
        <v>0</v>
      </c>
      <c r="D28" s="261">
        <v>0</v>
      </c>
      <c r="E28" s="261">
        <v>0</v>
      </c>
      <c r="F28" s="261">
        <v>0</v>
      </c>
      <c r="G28" s="261">
        <v>0</v>
      </c>
      <c r="H28" s="261">
        <v>0</v>
      </c>
      <c r="I28" s="261">
        <v>0</v>
      </c>
      <c r="J28" s="261">
        <v>0</v>
      </c>
      <c r="K28" s="478">
        <f t="shared" si="44"/>
        <v>0</v>
      </c>
      <c r="L28" s="483">
        <v>0</v>
      </c>
      <c r="M28" s="261">
        <v>0</v>
      </c>
      <c r="N28" s="261">
        <v>0</v>
      </c>
      <c r="O28" s="261">
        <v>0</v>
      </c>
      <c r="P28" s="261">
        <v>0</v>
      </c>
      <c r="Q28" s="261">
        <v>0</v>
      </c>
      <c r="R28" s="261">
        <v>0</v>
      </c>
      <c r="S28" s="261">
        <v>0</v>
      </c>
      <c r="T28" s="480">
        <f t="shared" si="45"/>
        <v>0</v>
      </c>
      <c r="U28" s="481">
        <f t="shared" si="46"/>
        <v>0</v>
      </c>
      <c r="V28" s="335">
        <v>9</v>
      </c>
      <c r="W28" s="261">
        <v>0</v>
      </c>
      <c r="X28" s="261">
        <v>0</v>
      </c>
      <c r="Y28" s="261">
        <v>0</v>
      </c>
      <c r="Z28" s="261">
        <v>0</v>
      </c>
      <c r="AA28" s="261">
        <v>0</v>
      </c>
      <c r="AB28" s="261">
        <v>0</v>
      </c>
      <c r="AC28" s="261">
        <v>0</v>
      </c>
      <c r="AD28" s="261">
        <v>0</v>
      </c>
      <c r="AE28" s="478">
        <f t="shared" si="47"/>
        <v>0</v>
      </c>
      <c r="AF28" s="483">
        <v>0</v>
      </c>
      <c r="AG28" s="261">
        <v>0</v>
      </c>
      <c r="AH28" s="261">
        <v>0</v>
      </c>
      <c r="AI28" s="261">
        <v>0</v>
      </c>
      <c r="AJ28" s="261">
        <v>0</v>
      </c>
      <c r="AK28" s="261">
        <v>0</v>
      </c>
      <c r="AL28" s="261">
        <v>0</v>
      </c>
      <c r="AM28" s="261">
        <v>0</v>
      </c>
      <c r="AN28" s="480">
        <f t="shared" si="48"/>
        <v>0</v>
      </c>
      <c r="AO28" s="481">
        <f t="shared" si="49"/>
        <v>0</v>
      </c>
      <c r="AP28" s="335">
        <v>9</v>
      </c>
      <c r="AQ28" s="261">
        <v>0</v>
      </c>
      <c r="AR28" s="261">
        <v>0</v>
      </c>
      <c r="AS28" s="261">
        <v>0</v>
      </c>
      <c r="AT28" s="261">
        <v>0</v>
      </c>
      <c r="AU28" s="261">
        <v>0</v>
      </c>
      <c r="AV28" s="261">
        <v>0</v>
      </c>
      <c r="AW28" s="261">
        <v>0</v>
      </c>
      <c r="AX28" s="261">
        <v>0</v>
      </c>
      <c r="AY28" s="478">
        <f t="shared" si="50"/>
        <v>0</v>
      </c>
      <c r="AZ28" s="483">
        <v>0</v>
      </c>
      <c r="BA28" s="261">
        <v>0</v>
      </c>
      <c r="BB28" s="261">
        <v>0</v>
      </c>
      <c r="BC28" s="261">
        <v>0</v>
      </c>
      <c r="BD28" s="261">
        <v>0</v>
      </c>
      <c r="BE28" s="261">
        <v>0</v>
      </c>
      <c r="BF28" s="261">
        <v>0</v>
      </c>
      <c r="BG28" s="261">
        <v>0</v>
      </c>
      <c r="BH28" s="480">
        <f t="shared" si="51"/>
        <v>0</v>
      </c>
      <c r="BI28" s="481">
        <f t="shared" si="52"/>
        <v>0</v>
      </c>
      <c r="BJ28" s="335">
        <v>9</v>
      </c>
      <c r="BK28" s="261">
        <v>0</v>
      </c>
      <c r="BL28" s="261">
        <v>0</v>
      </c>
      <c r="BM28" s="261">
        <v>0</v>
      </c>
      <c r="BN28" s="261">
        <v>0</v>
      </c>
      <c r="BO28" s="261">
        <v>0</v>
      </c>
      <c r="BP28" s="261">
        <v>0</v>
      </c>
      <c r="BQ28" s="261">
        <v>0</v>
      </c>
      <c r="BR28" s="261">
        <v>0</v>
      </c>
      <c r="BS28" s="478">
        <f t="shared" si="53"/>
        <v>0</v>
      </c>
      <c r="BT28" s="483">
        <v>0</v>
      </c>
      <c r="BU28" s="261">
        <v>0</v>
      </c>
      <c r="BV28" s="261">
        <v>0</v>
      </c>
      <c r="BW28" s="261">
        <v>0</v>
      </c>
      <c r="BX28" s="261">
        <v>0</v>
      </c>
      <c r="BY28" s="261">
        <v>0</v>
      </c>
      <c r="BZ28" s="261">
        <v>0</v>
      </c>
      <c r="CA28" s="261">
        <v>0</v>
      </c>
      <c r="CB28" s="480">
        <f t="shared" si="54"/>
        <v>0</v>
      </c>
      <c r="CC28" s="481">
        <f t="shared" si="55"/>
        <v>0</v>
      </c>
      <c r="CD28" s="335">
        <v>9</v>
      </c>
      <c r="CE28" s="480">
        <f t="shared" si="56"/>
        <v>0</v>
      </c>
      <c r="CF28" s="480">
        <f t="shared" si="57"/>
        <v>0</v>
      </c>
      <c r="CG28" s="480">
        <f t="shared" si="58"/>
        <v>0</v>
      </c>
      <c r="CH28" s="480">
        <f t="shared" si="59"/>
        <v>0</v>
      </c>
      <c r="CI28" s="482">
        <f t="shared" si="60"/>
        <v>0</v>
      </c>
      <c r="CJ28" s="480">
        <f t="shared" si="61"/>
        <v>0</v>
      </c>
      <c r="CK28" s="480">
        <f t="shared" si="62"/>
        <v>0</v>
      </c>
      <c r="CL28" s="480">
        <f t="shared" si="63"/>
        <v>0</v>
      </c>
      <c r="CM28" s="480">
        <f t="shared" si="64"/>
        <v>0</v>
      </c>
      <c r="CN28" s="482">
        <f t="shared" si="65"/>
        <v>0</v>
      </c>
      <c r="CO28" s="480">
        <f t="shared" si="66"/>
        <v>0</v>
      </c>
      <c r="CP28" s="480">
        <f t="shared" si="67"/>
        <v>0</v>
      </c>
      <c r="CQ28" s="480">
        <f t="shared" si="68"/>
        <v>0</v>
      </c>
      <c r="CR28" s="480">
        <f t="shared" si="69"/>
        <v>0</v>
      </c>
      <c r="CS28" s="482">
        <f t="shared" si="70"/>
        <v>0</v>
      </c>
      <c r="CT28" s="379"/>
      <c r="CV28" s="379"/>
      <c r="CX28" s="379"/>
    </row>
    <row r="29" spans="1:131" ht="15.75" customHeight="1">
      <c r="A29" s="97" t="s">
        <v>189</v>
      </c>
      <c r="B29" s="335">
        <v>10</v>
      </c>
      <c r="C29" s="261">
        <v>1312.9261433460704</v>
      </c>
      <c r="D29" s="261">
        <v>4000.8236013212108</v>
      </c>
      <c r="E29" s="261">
        <v>1314.6344723619038</v>
      </c>
      <c r="F29" s="261">
        <v>3922.8696897232667</v>
      </c>
      <c r="G29" s="261">
        <v>928.27568080150706</v>
      </c>
      <c r="H29" s="261">
        <v>3783.5460201351293</v>
      </c>
      <c r="I29" s="261">
        <v>1213.6964773613895</v>
      </c>
      <c r="J29" s="261">
        <v>3543.186790611604</v>
      </c>
      <c r="K29" s="478">
        <f t="shared" si="44"/>
        <v>20019.95887566208</v>
      </c>
      <c r="L29" s="483">
        <v>0</v>
      </c>
      <c r="M29" s="261">
        <v>-7.8690247527175589E-4</v>
      </c>
      <c r="N29" s="261">
        <v>0</v>
      </c>
      <c r="O29" s="261">
        <v>-8.5734568526056555E-4</v>
      </c>
      <c r="P29" s="261">
        <v>0</v>
      </c>
      <c r="Q29" s="261">
        <v>-8.4637900838374495E-4</v>
      </c>
      <c r="R29" s="261">
        <v>0</v>
      </c>
      <c r="S29" s="261">
        <v>-7.7199335180705853E-4</v>
      </c>
      <c r="T29" s="480">
        <f t="shared" si="45"/>
        <v>-3.2626205207231251E-3</v>
      </c>
      <c r="U29" s="481">
        <f t="shared" si="46"/>
        <v>20019.955613041559</v>
      </c>
      <c r="V29" s="335">
        <v>10</v>
      </c>
      <c r="W29" s="261">
        <v>58.581380432599182</v>
      </c>
      <c r="X29" s="261">
        <v>2247.7320761863089</v>
      </c>
      <c r="Y29" s="261">
        <v>58.581380432599182</v>
      </c>
      <c r="Z29" s="261">
        <v>2485.5468404892558</v>
      </c>
      <c r="AA29" s="261">
        <v>117.57847232663171</v>
      </c>
      <c r="AB29" s="261">
        <v>2252.4689244713422</v>
      </c>
      <c r="AC29" s="261">
        <v>263.22453822282881</v>
      </c>
      <c r="AD29" s="261">
        <v>2038.0268536616143</v>
      </c>
      <c r="AE29" s="478">
        <f t="shared" si="47"/>
        <v>9521.7404662231802</v>
      </c>
      <c r="AF29" s="483">
        <v>0</v>
      </c>
      <c r="AG29" s="261">
        <v>-1.9564304904931779E-5</v>
      </c>
      <c r="AH29" s="261">
        <v>0</v>
      </c>
      <c r="AI29" s="261">
        <v>-1.8545815918287627E-4</v>
      </c>
      <c r="AJ29" s="261">
        <v>0</v>
      </c>
      <c r="AK29" s="261">
        <v>-2.3478936769783735E-4</v>
      </c>
      <c r="AL29" s="261">
        <v>0</v>
      </c>
      <c r="AM29" s="261">
        <v>-2.1149306103618266E-4</v>
      </c>
      <c r="AN29" s="480">
        <f t="shared" si="48"/>
        <v>-6.5130489282182809E-4</v>
      </c>
      <c r="AO29" s="481">
        <f t="shared" si="49"/>
        <v>9521.7398149182882</v>
      </c>
      <c r="AP29" s="335">
        <v>10</v>
      </c>
      <c r="AQ29" s="261">
        <v>21553.830240485826</v>
      </c>
      <c r="AR29" s="261">
        <v>62369.221195179154</v>
      </c>
      <c r="AS29" s="261">
        <v>22538.888006363901</v>
      </c>
      <c r="AT29" s="261">
        <v>61888.737221905416</v>
      </c>
      <c r="AU29" s="261">
        <v>25928.393999465774</v>
      </c>
      <c r="AV29" s="261">
        <v>64904.176898243488</v>
      </c>
      <c r="AW29" s="261">
        <v>27830.50394367893</v>
      </c>
      <c r="AX29" s="261">
        <v>65338.629546734948</v>
      </c>
      <c r="AY29" s="478">
        <f t="shared" si="50"/>
        <v>352352.38105205743</v>
      </c>
      <c r="AZ29" s="483">
        <v>0</v>
      </c>
      <c r="BA29" s="261">
        <v>1.1604558907831767E-3</v>
      </c>
      <c r="BB29" s="261">
        <v>0</v>
      </c>
      <c r="BC29" s="261">
        <v>-5.8572051130119027E-5</v>
      </c>
      <c r="BD29" s="261">
        <v>0</v>
      </c>
      <c r="BE29" s="261">
        <v>-5.950943749976137E-5</v>
      </c>
      <c r="BF29" s="261">
        <v>0</v>
      </c>
      <c r="BG29" s="261">
        <v>-1.8001006168996518E-4</v>
      </c>
      <c r="BH29" s="480">
        <f t="shared" si="51"/>
        <v>8.6236434046333115E-4</v>
      </c>
      <c r="BI29" s="481">
        <f t="shared" si="52"/>
        <v>352352.3819144218</v>
      </c>
      <c r="BJ29" s="335">
        <v>10</v>
      </c>
      <c r="BK29" s="261">
        <v>619.77417856060322</v>
      </c>
      <c r="BL29" s="261">
        <v>10511.453540609849</v>
      </c>
      <c r="BM29" s="261">
        <v>1143.2545944168751</v>
      </c>
      <c r="BN29" s="261">
        <v>10793.149430503396</v>
      </c>
      <c r="BO29" s="261">
        <v>1500.9446133044662</v>
      </c>
      <c r="BP29" s="261">
        <v>10427.592472837137</v>
      </c>
      <c r="BQ29" s="261">
        <v>1292.8265884514049</v>
      </c>
      <c r="BR29" s="261">
        <v>8704.3463911952749</v>
      </c>
      <c r="BS29" s="478">
        <f t="shared" si="53"/>
        <v>44993.341809878999</v>
      </c>
      <c r="BT29" s="483">
        <v>0</v>
      </c>
      <c r="BU29" s="261">
        <v>-2.2309811313859823E-5</v>
      </c>
      <c r="BV29" s="261">
        <v>0</v>
      </c>
      <c r="BW29" s="261">
        <v>-7.5868418321792746E-5</v>
      </c>
      <c r="BX29" s="261">
        <v>0</v>
      </c>
      <c r="BY29" s="261">
        <v>-1.2340527906069273E-4</v>
      </c>
      <c r="BZ29" s="261">
        <v>0</v>
      </c>
      <c r="CA29" s="261">
        <v>-1.4636108758713616E-4</v>
      </c>
      <c r="CB29" s="480">
        <f t="shared" si="54"/>
        <v>-3.6794459628348145E-4</v>
      </c>
      <c r="CC29" s="481">
        <f t="shared" si="55"/>
        <v>44993.341441934404</v>
      </c>
      <c r="CD29" s="335">
        <v>10</v>
      </c>
      <c r="CE29" s="480">
        <f t="shared" si="56"/>
        <v>102674.34235612162</v>
      </c>
      <c r="CF29" s="480">
        <f t="shared" si="57"/>
        <v>104145.66163619663</v>
      </c>
      <c r="CG29" s="480">
        <f t="shared" si="58"/>
        <v>109842.97708158547</v>
      </c>
      <c r="CH29" s="480">
        <f t="shared" si="59"/>
        <v>110224.44112991801</v>
      </c>
      <c r="CI29" s="482">
        <f t="shared" si="60"/>
        <v>426887.42220382171</v>
      </c>
      <c r="CJ29" s="480">
        <f t="shared" si="61"/>
        <v>3.3167929929262929E-4</v>
      </c>
      <c r="CK29" s="480">
        <f t="shared" si="62"/>
        <v>-1.1772443138953535E-3</v>
      </c>
      <c r="CL29" s="480">
        <f t="shared" si="63"/>
        <v>-1.2640830926420365E-3</v>
      </c>
      <c r="CM29" s="480">
        <f t="shared" si="64"/>
        <v>-1.3098575621203425E-3</v>
      </c>
      <c r="CN29" s="482">
        <f t="shared" si="65"/>
        <v>-3.4195056693651035E-3</v>
      </c>
      <c r="CO29" s="480">
        <f t="shared" si="66"/>
        <v>102674.34268780092</v>
      </c>
      <c r="CP29" s="480">
        <f t="shared" si="67"/>
        <v>104145.6604589523</v>
      </c>
      <c r="CQ29" s="480">
        <f t="shared" si="68"/>
        <v>109842.97581750239</v>
      </c>
      <c r="CR29" s="480">
        <f t="shared" si="69"/>
        <v>110224.43982006045</v>
      </c>
      <c r="CS29" s="482">
        <f t="shared" si="70"/>
        <v>426887.41878431605</v>
      </c>
      <c r="CT29" s="379"/>
      <c r="CV29" s="379"/>
      <c r="CX29" s="379"/>
    </row>
    <row r="30" spans="1:131" ht="15.75" customHeight="1">
      <c r="A30" s="148" t="s">
        <v>191</v>
      </c>
      <c r="B30" s="335">
        <v>11</v>
      </c>
      <c r="C30" s="244">
        <f t="shared" ref="C30:J30" si="71">SUM(C25:C29)</f>
        <v>1312.9261433460704</v>
      </c>
      <c r="D30" s="244">
        <f t="shared" si="71"/>
        <v>4000.8236013212108</v>
      </c>
      <c r="E30" s="244">
        <f t="shared" si="71"/>
        <v>1314.6344723619038</v>
      </c>
      <c r="F30" s="244">
        <f t="shared" si="71"/>
        <v>3922.8696897232667</v>
      </c>
      <c r="G30" s="244">
        <f t="shared" si="71"/>
        <v>928.27568080150706</v>
      </c>
      <c r="H30" s="244">
        <f t="shared" si="71"/>
        <v>3783.5460201351293</v>
      </c>
      <c r="I30" s="244">
        <f t="shared" si="71"/>
        <v>1213.6964773613895</v>
      </c>
      <c r="J30" s="244">
        <f t="shared" si="71"/>
        <v>3543.186790611604</v>
      </c>
      <c r="K30" s="478">
        <f t="shared" si="44"/>
        <v>20019.95887566208</v>
      </c>
      <c r="L30" s="243">
        <f t="shared" ref="L30:S30" si="72">SUM(L25:L29)</f>
        <v>0</v>
      </c>
      <c r="M30" s="244">
        <f t="shared" si="72"/>
        <v>-7.8690247527175589E-4</v>
      </c>
      <c r="N30" s="244">
        <f t="shared" si="72"/>
        <v>0</v>
      </c>
      <c r="O30" s="244">
        <f t="shared" si="72"/>
        <v>-8.5734568526056555E-4</v>
      </c>
      <c r="P30" s="244">
        <f t="shared" si="72"/>
        <v>0</v>
      </c>
      <c r="Q30" s="244">
        <f t="shared" si="72"/>
        <v>-8.4637900838374495E-4</v>
      </c>
      <c r="R30" s="244">
        <f t="shared" si="72"/>
        <v>0</v>
      </c>
      <c r="S30" s="244">
        <f t="shared" si="72"/>
        <v>-7.7199335180705853E-4</v>
      </c>
      <c r="T30" s="480">
        <f t="shared" si="45"/>
        <v>-3.2626205207231251E-3</v>
      </c>
      <c r="U30" s="481">
        <f t="shared" si="46"/>
        <v>20019.955613041559</v>
      </c>
      <c r="V30" s="335">
        <v>11</v>
      </c>
      <c r="W30" s="244">
        <f t="shared" ref="W30:AD30" si="73">SUM(W25:W29)</f>
        <v>58.581380432599182</v>
      </c>
      <c r="X30" s="244">
        <f t="shared" si="73"/>
        <v>2247.7320761863089</v>
      </c>
      <c r="Y30" s="244">
        <f t="shared" si="73"/>
        <v>58.581380432599182</v>
      </c>
      <c r="Z30" s="244">
        <f t="shared" si="73"/>
        <v>2485.5468404892558</v>
      </c>
      <c r="AA30" s="244">
        <f t="shared" si="73"/>
        <v>117.57847232663171</v>
      </c>
      <c r="AB30" s="244">
        <f t="shared" si="73"/>
        <v>2252.4689244713422</v>
      </c>
      <c r="AC30" s="244">
        <f t="shared" si="73"/>
        <v>263.22453822282881</v>
      </c>
      <c r="AD30" s="244">
        <f t="shared" si="73"/>
        <v>2038.0268536616143</v>
      </c>
      <c r="AE30" s="478">
        <f t="shared" si="47"/>
        <v>9521.7404662231802</v>
      </c>
      <c r="AF30" s="243">
        <f t="shared" ref="AF30:AM30" si="74">SUM(AF25:AF29)</f>
        <v>0</v>
      </c>
      <c r="AG30" s="244">
        <f t="shared" si="74"/>
        <v>-1.9564304904931779E-5</v>
      </c>
      <c r="AH30" s="244">
        <f t="shared" si="74"/>
        <v>0</v>
      </c>
      <c r="AI30" s="244">
        <f t="shared" si="74"/>
        <v>-1.8545815918287627E-4</v>
      </c>
      <c r="AJ30" s="244">
        <f t="shared" si="74"/>
        <v>0</v>
      </c>
      <c r="AK30" s="244">
        <f t="shared" si="74"/>
        <v>-2.3478936769783735E-4</v>
      </c>
      <c r="AL30" s="244">
        <f t="shared" si="74"/>
        <v>0</v>
      </c>
      <c r="AM30" s="244">
        <f t="shared" si="74"/>
        <v>-2.1149306103618266E-4</v>
      </c>
      <c r="AN30" s="480">
        <f t="shared" si="48"/>
        <v>-6.5130489282182809E-4</v>
      </c>
      <c r="AO30" s="481">
        <f t="shared" si="49"/>
        <v>9521.7398149182882</v>
      </c>
      <c r="AP30" s="335">
        <v>11</v>
      </c>
      <c r="AQ30" s="244">
        <f t="shared" ref="AQ30:AX30" si="75">SUM(AQ25:AQ29)</f>
        <v>21553.830240485826</v>
      </c>
      <c r="AR30" s="244">
        <f t="shared" si="75"/>
        <v>62369.221195179154</v>
      </c>
      <c r="AS30" s="244">
        <f t="shared" si="75"/>
        <v>22538.888006363901</v>
      </c>
      <c r="AT30" s="244">
        <f t="shared" si="75"/>
        <v>61888.737221905416</v>
      </c>
      <c r="AU30" s="244">
        <f t="shared" si="75"/>
        <v>25928.393999465774</v>
      </c>
      <c r="AV30" s="244">
        <f t="shared" si="75"/>
        <v>64904.176898243488</v>
      </c>
      <c r="AW30" s="244">
        <f t="shared" si="75"/>
        <v>27830.50394367893</v>
      </c>
      <c r="AX30" s="244">
        <f t="shared" si="75"/>
        <v>65338.629546734948</v>
      </c>
      <c r="AY30" s="478">
        <f t="shared" si="50"/>
        <v>352352.38105205743</v>
      </c>
      <c r="AZ30" s="243">
        <f t="shared" ref="AZ30:BG30" si="76">SUM(AZ25:AZ29)</f>
        <v>0</v>
      </c>
      <c r="BA30" s="244">
        <f t="shared" si="76"/>
        <v>1.1604558907831767E-3</v>
      </c>
      <c r="BB30" s="244">
        <f t="shared" si="76"/>
        <v>0</v>
      </c>
      <c r="BC30" s="244">
        <f t="shared" si="76"/>
        <v>-5.8572051130119027E-5</v>
      </c>
      <c r="BD30" s="244">
        <f t="shared" si="76"/>
        <v>0</v>
      </c>
      <c r="BE30" s="244">
        <f t="shared" si="76"/>
        <v>-5.950943749976137E-5</v>
      </c>
      <c r="BF30" s="244">
        <f t="shared" si="76"/>
        <v>0</v>
      </c>
      <c r="BG30" s="244">
        <f t="shared" si="76"/>
        <v>-1.8001006168996518E-4</v>
      </c>
      <c r="BH30" s="480">
        <f t="shared" si="51"/>
        <v>8.6236434046333115E-4</v>
      </c>
      <c r="BI30" s="481">
        <f t="shared" si="52"/>
        <v>352352.3819144218</v>
      </c>
      <c r="BJ30" s="335">
        <v>11</v>
      </c>
      <c r="BK30" s="244">
        <f t="shared" ref="BK30:BR30" si="77">SUM(BK25:BK29)</f>
        <v>2562.7308844995705</v>
      </c>
      <c r="BL30" s="244">
        <f t="shared" si="77"/>
        <v>43464.260953990597</v>
      </c>
      <c r="BM30" s="244">
        <f t="shared" si="77"/>
        <v>7120.327856552829</v>
      </c>
      <c r="BN30" s="244">
        <f t="shared" si="77"/>
        <v>67221.039762493921</v>
      </c>
      <c r="BO30" s="244">
        <f t="shared" si="77"/>
        <v>8302.0315463842871</v>
      </c>
      <c r="BP30" s="244">
        <f t="shared" si="77"/>
        <v>57677.146041878979</v>
      </c>
      <c r="BQ30" s="244">
        <f t="shared" si="77"/>
        <v>9233.4479529836826</v>
      </c>
      <c r="BR30" s="244">
        <f t="shared" si="77"/>
        <v>62166.983635534925</v>
      </c>
      <c r="BS30" s="478">
        <f t="shared" si="53"/>
        <v>257747.96863431879</v>
      </c>
      <c r="BT30" s="243">
        <f t="shared" ref="BT30:CA30" si="78">SUM(BT25:BT29)</f>
        <v>0</v>
      </c>
      <c r="BU30" s="244">
        <f t="shared" si="78"/>
        <v>-2.2309811313859823E-5</v>
      </c>
      <c r="BV30" s="244">
        <f t="shared" si="78"/>
        <v>0</v>
      </c>
      <c r="BW30" s="244">
        <f t="shared" si="78"/>
        <v>-7.5868418321792746E-5</v>
      </c>
      <c r="BX30" s="244">
        <f t="shared" si="78"/>
        <v>0</v>
      </c>
      <c r="BY30" s="244">
        <f t="shared" si="78"/>
        <v>-1.2340527906069273E-4</v>
      </c>
      <c r="BZ30" s="244">
        <f t="shared" si="78"/>
        <v>0</v>
      </c>
      <c r="CA30" s="244">
        <f t="shared" si="78"/>
        <v>-1.4636108758713616E-4</v>
      </c>
      <c r="CB30" s="480">
        <f t="shared" si="54"/>
        <v>-3.6794459628348145E-4</v>
      </c>
      <c r="CC30" s="481">
        <f t="shared" si="55"/>
        <v>257747.9682663742</v>
      </c>
      <c r="CD30" s="335">
        <v>11</v>
      </c>
      <c r="CE30" s="480">
        <f t="shared" si="56"/>
        <v>137570.10647544134</v>
      </c>
      <c r="CF30" s="480">
        <f t="shared" si="57"/>
        <v>166550.62523032312</v>
      </c>
      <c r="CG30" s="480">
        <f t="shared" si="58"/>
        <v>163893.61758370715</v>
      </c>
      <c r="CH30" s="480">
        <f t="shared" si="59"/>
        <v>171627.69973878993</v>
      </c>
      <c r="CI30" s="482">
        <f t="shared" si="60"/>
        <v>639642.04902826156</v>
      </c>
      <c r="CJ30" s="480">
        <f t="shared" si="61"/>
        <v>3.3167929929262929E-4</v>
      </c>
      <c r="CK30" s="480">
        <f t="shared" si="62"/>
        <v>-1.1772443138953535E-3</v>
      </c>
      <c r="CL30" s="480">
        <f t="shared" si="63"/>
        <v>-1.2640830926420365E-3</v>
      </c>
      <c r="CM30" s="480">
        <f t="shared" si="64"/>
        <v>-1.3098575621203425E-3</v>
      </c>
      <c r="CN30" s="482">
        <f t="shared" si="65"/>
        <v>-3.4195056693651035E-3</v>
      </c>
      <c r="CO30" s="480">
        <f t="shared" si="66"/>
        <v>137570.10680712064</v>
      </c>
      <c r="CP30" s="480">
        <f t="shared" si="67"/>
        <v>166550.62405307879</v>
      </c>
      <c r="CQ30" s="480">
        <f t="shared" si="68"/>
        <v>163893.61631962404</v>
      </c>
      <c r="CR30" s="480">
        <f t="shared" si="69"/>
        <v>171627.69842893237</v>
      </c>
      <c r="CS30" s="482">
        <f t="shared" si="70"/>
        <v>639642.04560875578</v>
      </c>
    </row>
    <row r="31" spans="1:131" ht="15.75" customHeight="1">
      <c r="A31" s="148" t="s">
        <v>1339</v>
      </c>
      <c r="B31" s="335"/>
      <c r="C31" s="206" t="s">
        <v>1314</v>
      </c>
      <c r="D31" s="206" t="s">
        <v>1314</v>
      </c>
      <c r="E31" s="206" t="s">
        <v>1314</v>
      </c>
      <c r="F31" s="206" t="s">
        <v>1314</v>
      </c>
      <c r="G31" s="206" t="s">
        <v>1314</v>
      </c>
      <c r="H31" s="206" t="s">
        <v>1314</v>
      </c>
      <c r="I31" s="206" t="s">
        <v>1314</v>
      </c>
      <c r="J31" s="206" t="s">
        <v>1314</v>
      </c>
      <c r="K31" s="489"/>
      <c r="L31" s="490" t="s">
        <v>1314</v>
      </c>
      <c r="M31" s="206" t="s">
        <v>1314</v>
      </c>
      <c r="N31" s="206" t="s">
        <v>1314</v>
      </c>
      <c r="O31" s="206" t="s">
        <v>1314</v>
      </c>
      <c r="P31" s="206" t="s">
        <v>1314</v>
      </c>
      <c r="Q31" s="206" t="s">
        <v>1314</v>
      </c>
      <c r="R31" s="206" t="s">
        <v>1314</v>
      </c>
      <c r="S31" s="206" t="s">
        <v>1314</v>
      </c>
      <c r="T31" s="491"/>
      <c r="U31" s="490" t="s">
        <v>1314</v>
      </c>
      <c r="V31" s="335"/>
      <c r="W31" s="206" t="s">
        <v>1314</v>
      </c>
      <c r="X31" s="206" t="s">
        <v>1314</v>
      </c>
      <c r="Y31" s="206" t="s">
        <v>1314</v>
      </c>
      <c r="Z31" s="206" t="s">
        <v>1314</v>
      </c>
      <c r="AA31" s="206" t="s">
        <v>1314</v>
      </c>
      <c r="AB31" s="206" t="s">
        <v>1314</v>
      </c>
      <c r="AC31" s="206" t="s">
        <v>1314</v>
      </c>
      <c r="AD31" s="206" t="s">
        <v>1314</v>
      </c>
      <c r="AE31" s="489"/>
      <c r="AF31" s="490" t="s">
        <v>1314</v>
      </c>
      <c r="AG31" s="206" t="s">
        <v>1314</v>
      </c>
      <c r="AH31" s="206" t="s">
        <v>1314</v>
      </c>
      <c r="AI31" s="206" t="s">
        <v>1314</v>
      </c>
      <c r="AJ31" s="206" t="s">
        <v>1314</v>
      </c>
      <c r="AK31" s="206" t="s">
        <v>1314</v>
      </c>
      <c r="AL31" s="206" t="s">
        <v>1314</v>
      </c>
      <c r="AM31" s="206" t="s">
        <v>1314</v>
      </c>
      <c r="AN31" s="491"/>
      <c r="AO31" s="490" t="s">
        <v>1314</v>
      </c>
      <c r="AP31" s="335"/>
      <c r="AQ31" s="206" t="s">
        <v>1314</v>
      </c>
      <c r="AR31" s="206" t="s">
        <v>1314</v>
      </c>
      <c r="AS31" s="206" t="s">
        <v>1314</v>
      </c>
      <c r="AT31" s="206" t="s">
        <v>1314</v>
      </c>
      <c r="AU31" s="206" t="s">
        <v>1314</v>
      </c>
      <c r="AV31" s="206" t="s">
        <v>1314</v>
      </c>
      <c r="AW31" s="206" t="s">
        <v>1314</v>
      </c>
      <c r="AX31" s="206" t="s">
        <v>1314</v>
      </c>
      <c r="AY31" s="489"/>
      <c r="AZ31" s="490" t="s">
        <v>1314</v>
      </c>
      <c r="BA31" s="206" t="s">
        <v>1314</v>
      </c>
      <c r="BB31" s="206" t="s">
        <v>1314</v>
      </c>
      <c r="BC31" s="206" t="s">
        <v>1314</v>
      </c>
      <c r="BD31" s="206" t="s">
        <v>1314</v>
      </c>
      <c r="BE31" s="206" t="s">
        <v>1314</v>
      </c>
      <c r="BF31" s="206" t="s">
        <v>1314</v>
      </c>
      <c r="BG31" s="206" t="s">
        <v>1314</v>
      </c>
      <c r="BH31" s="491"/>
      <c r="BI31" s="490" t="s">
        <v>1314</v>
      </c>
      <c r="BJ31" s="335"/>
      <c r="BK31" s="206" t="s">
        <v>1314</v>
      </c>
      <c r="BL31" s="206" t="s">
        <v>1314</v>
      </c>
      <c r="BM31" s="206" t="s">
        <v>1314</v>
      </c>
      <c r="BN31" s="206" t="s">
        <v>1314</v>
      </c>
      <c r="BO31" s="206" t="s">
        <v>1314</v>
      </c>
      <c r="BP31" s="206" t="s">
        <v>1314</v>
      </c>
      <c r="BQ31" s="206" t="s">
        <v>1314</v>
      </c>
      <c r="BR31" s="206" t="s">
        <v>1314</v>
      </c>
      <c r="BS31" s="489"/>
      <c r="BT31" s="490" t="s">
        <v>1314</v>
      </c>
      <c r="BU31" s="206" t="s">
        <v>1314</v>
      </c>
      <c r="BV31" s="206" t="s">
        <v>1314</v>
      </c>
      <c r="BW31" s="206" t="s">
        <v>1314</v>
      </c>
      <c r="BX31" s="206" t="s">
        <v>1314</v>
      </c>
      <c r="BY31" s="206" t="s">
        <v>1314</v>
      </c>
      <c r="BZ31" s="206" t="s">
        <v>1314</v>
      </c>
      <c r="CA31" s="206" t="s">
        <v>1314</v>
      </c>
      <c r="CB31" s="491"/>
      <c r="CC31" s="490" t="s">
        <v>1314</v>
      </c>
      <c r="CD31" s="335"/>
      <c r="CE31" s="491"/>
      <c r="CF31" s="491"/>
      <c r="CG31" s="491"/>
      <c r="CH31" s="491"/>
      <c r="CI31" s="206"/>
      <c r="CJ31" s="491"/>
      <c r="CK31" s="491"/>
      <c r="CL31" s="491"/>
      <c r="CM31" s="491"/>
      <c r="CN31" s="206"/>
      <c r="CO31" s="491"/>
      <c r="CP31" s="491"/>
      <c r="CQ31" s="491"/>
      <c r="CR31" s="491"/>
      <c r="CS31" s="206"/>
    </row>
    <row r="32" spans="1:131" s="14" customFormat="1" ht="15.75" customHeight="1">
      <c r="A32" s="16" t="s">
        <v>193</v>
      </c>
      <c r="B32" s="335">
        <v>12</v>
      </c>
      <c r="C32" s="242">
        <f t="shared" ref="C32:U32" si="79">C23+C30</f>
        <v>57024.686143346073</v>
      </c>
      <c r="D32" s="242">
        <f t="shared" si="79"/>
        <v>173768.88360132021</v>
      </c>
      <c r="E32" s="242">
        <f t="shared" si="79"/>
        <v>57098.884472361904</v>
      </c>
      <c r="F32" s="242">
        <f t="shared" si="79"/>
        <v>170383.08968972228</v>
      </c>
      <c r="G32" s="242">
        <f t="shared" si="79"/>
        <v>40318.055680801503</v>
      </c>
      <c r="H32" s="242">
        <f t="shared" si="79"/>
        <v>164331.80602013614</v>
      </c>
      <c r="I32" s="242">
        <f t="shared" si="79"/>
        <v>52714.81647736139</v>
      </c>
      <c r="J32" s="242">
        <f t="shared" si="79"/>
        <v>153892.21679061258</v>
      </c>
      <c r="K32" s="248">
        <f t="shared" si="79"/>
        <v>869532.43887566216</v>
      </c>
      <c r="L32" s="245">
        <f t="shared" si="79"/>
        <v>0</v>
      </c>
      <c r="M32" s="242">
        <f t="shared" si="79"/>
        <v>579708.5667893705</v>
      </c>
      <c r="N32" s="242">
        <f t="shared" si="79"/>
        <v>0</v>
      </c>
      <c r="O32" s="242">
        <f t="shared" si="79"/>
        <v>571291.6383096762</v>
      </c>
      <c r="P32" s="242">
        <f t="shared" si="79"/>
        <v>0</v>
      </c>
      <c r="Q32" s="242">
        <f t="shared" si="79"/>
        <v>642983.71409260773</v>
      </c>
      <c r="R32" s="242">
        <f t="shared" si="79"/>
        <v>0</v>
      </c>
      <c r="S32" s="242">
        <f t="shared" si="79"/>
        <v>551302.34705932462</v>
      </c>
      <c r="T32" s="246">
        <f t="shared" si="79"/>
        <v>2345286.2662509792</v>
      </c>
      <c r="U32" s="245">
        <f t="shared" si="79"/>
        <v>3214818.7051266413</v>
      </c>
      <c r="V32" s="335">
        <v>12</v>
      </c>
      <c r="W32" s="242">
        <f t="shared" ref="W32:AO32" si="80">W23+W30</f>
        <v>2544.3813804325991</v>
      </c>
      <c r="X32" s="242">
        <f t="shared" si="80"/>
        <v>97626.37207618641</v>
      </c>
      <c r="Y32" s="242">
        <f t="shared" si="80"/>
        <v>2544.3813804325991</v>
      </c>
      <c r="Z32" s="242">
        <f t="shared" si="80"/>
        <v>107955.44684048925</v>
      </c>
      <c r="AA32" s="242">
        <f t="shared" si="80"/>
        <v>5106.8184723266313</v>
      </c>
      <c r="AB32" s="242">
        <f t="shared" si="80"/>
        <v>97832.108924471133</v>
      </c>
      <c r="AC32" s="242">
        <f t="shared" si="80"/>
        <v>11432.704538222828</v>
      </c>
      <c r="AD32" s="242">
        <f t="shared" si="80"/>
        <v>88518.186853661522</v>
      </c>
      <c r="AE32" s="248">
        <f t="shared" si="80"/>
        <v>413560.40046622296</v>
      </c>
      <c r="AF32" s="245">
        <f t="shared" si="80"/>
        <v>0</v>
      </c>
      <c r="AG32" s="242">
        <f t="shared" si="80"/>
        <v>199803.6063214622</v>
      </c>
      <c r="AH32" s="242">
        <f t="shared" si="80"/>
        <v>0</v>
      </c>
      <c r="AI32" s="242">
        <f t="shared" si="80"/>
        <v>221468.90169296431</v>
      </c>
      <c r="AJ32" s="242">
        <f t="shared" si="80"/>
        <v>0</v>
      </c>
      <c r="AK32" s="242">
        <f t="shared" si="80"/>
        <v>217070.09520735845</v>
      </c>
      <c r="AL32" s="242">
        <f t="shared" si="80"/>
        <v>0</v>
      </c>
      <c r="AM32" s="242">
        <f t="shared" si="80"/>
        <v>193353.43658535837</v>
      </c>
      <c r="AN32" s="246">
        <f t="shared" si="80"/>
        <v>831696.03980714339</v>
      </c>
      <c r="AO32" s="245">
        <f t="shared" si="80"/>
        <v>1245256.4402733662</v>
      </c>
      <c r="AP32" s="335">
        <v>12</v>
      </c>
      <c r="AQ32" s="242">
        <f t="shared" ref="AQ32:BI32" si="81">AQ23+AQ30</f>
        <v>936153.50024048588</v>
      </c>
      <c r="AR32" s="242">
        <f t="shared" si="81"/>
        <v>2708899.7211951688</v>
      </c>
      <c r="AS32" s="242">
        <f t="shared" si="81"/>
        <v>978937.7880063639</v>
      </c>
      <c r="AT32" s="242">
        <f t="shared" si="81"/>
        <v>2688030.7272218955</v>
      </c>
      <c r="AU32" s="242">
        <f t="shared" si="81"/>
        <v>1126155.1439994629</v>
      </c>
      <c r="AV32" s="242">
        <f t="shared" si="81"/>
        <v>2819001.1568982634</v>
      </c>
      <c r="AW32" s="242">
        <f t="shared" si="81"/>
        <v>1208770.0139436759</v>
      </c>
      <c r="AX32" s="242">
        <f t="shared" si="81"/>
        <v>2837870.859546755</v>
      </c>
      <c r="AY32" s="248">
        <f t="shared" si="81"/>
        <v>15303818.911052071</v>
      </c>
      <c r="AZ32" s="245">
        <f t="shared" si="81"/>
        <v>0</v>
      </c>
      <c r="BA32" s="242">
        <f t="shared" si="81"/>
        <v>3281987.5534790815</v>
      </c>
      <c r="BB32" s="242">
        <f t="shared" si="81"/>
        <v>0</v>
      </c>
      <c r="BC32" s="242">
        <f t="shared" si="81"/>
        <v>2675752.4374334649</v>
      </c>
      <c r="BD32" s="242">
        <f t="shared" si="81"/>
        <v>0</v>
      </c>
      <c r="BE32" s="242">
        <f t="shared" si="81"/>
        <v>2861787.1971843978</v>
      </c>
      <c r="BF32" s="242">
        <f t="shared" si="81"/>
        <v>0</v>
      </c>
      <c r="BG32" s="242">
        <f t="shared" si="81"/>
        <v>2901288.6420015991</v>
      </c>
      <c r="BH32" s="246">
        <f t="shared" si="81"/>
        <v>11720815.830098543</v>
      </c>
      <c r="BI32" s="245">
        <f t="shared" si="81"/>
        <v>27024634.741150614</v>
      </c>
      <c r="BJ32" s="335">
        <v>12</v>
      </c>
      <c r="BK32" s="242">
        <f t="shared" ref="BK32:CC32" si="82">BK23+BK30</f>
        <v>28861.780884499574</v>
      </c>
      <c r="BL32" s="242">
        <f t="shared" si="82"/>
        <v>489499.69095399068</v>
      </c>
      <c r="BM32" s="242">
        <f t="shared" si="82"/>
        <v>55632.367856552824</v>
      </c>
      <c r="BN32" s="242">
        <f t="shared" si="82"/>
        <v>525209.74976249388</v>
      </c>
      <c r="BO32" s="242">
        <f t="shared" si="82"/>
        <v>71992.031546384285</v>
      </c>
      <c r="BP32" s="242">
        <f t="shared" si="82"/>
        <v>500154.07604187896</v>
      </c>
      <c r="BQ32" s="242">
        <f t="shared" si="82"/>
        <v>64092.317952983685</v>
      </c>
      <c r="BR32" s="242">
        <f t="shared" si="82"/>
        <v>431520.93363553495</v>
      </c>
      <c r="BS32" s="248">
        <f t="shared" si="82"/>
        <v>2166962.948634319</v>
      </c>
      <c r="BT32" s="245">
        <f t="shared" si="82"/>
        <v>0</v>
      </c>
      <c r="BU32" s="242">
        <f t="shared" si="82"/>
        <v>185347.87202013956</v>
      </c>
      <c r="BV32" s="242">
        <f t="shared" si="82"/>
        <v>0</v>
      </c>
      <c r="BW32" s="242">
        <f t="shared" si="82"/>
        <v>139758.5785077913</v>
      </c>
      <c r="BX32" s="242">
        <f t="shared" si="82"/>
        <v>0</v>
      </c>
      <c r="BY32" s="242">
        <f t="shared" si="82"/>
        <v>210377.9104697977</v>
      </c>
      <c r="BZ32" s="242">
        <f t="shared" si="82"/>
        <v>0</v>
      </c>
      <c r="CA32" s="242">
        <f t="shared" si="82"/>
        <v>185842.12752457676</v>
      </c>
      <c r="CB32" s="246">
        <f t="shared" si="82"/>
        <v>721326.48852230539</v>
      </c>
      <c r="CC32" s="245">
        <f t="shared" si="82"/>
        <v>2888289.4371566242</v>
      </c>
      <c r="CD32" s="335">
        <v>12</v>
      </c>
      <c r="CE32" s="246">
        <f t="shared" ref="CE32:CH32" si="83">CE23+CE30</f>
        <v>4494379.0164754307</v>
      </c>
      <c r="CF32" s="246">
        <f t="shared" si="83"/>
        <v>4585792.4352303129</v>
      </c>
      <c r="CG32" s="246">
        <f t="shared" si="83"/>
        <v>4824891.1975837247</v>
      </c>
      <c r="CH32" s="246">
        <f t="shared" si="83"/>
        <v>4848812.0497388085</v>
      </c>
      <c r="CI32" s="242">
        <f>SUM(BS32,AY32,AE32,K32)</f>
        <v>18753874.699028276</v>
      </c>
      <c r="CJ32" s="246">
        <f t="shared" ref="CJ32:CM32" si="84">CJ23+CJ30</f>
        <v>4246847.5986100538</v>
      </c>
      <c r="CK32" s="246">
        <f t="shared" si="84"/>
        <v>3608271.5559438965</v>
      </c>
      <c r="CL32" s="246">
        <f t="shared" si="84"/>
        <v>3932218.9169541616</v>
      </c>
      <c r="CM32" s="246">
        <f t="shared" si="84"/>
        <v>3831786.5531708584</v>
      </c>
      <c r="CN32" s="242">
        <f t="shared" si="65"/>
        <v>15619124.624678973</v>
      </c>
      <c r="CO32" s="246">
        <f t="shared" ref="CO32:CR32" si="85">CO23+CO30</f>
        <v>8741226.6150854845</v>
      </c>
      <c r="CP32" s="246">
        <f t="shared" si="85"/>
        <v>8194063.9911742089</v>
      </c>
      <c r="CQ32" s="246">
        <f t="shared" si="85"/>
        <v>8757110.1145378873</v>
      </c>
      <c r="CR32" s="246">
        <f t="shared" si="85"/>
        <v>8680598.6029096674</v>
      </c>
      <c r="CS32" s="242">
        <f>SUM(CC32,BI32,AO32,U32)</f>
        <v>34372999.323707245</v>
      </c>
      <c r="CT32" s="380"/>
      <c r="CU32" s="380"/>
      <c r="CV32" s="380"/>
      <c r="CW32" s="380"/>
      <c r="CX32" s="380"/>
      <c r="CY32" s="381"/>
      <c r="CZ32" s="381"/>
      <c r="DA32" s="381"/>
      <c r="DB32" s="381"/>
      <c r="DC32" s="381"/>
      <c r="DD32" s="381"/>
      <c r="DE32" s="381"/>
      <c r="DF32" s="381"/>
      <c r="DG32" s="381"/>
      <c r="DH32" s="381"/>
      <c r="DI32" s="381"/>
      <c r="DJ32" s="381"/>
      <c r="DK32" s="381"/>
      <c r="DL32" s="381"/>
      <c r="DM32" s="381"/>
      <c r="DN32" s="381"/>
      <c r="DO32" s="381"/>
      <c r="DP32" s="381"/>
      <c r="DQ32" s="381"/>
      <c r="DR32" s="381"/>
      <c r="DS32" s="381"/>
      <c r="DT32" s="381"/>
      <c r="DU32" s="381"/>
      <c r="DV32" s="381"/>
      <c r="DW32" s="381"/>
      <c r="DX32" s="381"/>
      <c r="DY32" s="381"/>
      <c r="DZ32" s="381"/>
      <c r="EA32" s="381"/>
    </row>
    <row r="33" spans="1:131" s="492" customFormat="1" ht="15.75" customHeight="1">
      <c r="B33" s="430"/>
      <c r="C33" s="485"/>
      <c r="D33" s="485"/>
      <c r="E33" s="485"/>
      <c r="F33" s="485"/>
      <c r="G33" s="485"/>
      <c r="H33" s="485"/>
      <c r="I33" s="485"/>
      <c r="J33" s="485"/>
      <c r="K33" s="486"/>
      <c r="L33" s="487"/>
      <c r="M33" s="485"/>
      <c r="N33" s="485"/>
      <c r="O33" s="485"/>
      <c r="P33" s="485"/>
      <c r="Q33" s="485"/>
      <c r="R33" s="485"/>
      <c r="S33" s="485"/>
      <c r="T33" s="485"/>
      <c r="U33" s="487"/>
      <c r="V33" s="430"/>
      <c r="W33" s="485"/>
      <c r="X33" s="485"/>
      <c r="Y33" s="485"/>
      <c r="Z33" s="485"/>
      <c r="AA33" s="485"/>
      <c r="AB33" s="485"/>
      <c r="AC33" s="485"/>
      <c r="AD33" s="485"/>
      <c r="AE33" s="486"/>
      <c r="AF33" s="487"/>
      <c r="AG33" s="485"/>
      <c r="AH33" s="485"/>
      <c r="AI33" s="485"/>
      <c r="AJ33" s="485"/>
      <c r="AK33" s="485"/>
      <c r="AL33" s="485"/>
      <c r="AM33" s="485"/>
      <c r="AN33" s="485"/>
      <c r="AO33" s="487"/>
      <c r="AP33" s="430"/>
      <c r="AQ33" s="485"/>
      <c r="AR33" s="485"/>
      <c r="AS33" s="485"/>
      <c r="AT33" s="485"/>
      <c r="AU33" s="485"/>
      <c r="AV33" s="485"/>
      <c r="AW33" s="485"/>
      <c r="AX33" s="485"/>
      <c r="AY33" s="486"/>
      <c r="AZ33" s="487"/>
      <c r="BA33" s="485"/>
      <c r="BB33" s="485"/>
      <c r="BC33" s="485"/>
      <c r="BD33" s="485"/>
      <c r="BE33" s="485"/>
      <c r="BF33" s="485"/>
      <c r="BG33" s="485"/>
      <c r="BH33" s="485"/>
      <c r="BI33" s="487"/>
      <c r="BJ33" s="430"/>
      <c r="BK33" s="485"/>
      <c r="BL33" s="485"/>
      <c r="BM33" s="485"/>
      <c r="BN33" s="485"/>
      <c r="BO33" s="485"/>
      <c r="BP33" s="485"/>
      <c r="BQ33" s="485"/>
      <c r="BR33" s="485"/>
      <c r="BS33" s="486"/>
      <c r="BT33" s="487"/>
      <c r="BU33" s="485"/>
      <c r="BV33" s="485"/>
      <c r="BW33" s="485"/>
      <c r="BX33" s="485"/>
      <c r="BY33" s="485"/>
      <c r="BZ33" s="485"/>
      <c r="CA33" s="485"/>
      <c r="CB33" s="485"/>
      <c r="CC33" s="487"/>
      <c r="CD33" s="430"/>
      <c r="CE33" s="485"/>
      <c r="CF33" s="485"/>
      <c r="CG33" s="485"/>
      <c r="CH33" s="485"/>
      <c r="CI33" s="488"/>
      <c r="CJ33" s="485"/>
      <c r="CK33" s="485"/>
      <c r="CL33" s="485"/>
      <c r="CM33" s="485"/>
      <c r="CN33" s="488"/>
      <c r="CO33" s="485"/>
      <c r="CP33" s="485"/>
      <c r="CQ33" s="485"/>
      <c r="CR33" s="485"/>
      <c r="CS33" s="488"/>
      <c r="CT33" s="379"/>
      <c r="CU33" s="379"/>
      <c r="CV33" s="379"/>
      <c r="CW33" s="379"/>
      <c r="CX33" s="379"/>
      <c r="CY33" s="493"/>
      <c r="CZ33" s="493"/>
      <c r="DA33" s="493"/>
      <c r="DB33" s="493"/>
      <c r="DC33" s="493"/>
      <c r="DD33" s="493"/>
      <c r="DE33" s="493"/>
      <c r="DF33" s="493"/>
      <c r="DG33" s="493"/>
      <c r="DH33" s="493"/>
      <c r="DI33" s="493"/>
      <c r="DJ33" s="493"/>
      <c r="DK33" s="493"/>
      <c r="DL33" s="493"/>
      <c r="DM33" s="493"/>
      <c r="DN33" s="493"/>
      <c r="DO33" s="493"/>
      <c r="DP33" s="493"/>
      <c r="DQ33" s="493"/>
      <c r="DR33" s="493"/>
      <c r="DS33" s="493"/>
      <c r="DT33" s="493"/>
      <c r="DU33" s="493"/>
      <c r="DV33" s="493"/>
      <c r="DW33" s="493"/>
      <c r="DX33" s="493"/>
      <c r="DY33" s="493"/>
      <c r="DZ33" s="493"/>
      <c r="EA33" s="493"/>
    </row>
    <row r="34" spans="1:131" ht="15.75" customHeight="1">
      <c r="A34" s="16" t="s">
        <v>195</v>
      </c>
      <c r="B34" s="430"/>
      <c r="C34" s="485"/>
      <c r="D34" s="485"/>
      <c r="E34" s="485"/>
      <c r="F34" s="485"/>
      <c r="G34" s="485"/>
      <c r="H34" s="485"/>
      <c r="I34" s="485"/>
      <c r="J34" s="485"/>
      <c r="K34" s="486"/>
      <c r="L34" s="487"/>
      <c r="M34" s="485"/>
      <c r="N34" s="485"/>
      <c r="O34" s="485"/>
      <c r="P34" s="485"/>
      <c r="Q34" s="485"/>
      <c r="R34" s="485"/>
      <c r="S34" s="485"/>
      <c r="T34" s="485"/>
      <c r="U34" s="487"/>
      <c r="V34" s="430"/>
      <c r="W34" s="485"/>
      <c r="X34" s="485"/>
      <c r="Y34" s="485"/>
      <c r="Z34" s="485"/>
      <c r="AA34" s="485"/>
      <c r="AB34" s="485"/>
      <c r="AC34" s="485"/>
      <c r="AD34" s="485"/>
      <c r="AE34" s="486"/>
      <c r="AF34" s="487"/>
      <c r="AG34" s="485"/>
      <c r="AH34" s="485"/>
      <c r="AI34" s="485"/>
      <c r="AJ34" s="485"/>
      <c r="AK34" s="485"/>
      <c r="AL34" s="485"/>
      <c r="AM34" s="485"/>
      <c r="AN34" s="485"/>
      <c r="AO34" s="487"/>
      <c r="AP34" s="430"/>
      <c r="AQ34" s="485"/>
      <c r="AR34" s="485"/>
      <c r="AS34" s="485"/>
      <c r="AT34" s="485"/>
      <c r="AU34" s="485"/>
      <c r="AV34" s="485"/>
      <c r="AW34" s="485"/>
      <c r="AX34" s="485"/>
      <c r="AY34" s="486"/>
      <c r="AZ34" s="487"/>
      <c r="BA34" s="485"/>
      <c r="BB34" s="485"/>
      <c r="BC34" s="485"/>
      <c r="BD34" s="485"/>
      <c r="BE34" s="485"/>
      <c r="BF34" s="485"/>
      <c r="BG34" s="485"/>
      <c r="BH34" s="485"/>
      <c r="BI34" s="487"/>
      <c r="BJ34" s="430"/>
      <c r="BK34" s="485"/>
      <c r="BL34" s="485"/>
      <c r="BM34" s="485"/>
      <c r="BN34" s="485"/>
      <c r="BO34" s="485"/>
      <c r="BP34" s="485"/>
      <c r="BQ34" s="485"/>
      <c r="BR34" s="485"/>
      <c r="BS34" s="486"/>
      <c r="BT34" s="487"/>
      <c r="BU34" s="485"/>
      <c r="BV34" s="485"/>
      <c r="BW34" s="485"/>
      <c r="BX34" s="485"/>
      <c r="BY34" s="485"/>
      <c r="BZ34" s="485"/>
      <c r="CA34" s="485"/>
      <c r="CB34" s="485"/>
      <c r="CC34" s="487"/>
      <c r="CD34" s="430"/>
      <c r="CE34" s="485"/>
      <c r="CF34" s="485"/>
      <c r="CG34" s="485"/>
      <c r="CH34" s="485"/>
      <c r="CI34" s="488"/>
      <c r="CJ34" s="485"/>
      <c r="CK34" s="485"/>
      <c r="CL34" s="485"/>
      <c r="CM34" s="485"/>
      <c r="CN34" s="488"/>
      <c r="CO34" s="485"/>
      <c r="CP34" s="485"/>
      <c r="CQ34" s="485"/>
      <c r="CR34" s="485"/>
      <c r="CS34" s="488"/>
      <c r="CT34" s="379"/>
      <c r="CV34" s="379"/>
      <c r="CX34" s="379"/>
    </row>
    <row r="35" spans="1:131" ht="15.75" customHeight="1">
      <c r="A35" s="97" t="s">
        <v>197</v>
      </c>
      <c r="B35" s="335">
        <v>13</v>
      </c>
      <c r="C35" s="261">
        <v>0</v>
      </c>
      <c r="D35" s="261">
        <v>6820.0000000000009</v>
      </c>
      <c r="E35" s="261">
        <v>54798.765302285043</v>
      </c>
      <c r="F35" s="261">
        <v>4093.4024927158689</v>
      </c>
      <c r="G35" s="261">
        <v>0</v>
      </c>
      <c r="H35" s="261">
        <v>6830.1419409507134</v>
      </c>
      <c r="I35" s="261">
        <v>0</v>
      </c>
      <c r="J35" s="261">
        <v>1370.2898292941347</v>
      </c>
      <c r="K35" s="478">
        <f t="shared" ref="K35:K64" si="86">SUM(C35:J35)</f>
        <v>73912.599565245764</v>
      </c>
      <c r="L35" s="483">
        <v>0</v>
      </c>
      <c r="M35" s="261">
        <v>64625.419999999991</v>
      </c>
      <c r="N35" s="261">
        <v>0</v>
      </c>
      <c r="O35" s="261">
        <v>93017.701011189667</v>
      </c>
      <c r="P35" s="261">
        <v>0</v>
      </c>
      <c r="Q35" s="261">
        <v>41266.37152409133</v>
      </c>
      <c r="R35" s="261">
        <v>0</v>
      </c>
      <c r="S35" s="261">
        <v>17253.187378138846</v>
      </c>
      <c r="T35" s="480">
        <f t="shared" ref="T35:T64" si="87">SUM(L35:S35)</f>
        <v>216162.67991341985</v>
      </c>
      <c r="U35" s="481">
        <f t="shared" ref="U35:U64" si="88">SUM(T35,K35)</f>
        <v>290075.27947866562</v>
      </c>
      <c r="V35" s="335">
        <v>13</v>
      </c>
      <c r="W35" s="261">
        <v>0</v>
      </c>
      <c r="X35" s="261">
        <v>2728</v>
      </c>
      <c r="Y35" s="261">
        <v>0</v>
      </c>
      <c r="Z35" s="261">
        <v>2728.9349951439126</v>
      </c>
      <c r="AA35" s="261">
        <v>0</v>
      </c>
      <c r="AB35" s="261">
        <v>4098.0851645704279</v>
      </c>
      <c r="AC35" s="261">
        <v>0</v>
      </c>
      <c r="AD35" s="261">
        <v>2740.5796585882695</v>
      </c>
      <c r="AE35" s="478">
        <f t="shared" ref="AE35:AE64" si="89">SUM(W35:AD35)</f>
        <v>12295.599818302609</v>
      </c>
      <c r="AF35" s="483">
        <v>0</v>
      </c>
      <c r="AG35" s="261">
        <v>157344.09000000003</v>
      </c>
      <c r="AH35" s="261">
        <v>0</v>
      </c>
      <c r="AI35" s="261">
        <v>71506.181026537102</v>
      </c>
      <c r="AJ35" s="261">
        <v>0</v>
      </c>
      <c r="AK35" s="261">
        <v>17947.697886424798</v>
      </c>
      <c r="AL35" s="261">
        <v>0</v>
      </c>
      <c r="AM35" s="261">
        <v>16753.118306952707</v>
      </c>
      <c r="AN35" s="480">
        <f t="shared" ref="AN35:AN64" si="90">SUM(AF35:AM35)</f>
        <v>263551.08721991465</v>
      </c>
      <c r="AO35" s="481">
        <f t="shared" ref="AO35:AO64" si="91">SUM(AN35,AE35)</f>
        <v>275846.68703821726</v>
      </c>
      <c r="AP35" s="335">
        <v>13</v>
      </c>
      <c r="AQ35" s="261">
        <v>89092.03</v>
      </c>
      <c r="AR35" s="261">
        <v>34100</v>
      </c>
      <c r="AS35" s="261">
        <v>14037.899703447247</v>
      </c>
      <c r="AT35" s="261">
        <v>37678.149390210521</v>
      </c>
      <c r="AU35" s="261">
        <v>0</v>
      </c>
      <c r="AV35" s="261">
        <v>34150.709704753572</v>
      </c>
      <c r="AW35" s="261">
        <v>25557.060619344182</v>
      </c>
      <c r="AX35" s="261">
        <v>35627.535561647506</v>
      </c>
      <c r="AY35" s="478">
        <f t="shared" ref="AY35:AY64" si="92">SUM(AQ35:AX35)</f>
        <v>270243.384979403</v>
      </c>
      <c r="AZ35" s="483">
        <v>0</v>
      </c>
      <c r="BA35" s="261">
        <v>663267.63</v>
      </c>
      <c r="BB35" s="261">
        <v>0</v>
      </c>
      <c r="BC35" s="261">
        <v>616967.52317721781</v>
      </c>
      <c r="BD35" s="261">
        <v>0</v>
      </c>
      <c r="BE35" s="261">
        <v>657103.17974147934</v>
      </c>
      <c r="BF35" s="261">
        <v>0</v>
      </c>
      <c r="BG35" s="261">
        <v>703191.37226098904</v>
      </c>
      <c r="BH35" s="480">
        <f t="shared" ref="BH35:BH64" si="93">SUM(AZ35:BG35)</f>
        <v>2640529.7051796862</v>
      </c>
      <c r="BI35" s="481">
        <f t="shared" ref="BI35:BI64" si="94">SUM(BH35,AY35)</f>
        <v>2910773.0901590893</v>
      </c>
      <c r="BJ35" s="335">
        <v>13</v>
      </c>
      <c r="BK35" s="261">
        <v>0</v>
      </c>
      <c r="BL35" s="261">
        <v>5456</v>
      </c>
      <c r="BM35" s="261">
        <v>0</v>
      </c>
      <c r="BN35" s="261">
        <v>4093.4024927158689</v>
      </c>
      <c r="BO35" s="261">
        <v>0</v>
      </c>
      <c r="BP35" s="261">
        <v>6830.1419409507134</v>
      </c>
      <c r="BQ35" s="261">
        <v>0</v>
      </c>
      <c r="BR35" s="261">
        <v>1370.2898292941347</v>
      </c>
      <c r="BS35" s="478">
        <f t="shared" ref="BS35:BS64" si="95">SUM(BK35:BR35)</f>
        <v>17749.834262960718</v>
      </c>
      <c r="BT35" s="483">
        <v>0</v>
      </c>
      <c r="BU35" s="261">
        <v>52102.64</v>
      </c>
      <c r="BV35" s="261">
        <v>0</v>
      </c>
      <c r="BW35" s="261">
        <v>28164.297082468293</v>
      </c>
      <c r="BX35" s="261">
        <v>0</v>
      </c>
      <c r="BY35" s="261">
        <v>90926.825448161224</v>
      </c>
      <c r="BZ35" s="261">
        <v>0</v>
      </c>
      <c r="CA35" s="261">
        <v>9488.7332001186405</v>
      </c>
      <c r="CB35" s="480">
        <f t="shared" ref="CB35:CB64" si="96">SUM(BT35:CA35)</f>
        <v>180682.49573074817</v>
      </c>
      <c r="CC35" s="481">
        <f t="shared" ref="CC35:CC64" si="97">SUM(CB35,BS35)</f>
        <v>198432.32999370887</v>
      </c>
      <c r="CD35" s="335">
        <v>13</v>
      </c>
      <c r="CE35" s="480">
        <f t="shared" ref="CE35:CE64" si="98">+C35+D35+W35+X35+AQ35+AR35+BK35+BL35</f>
        <v>138196.03</v>
      </c>
      <c r="CF35" s="480">
        <f t="shared" ref="CF35:CF64" si="99">+E35+F35+Y35+Z35+AS35+AT35+BM35+BN35</f>
        <v>117430.55437651846</v>
      </c>
      <c r="CG35" s="480">
        <f t="shared" ref="CG35:CG64" si="100">+G35+H35+AA35+AB35+AU35+AV35+BO35+BP35</f>
        <v>51909.078751225425</v>
      </c>
      <c r="CH35" s="480">
        <f t="shared" ref="CH35:CH64" si="101">+I35+J35+AC35+AD35+AW35+AX35+BQ35+BR35</f>
        <v>66665.755498168233</v>
      </c>
      <c r="CI35" s="482">
        <f t="shared" ref="CI35:CI64" si="102">SUM(K35,AE35,AY35,BS35)</f>
        <v>374201.41862591205</v>
      </c>
      <c r="CJ35" s="480">
        <f t="shared" ref="CJ35:CJ64" si="103">L35+M35+AF35+AG35+AZ35+BA35+BT35+BU35</f>
        <v>937339.78</v>
      </c>
      <c r="CK35" s="480">
        <f t="shared" ref="CK35:CK64" si="104">N35+O35+AH35+AI35+BB35+BC35+BV35+BW35</f>
        <v>809655.70229741291</v>
      </c>
      <c r="CL35" s="480">
        <f t="shared" ref="CL35:CL64" si="105">P35+Q35+AJ35+AK35+BD35+BE35+BX35+BY35</f>
        <v>807244.07460015663</v>
      </c>
      <c r="CM35" s="480">
        <f t="shared" ref="CM35:CM64" si="106">+R35+S35+AL35+AM35+BF35+BG35+BZ35+CA35</f>
        <v>746686.41114619921</v>
      </c>
      <c r="CN35" s="482">
        <f t="shared" ref="CN35:CN66" si="107">SUM(T35,AN35,BH35,CB35)</f>
        <v>3300925.9680437688</v>
      </c>
      <c r="CO35" s="480">
        <f t="shared" ref="CO35:CO64" si="108">+C35+D35+L35+M35+W35+X35+AF35+AG35+AQ35+AR35+AZ35+BA35+BK35+BL35+BT35+BU35</f>
        <v>1075535.81</v>
      </c>
      <c r="CP35" s="480">
        <f t="shared" ref="CP35:CP64" si="109">+E35+F35+N35+O35+Y35+Z35+AH35+AI35+AS35+AT35+BB35+BC35+BM35+BN35+BV35+BW35</f>
        <v>927086.25667393138</v>
      </c>
      <c r="CQ35" s="480">
        <f t="shared" ref="CQ35:CQ64" si="110">+G35+H35+P35+Q35+AA35+AB35+AJ35+AK35+AU35+AV35+BD35+BE35+BO35+BP35+BX35+BY35</f>
        <v>859153.15335138224</v>
      </c>
      <c r="CR35" s="480">
        <f t="shared" ref="CR35:CR64" si="111">+I35+J35+R35+S35+AC35+AD35+AL35+AM35+AW35+AX35+BF35+BG35+BQ35+BR35+BZ35+CA35</f>
        <v>813352.16664436739</v>
      </c>
      <c r="CS35" s="482">
        <f t="shared" ref="CS35:CS64" si="112">SUM(CC35,BI35,AO35,U35)</f>
        <v>3675127.3866696809</v>
      </c>
      <c r="CT35" s="379"/>
      <c r="CV35" s="379"/>
      <c r="CX35" s="379"/>
    </row>
    <row r="36" spans="1:131" ht="15.75" customHeight="1">
      <c r="A36" s="97" t="s">
        <v>199</v>
      </c>
      <c r="B36" s="335">
        <v>14</v>
      </c>
      <c r="C36" s="261">
        <v>0</v>
      </c>
      <c r="D36" s="261">
        <v>1364</v>
      </c>
      <c r="E36" s="261">
        <v>0</v>
      </c>
      <c r="F36" s="261">
        <v>2728.9349951439126</v>
      </c>
      <c r="G36" s="261">
        <v>0</v>
      </c>
      <c r="H36" s="261">
        <v>0</v>
      </c>
      <c r="I36" s="261">
        <v>0</v>
      </c>
      <c r="J36" s="261">
        <v>0</v>
      </c>
      <c r="K36" s="478">
        <f t="shared" si="86"/>
        <v>4092.9349951439126</v>
      </c>
      <c r="L36" s="483">
        <v>0</v>
      </c>
      <c r="M36" s="261">
        <v>6649.1100000000006</v>
      </c>
      <c r="N36" s="261">
        <v>0</v>
      </c>
      <c r="O36" s="261">
        <v>14402.967868630985</v>
      </c>
      <c r="P36" s="261">
        <v>0</v>
      </c>
      <c r="Q36" s="261">
        <v>0</v>
      </c>
      <c r="R36" s="261">
        <v>0</v>
      </c>
      <c r="S36" s="261">
        <v>15865.780269956564</v>
      </c>
      <c r="T36" s="480">
        <f t="shared" si="87"/>
        <v>36917.858138587551</v>
      </c>
      <c r="U36" s="481">
        <f t="shared" si="88"/>
        <v>41010.793133731466</v>
      </c>
      <c r="V36" s="335">
        <v>14</v>
      </c>
      <c r="W36" s="261">
        <v>0</v>
      </c>
      <c r="X36" s="261">
        <v>0</v>
      </c>
      <c r="Y36" s="261">
        <v>0</v>
      </c>
      <c r="Z36" s="261">
        <v>0</v>
      </c>
      <c r="AA36" s="261">
        <v>0</v>
      </c>
      <c r="AB36" s="261">
        <v>0</v>
      </c>
      <c r="AC36" s="261">
        <v>0</v>
      </c>
      <c r="AD36" s="261">
        <v>0</v>
      </c>
      <c r="AE36" s="478">
        <f t="shared" si="89"/>
        <v>0</v>
      </c>
      <c r="AF36" s="483">
        <v>0</v>
      </c>
      <c r="AG36" s="261">
        <v>0</v>
      </c>
      <c r="AH36" s="261">
        <v>0</v>
      </c>
      <c r="AI36" s="261">
        <v>0</v>
      </c>
      <c r="AJ36" s="261">
        <v>0</v>
      </c>
      <c r="AK36" s="261">
        <v>0</v>
      </c>
      <c r="AL36" s="261">
        <v>0</v>
      </c>
      <c r="AM36" s="261">
        <v>0</v>
      </c>
      <c r="AN36" s="480">
        <f t="shared" si="90"/>
        <v>0</v>
      </c>
      <c r="AO36" s="481">
        <f t="shared" si="91"/>
        <v>0</v>
      </c>
      <c r="AP36" s="335">
        <v>14</v>
      </c>
      <c r="AQ36" s="261">
        <v>0</v>
      </c>
      <c r="AR36" s="261">
        <v>4092.0000000000005</v>
      </c>
      <c r="AS36" s="261">
        <v>0</v>
      </c>
      <c r="AT36" s="261">
        <v>2728.9349951439126</v>
      </c>
      <c r="AU36" s="261">
        <v>0</v>
      </c>
      <c r="AV36" s="261">
        <v>2732.0567763802856</v>
      </c>
      <c r="AW36" s="261">
        <v>0</v>
      </c>
      <c r="AX36" s="261">
        <v>1370.2898292941347</v>
      </c>
      <c r="AY36" s="478">
        <f t="shared" si="92"/>
        <v>10923.281600818333</v>
      </c>
      <c r="AZ36" s="483">
        <v>0</v>
      </c>
      <c r="BA36" s="261">
        <v>134263.27000000002</v>
      </c>
      <c r="BB36" s="261">
        <v>0</v>
      </c>
      <c r="BC36" s="261">
        <v>33233.011830411575</v>
      </c>
      <c r="BD36" s="261">
        <v>0</v>
      </c>
      <c r="BE36" s="261">
        <v>27618.556708488457</v>
      </c>
      <c r="BF36" s="261">
        <v>0</v>
      </c>
      <c r="BG36" s="261">
        <v>25416.102046062799</v>
      </c>
      <c r="BH36" s="480">
        <f t="shared" si="93"/>
        <v>220530.94058496284</v>
      </c>
      <c r="BI36" s="481">
        <f t="shared" si="94"/>
        <v>231454.22218578117</v>
      </c>
      <c r="BJ36" s="335">
        <v>14</v>
      </c>
      <c r="BK36" s="261">
        <v>0</v>
      </c>
      <c r="BL36" s="261">
        <v>1364</v>
      </c>
      <c r="BM36" s="261">
        <v>0</v>
      </c>
      <c r="BN36" s="261">
        <v>0</v>
      </c>
      <c r="BO36" s="261">
        <v>0</v>
      </c>
      <c r="BP36" s="261">
        <v>0</v>
      </c>
      <c r="BQ36" s="261">
        <v>0</v>
      </c>
      <c r="BR36" s="261">
        <v>0</v>
      </c>
      <c r="BS36" s="478">
        <f t="shared" si="95"/>
        <v>1364</v>
      </c>
      <c r="BT36" s="483">
        <v>0</v>
      </c>
      <c r="BU36" s="261">
        <v>27830.610000000004</v>
      </c>
      <c r="BV36" s="261">
        <v>0</v>
      </c>
      <c r="BW36" s="261">
        <v>0</v>
      </c>
      <c r="BX36" s="261">
        <v>0</v>
      </c>
      <c r="BY36" s="261">
        <v>0</v>
      </c>
      <c r="BZ36" s="261">
        <v>0</v>
      </c>
      <c r="CA36" s="261">
        <v>0</v>
      </c>
      <c r="CB36" s="480">
        <f t="shared" si="96"/>
        <v>27830.610000000004</v>
      </c>
      <c r="CC36" s="481">
        <f t="shared" si="97"/>
        <v>29194.610000000004</v>
      </c>
      <c r="CD36" s="335">
        <v>14</v>
      </c>
      <c r="CE36" s="480">
        <f t="shared" si="98"/>
        <v>6820</v>
      </c>
      <c r="CF36" s="480">
        <f t="shared" si="99"/>
        <v>5457.8699902878252</v>
      </c>
      <c r="CG36" s="480">
        <f t="shared" si="100"/>
        <v>2732.0567763802856</v>
      </c>
      <c r="CH36" s="480">
        <f t="shared" si="101"/>
        <v>1370.2898292941347</v>
      </c>
      <c r="CI36" s="482">
        <f t="shared" si="102"/>
        <v>16380.216595962245</v>
      </c>
      <c r="CJ36" s="480">
        <f t="shared" si="103"/>
        <v>168742.99000000002</v>
      </c>
      <c r="CK36" s="480">
        <f t="shared" si="104"/>
        <v>47635.97969904256</v>
      </c>
      <c r="CL36" s="480">
        <f t="shared" si="105"/>
        <v>27618.556708488457</v>
      </c>
      <c r="CM36" s="480">
        <f t="shared" si="106"/>
        <v>41281.882316019364</v>
      </c>
      <c r="CN36" s="482">
        <f t="shared" si="107"/>
        <v>285279.40872355038</v>
      </c>
      <c r="CO36" s="480">
        <f t="shared" si="108"/>
        <v>175562.99000000002</v>
      </c>
      <c r="CP36" s="480">
        <f t="shared" si="109"/>
        <v>53093.849689330389</v>
      </c>
      <c r="CQ36" s="480">
        <f t="shared" si="110"/>
        <v>30350.613484868743</v>
      </c>
      <c r="CR36" s="480">
        <f t="shared" si="111"/>
        <v>42652.172145313496</v>
      </c>
      <c r="CS36" s="482">
        <f t="shared" si="112"/>
        <v>301659.62531951268</v>
      </c>
      <c r="CT36" s="379"/>
      <c r="CV36" s="379"/>
      <c r="CX36" s="379"/>
    </row>
    <row r="37" spans="1:131" ht="15.75" customHeight="1">
      <c r="A37" s="97" t="s">
        <v>200</v>
      </c>
      <c r="B37" s="335">
        <v>15</v>
      </c>
      <c r="C37" s="261">
        <v>4810.41</v>
      </c>
      <c r="D37" s="261">
        <v>9421.6199999999953</v>
      </c>
      <c r="E37" s="261">
        <v>7663.775783741492</v>
      </c>
      <c r="F37" s="261">
        <v>15909.140833181924</v>
      </c>
      <c r="G37" s="261">
        <v>8200.4266492653496</v>
      </c>
      <c r="H37" s="261">
        <v>16707.909239747056</v>
      </c>
      <c r="I37" s="261">
        <v>10442.69347943805</v>
      </c>
      <c r="J37" s="261">
        <v>13601.934856105523</v>
      </c>
      <c r="K37" s="478">
        <f t="shared" si="86"/>
        <v>86757.910841479388</v>
      </c>
      <c r="L37" s="483">
        <v>0</v>
      </c>
      <c r="M37" s="261">
        <v>28801.650000000031</v>
      </c>
      <c r="N37" s="261">
        <v>0</v>
      </c>
      <c r="O37" s="261">
        <v>69660.229031627838</v>
      </c>
      <c r="P37" s="261">
        <v>0</v>
      </c>
      <c r="Q37" s="261">
        <v>78027.736681858005</v>
      </c>
      <c r="R37" s="261">
        <v>0</v>
      </c>
      <c r="S37" s="261">
        <v>54192.929285505918</v>
      </c>
      <c r="T37" s="480">
        <f t="shared" si="87"/>
        <v>230682.54499899177</v>
      </c>
      <c r="U37" s="481">
        <f t="shared" si="88"/>
        <v>317440.45584047114</v>
      </c>
      <c r="V37" s="335">
        <v>15</v>
      </c>
      <c r="W37" s="261">
        <v>291.98</v>
      </c>
      <c r="X37" s="261">
        <v>7515.2300000000005</v>
      </c>
      <c r="Y37" s="261">
        <v>1581.2717796458348</v>
      </c>
      <c r="Z37" s="261">
        <v>1708.2752939359632</v>
      </c>
      <c r="AA37" s="261">
        <v>2599.3897818175665</v>
      </c>
      <c r="AB37" s="261">
        <v>4145.7459350938661</v>
      </c>
      <c r="AC37" s="261">
        <v>16275.74804691162</v>
      </c>
      <c r="AD37" s="261">
        <v>3153.1835704573268</v>
      </c>
      <c r="AE37" s="478">
        <f t="shared" si="89"/>
        <v>37270.824407862172</v>
      </c>
      <c r="AF37" s="483">
        <v>0</v>
      </c>
      <c r="AG37" s="261">
        <v>33814.37999999999</v>
      </c>
      <c r="AH37" s="261">
        <v>0</v>
      </c>
      <c r="AI37" s="261">
        <v>8289.2013332223923</v>
      </c>
      <c r="AJ37" s="261">
        <v>0</v>
      </c>
      <c r="AK37" s="261">
        <v>23099.629259804107</v>
      </c>
      <c r="AL37" s="261">
        <v>0</v>
      </c>
      <c r="AM37" s="261">
        <v>14874.209224195129</v>
      </c>
      <c r="AN37" s="480">
        <f t="shared" si="90"/>
        <v>80077.419817221627</v>
      </c>
      <c r="AO37" s="481">
        <f t="shared" si="91"/>
        <v>117348.24422508379</v>
      </c>
      <c r="AP37" s="335">
        <v>15</v>
      </c>
      <c r="AQ37" s="261">
        <v>55215.62000000001</v>
      </c>
      <c r="AR37" s="261">
        <v>77367.280000000072</v>
      </c>
      <c r="AS37" s="261">
        <v>42014.054969994861</v>
      </c>
      <c r="AT37" s="261">
        <v>60364.832363348149</v>
      </c>
      <c r="AU37" s="261">
        <v>39287.797663760764</v>
      </c>
      <c r="AV37" s="261">
        <v>52540.806791538154</v>
      </c>
      <c r="AW37" s="261">
        <v>41558.318717532915</v>
      </c>
      <c r="AX37" s="261">
        <v>59448.195851338649</v>
      </c>
      <c r="AY37" s="478">
        <f t="shared" si="92"/>
        <v>427796.90635751362</v>
      </c>
      <c r="AZ37" s="483">
        <v>0</v>
      </c>
      <c r="BA37" s="261">
        <v>398312.34000000096</v>
      </c>
      <c r="BB37" s="261">
        <v>0</v>
      </c>
      <c r="BC37" s="261">
        <v>324759.8149761355</v>
      </c>
      <c r="BD37" s="261">
        <v>0</v>
      </c>
      <c r="BE37" s="261">
        <v>300161.20372069615</v>
      </c>
      <c r="BF37" s="261">
        <v>0</v>
      </c>
      <c r="BG37" s="261">
        <v>352537.01095352776</v>
      </c>
      <c r="BH37" s="480">
        <f t="shared" si="93"/>
        <v>1375770.3696503604</v>
      </c>
      <c r="BI37" s="481">
        <f t="shared" si="94"/>
        <v>1803567.2760078739</v>
      </c>
      <c r="BJ37" s="335">
        <v>15</v>
      </c>
      <c r="BK37" s="261">
        <v>8.4600000000000009</v>
      </c>
      <c r="BL37" s="261">
        <v>5236.87</v>
      </c>
      <c r="BM37" s="261">
        <v>172.91924606326128</v>
      </c>
      <c r="BN37" s="261">
        <v>1033.1039648954822</v>
      </c>
      <c r="BO37" s="261">
        <v>21.592061619779674</v>
      </c>
      <c r="BP37" s="261">
        <v>4247.5671273426124</v>
      </c>
      <c r="BQ37" s="261">
        <v>16.304841590501326</v>
      </c>
      <c r="BR37" s="261">
        <v>2710.1600280669891</v>
      </c>
      <c r="BS37" s="478">
        <f t="shared" si="95"/>
        <v>13446.977269578627</v>
      </c>
      <c r="BT37" s="483">
        <v>0</v>
      </c>
      <c r="BU37" s="261">
        <v>23452.090000000004</v>
      </c>
      <c r="BV37" s="261">
        <v>0</v>
      </c>
      <c r="BW37" s="261">
        <v>19849.386083502955</v>
      </c>
      <c r="BX37" s="261">
        <v>0</v>
      </c>
      <c r="BY37" s="261">
        <v>33901.118159094047</v>
      </c>
      <c r="BZ37" s="261">
        <v>0</v>
      </c>
      <c r="CA37" s="261">
        <v>26046.135581679904</v>
      </c>
      <c r="CB37" s="480">
        <f t="shared" si="96"/>
        <v>103248.7298242769</v>
      </c>
      <c r="CC37" s="481">
        <f t="shared" si="97"/>
        <v>116695.70709385553</v>
      </c>
      <c r="CD37" s="335">
        <v>15</v>
      </c>
      <c r="CE37" s="480">
        <f t="shared" si="98"/>
        <v>159867.47000000006</v>
      </c>
      <c r="CF37" s="480">
        <f t="shared" si="99"/>
        <v>130447.37423480696</v>
      </c>
      <c r="CG37" s="480">
        <f t="shared" si="100"/>
        <v>127751.23525018516</v>
      </c>
      <c r="CH37" s="480">
        <f t="shared" si="101"/>
        <v>147206.53939144156</v>
      </c>
      <c r="CI37" s="482">
        <f t="shared" si="102"/>
        <v>565272.61887643381</v>
      </c>
      <c r="CJ37" s="480">
        <f t="shared" si="103"/>
        <v>484380.46000000101</v>
      </c>
      <c r="CK37" s="480">
        <f t="shared" si="104"/>
        <v>422558.63142448867</v>
      </c>
      <c r="CL37" s="480">
        <f t="shared" si="105"/>
        <v>435189.68782145233</v>
      </c>
      <c r="CM37" s="480">
        <f t="shared" si="106"/>
        <v>447650.28504490876</v>
      </c>
      <c r="CN37" s="482">
        <f t="shared" si="107"/>
        <v>1789779.0642908507</v>
      </c>
      <c r="CO37" s="480">
        <f t="shared" si="108"/>
        <v>644247.93000000098</v>
      </c>
      <c r="CP37" s="480">
        <f t="shared" si="109"/>
        <v>553006.00565929548</v>
      </c>
      <c r="CQ37" s="480">
        <f t="shared" si="110"/>
        <v>562940.9230716374</v>
      </c>
      <c r="CR37" s="480">
        <f t="shared" si="111"/>
        <v>594856.82443635014</v>
      </c>
      <c r="CS37" s="482">
        <f t="shared" si="112"/>
        <v>2355051.6831672844</v>
      </c>
    </row>
    <row r="38" spans="1:131" ht="15.75" customHeight="1">
      <c r="A38" s="97" t="s">
        <v>201</v>
      </c>
      <c r="B38" s="335">
        <v>16</v>
      </c>
      <c r="C38" s="261">
        <v>0</v>
      </c>
      <c r="D38" s="261">
        <v>1282.02</v>
      </c>
      <c r="E38" s="261">
        <v>0</v>
      </c>
      <c r="F38" s="261">
        <v>2550.3938228809775</v>
      </c>
      <c r="G38" s="261">
        <v>0</v>
      </c>
      <c r="H38" s="261">
        <v>2632.779361335351</v>
      </c>
      <c r="I38" s="261">
        <v>184.48682129880856</v>
      </c>
      <c r="J38" s="261">
        <v>929.82804574888496</v>
      </c>
      <c r="K38" s="478">
        <f t="shared" si="86"/>
        <v>7579.5080512640216</v>
      </c>
      <c r="L38" s="483">
        <v>0</v>
      </c>
      <c r="M38" s="261">
        <v>5902.9</v>
      </c>
      <c r="N38" s="261">
        <v>0</v>
      </c>
      <c r="O38" s="261">
        <v>6553.1671838179245</v>
      </c>
      <c r="P38" s="261">
        <v>0</v>
      </c>
      <c r="Q38" s="261">
        <v>4317.0067026820589</v>
      </c>
      <c r="R38" s="261">
        <v>0</v>
      </c>
      <c r="S38" s="261">
        <v>2700.9079251794537</v>
      </c>
      <c r="T38" s="480">
        <f t="shared" si="87"/>
        <v>19473.981811679438</v>
      </c>
      <c r="U38" s="481">
        <f t="shared" si="88"/>
        <v>27053.489862943461</v>
      </c>
      <c r="V38" s="335">
        <v>16</v>
      </c>
      <c r="W38" s="261">
        <v>121.23000000000002</v>
      </c>
      <c r="X38" s="261">
        <v>3182.14</v>
      </c>
      <c r="Y38" s="261">
        <v>121.27155038903832</v>
      </c>
      <c r="Z38" s="261">
        <v>2150.1166788351993</v>
      </c>
      <c r="AA38" s="261">
        <v>1686.6945389339858</v>
      </c>
      <c r="AB38" s="261">
        <v>2240.4568094368137</v>
      </c>
      <c r="AC38" s="261">
        <v>2246.019555902632</v>
      </c>
      <c r="AD38" s="261">
        <v>1743.9349144916187</v>
      </c>
      <c r="AE38" s="478">
        <f t="shared" si="89"/>
        <v>13491.864047989286</v>
      </c>
      <c r="AF38" s="483">
        <v>0</v>
      </c>
      <c r="AG38" s="261">
        <v>2076.38</v>
      </c>
      <c r="AH38" s="261">
        <v>0</v>
      </c>
      <c r="AI38" s="261">
        <v>3490.9695156285429</v>
      </c>
      <c r="AJ38" s="261">
        <v>0</v>
      </c>
      <c r="AK38" s="261">
        <v>5747.8457716723651</v>
      </c>
      <c r="AL38" s="261">
        <v>0</v>
      </c>
      <c r="AM38" s="261">
        <v>6421.9137189900257</v>
      </c>
      <c r="AN38" s="480">
        <f t="shared" si="90"/>
        <v>17737.109006290932</v>
      </c>
      <c r="AO38" s="481">
        <f t="shared" si="91"/>
        <v>31228.973054280217</v>
      </c>
      <c r="AP38" s="335">
        <v>16</v>
      </c>
      <c r="AQ38" s="261">
        <v>660.74</v>
      </c>
      <c r="AR38" s="261">
        <v>8328.7199999999975</v>
      </c>
      <c r="AS38" s="261">
        <v>113.23879818559051</v>
      </c>
      <c r="AT38" s="261">
        <v>6067.368818437104</v>
      </c>
      <c r="AU38" s="261">
        <v>3178.0590362018374</v>
      </c>
      <c r="AV38" s="261">
        <v>5988.2318054551679</v>
      </c>
      <c r="AW38" s="261">
        <v>227.85589162918086</v>
      </c>
      <c r="AX38" s="261">
        <v>6197.3567674713231</v>
      </c>
      <c r="AY38" s="478">
        <f t="shared" si="92"/>
        <v>30761.571117380201</v>
      </c>
      <c r="AZ38" s="483">
        <v>0</v>
      </c>
      <c r="BA38" s="261">
        <v>38259.62000000001</v>
      </c>
      <c r="BB38" s="261">
        <v>0</v>
      </c>
      <c r="BC38" s="261">
        <v>37122.310703153395</v>
      </c>
      <c r="BD38" s="261">
        <v>0</v>
      </c>
      <c r="BE38" s="261">
        <v>35881.754913571189</v>
      </c>
      <c r="BF38" s="261">
        <v>0</v>
      </c>
      <c r="BG38" s="261">
        <v>34748.546064699774</v>
      </c>
      <c r="BH38" s="480">
        <f t="shared" si="93"/>
        <v>146012.23168142437</v>
      </c>
      <c r="BI38" s="481">
        <f t="shared" si="94"/>
        <v>176773.80279880457</v>
      </c>
      <c r="BJ38" s="335">
        <v>16</v>
      </c>
      <c r="BK38" s="261">
        <v>0</v>
      </c>
      <c r="BL38" s="261">
        <v>2768.61</v>
      </c>
      <c r="BM38" s="261">
        <v>0</v>
      </c>
      <c r="BN38" s="261">
        <v>4275.0447274732842</v>
      </c>
      <c r="BO38" s="261">
        <v>0</v>
      </c>
      <c r="BP38" s="261">
        <v>3873.1010902251819</v>
      </c>
      <c r="BQ38" s="261">
        <v>0</v>
      </c>
      <c r="BR38" s="261">
        <v>587.19531174664337</v>
      </c>
      <c r="BS38" s="478">
        <f t="shared" si="95"/>
        <v>11503.951129445109</v>
      </c>
      <c r="BT38" s="483">
        <v>0</v>
      </c>
      <c r="BU38" s="261">
        <v>7650.6000000000049</v>
      </c>
      <c r="BV38" s="261">
        <v>0</v>
      </c>
      <c r="BW38" s="261">
        <v>8156.4516199732416</v>
      </c>
      <c r="BX38" s="261">
        <v>0</v>
      </c>
      <c r="BY38" s="261">
        <v>3098.8269284876824</v>
      </c>
      <c r="BZ38" s="261">
        <v>0</v>
      </c>
      <c r="CA38" s="261">
        <v>2272.7441449136877</v>
      </c>
      <c r="CB38" s="480">
        <f t="shared" si="96"/>
        <v>21178.622693374615</v>
      </c>
      <c r="CC38" s="481">
        <f t="shared" si="97"/>
        <v>32682.573822819722</v>
      </c>
      <c r="CD38" s="335">
        <v>16</v>
      </c>
      <c r="CE38" s="480">
        <f t="shared" si="98"/>
        <v>16343.459999999997</v>
      </c>
      <c r="CF38" s="480">
        <f t="shared" si="99"/>
        <v>15277.434396201192</v>
      </c>
      <c r="CG38" s="480">
        <f t="shared" si="100"/>
        <v>19599.32264158834</v>
      </c>
      <c r="CH38" s="480">
        <f t="shared" si="101"/>
        <v>12116.677308289092</v>
      </c>
      <c r="CI38" s="482">
        <f t="shared" si="102"/>
        <v>63336.89434607861</v>
      </c>
      <c r="CJ38" s="480">
        <f t="shared" si="103"/>
        <v>53889.500000000015</v>
      </c>
      <c r="CK38" s="480">
        <f t="shared" si="104"/>
        <v>55322.899022573103</v>
      </c>
      <c r="CL38" s="480">
        <f t="shared" si="105"/>
        <v>49045.434316413295</v>
      </c>
      <c r="CM38" s="480">
        <f t="shared" si="106"/>
        <v>46144.111853782939</v>
      </c>
      <c r="CN38" s="482">
        <f t="shared" si="107"/>
        <v>204401.94519276934</v>
      </c>
      <c r="CO38" s="480">
        <f t="shared" si="108"/>
        <v>70232.960000000006</v>
      </c>
      <c r="CP38" s="480">
        <f t="shared" si="109"/>
        <v>70600.333418774302</v>
      </c>
      <c r="CQ38" s="480">
        <f t="shared" si="110"/>
        <v>68644.756958001642</v>
      </c>
      <c r="CR38" s="480">
        <f t="shared" si="111"/>
        <v>58260.789162072033</v>
      </c>
      <c r="CS38" s="482">
        <f t="shared" si="112"/>
        <v>267738.83953884797</v>
      </c>
    </row>
    <row r="39" spans="1:131" ht="15.75" customHeight="1">
      <c r="A39" s="97" t="s">
        <v>202</v>
      </c>
      <c r="B39" s="335">
        <v>17</v>
      </c>
      <c r="C39" s="261">
        <v>6324.64</v>
      </c>
      <c r="D39" s="261">
        <v>24231.460000000017</v>
      </c>
      <c r="E39" s="261">
        <v>10957.024125461867</v>
      </c>
      <c r="F39" s="261">
        <v>16205.292301404927</v>
      </c>
      <c r="G39" s="261">
        <v>4839.6763384494006</v>
      </c>
      <c r="H39" s="261">
        <v>20045.605317794565</v>
      </c>
      <c r="I39" s="261">
        <v>9197.3371128792696</v>
      </c>
      <c r="J39" s="261">
        <v>12049.709918244562</v>
      </c>
      <c r="K39" s="478">
        <f t="shared" si="86"/>
        <v>103850.7451142346</v>
      </c>
      <c r="L39" s="483">
        <v>0</v>
      </c>
      <c r="M39" s="261">
        <v>55832.519999999968</v>
      </c>
      <c r="N39" s="261">
        <v>0</v>
      </c>
      <c r="O39" s="261">
        <v>62307.886313731033</v>
      </c>
      <c r="P39" s="261">
        <v>0</v>
      </c>
      <c r="Q39" s="261">
        <v>76025.832997104575</v>
      </c>
      <c r="R39" s="261">
        <v>0</v>
      </c>
      <c r="S39" s="261">
        <v>53347.159766572222</v>
      </c>
      <c r="T39" s="480">
        <f t="shared" si="87"/>
        <v>247513.39907740778</v>
      </c>
      <c r="U39" s="481">
        <f t="shared" si="88"/>
        <v>351364.14419164241</v>
      </c>
      <c r="V39" s="335">
        <v>17</v>
      </c>
      <c r="W39" s="261">
        <v>840.28000000000009</v>
      </c>
      <c r="X39" s="261">
        <v>9811.7899999999954</v>
      </c>
      <c r="Y39" s="261">
        <v>1841.3008715218277</v>
      </c>
      <c r="Z39" s="261">
        <v>6057.5754630109823</v>
      </c>
      <c r="AA39" s="261">
        <v>2573.3411026556719</v>
      </c>
      <c r="AB39" s="261">
        <v>4530.7476163782776</v>
      </c>
      <c r="AC39" s="261">
        <v>2138.0338859973344</v>
      </c>
      <c r="AD39" s="261">
        <v>3454.8281629381609</v>
      </c>
      <c r="AE39" s="478">
        <f t="shared" si="89"/>
        <v>31247.897102502247</v>
      </c>
      <c r="AF39" s="483">
        <v>0</v>
      </c>
      <c r="AG39" s="261">
        <v>28500.71</v>
      </c>
      <c r="AH39" s="261">
        <v>0</v>
      </c>
      <c r="AI39" s="261">
        <v>25512.882517434591</v>
      </c>
      <c r="AJ39" s="261">
        <v>0</v>
      </c>
      <c r="AK39" s="261">
        <v>19874.822040343126</v>
      </c>
      <c r="AL39" s="261">
        <v>0</v>
      </c>
      <c r="AM39" s="261">
        <v>16570.906619528836</v>
      </c>
      <c r="AN39" s="480">
        <f t="shared" si="90"/>
        <v>90459.321177306556</v>
      </c>
      <c r="AO39" s="481">
        <f t="shared" si="91"/>
        <v>121707.2182798088</v>
      </c>
      <c r="AP39" s="335">
        <v>17</v>
      </c>
      <c r="AQ39" s="261">
        <v>45953.679999999964</v>
      </c>
      <c r="AR39" s="261">
        <v>88315.859999999957</v>
      </c>
      <c r="AS39" s="261">
        <v>45309.724141146355</v>
      </c>
      <c r="AT39" s="261">
        <v>70058.413604566289</v>
      </c>
      <c r="AU39" s="261">
        <v>42155.045182165784</v>
      </c>
      <c r="AV39" s="261">
        <v>63290.639002053118</v>
      </c>
      <c r="AW39" s="261">
        <v>46301.932594038924</v>
      </c>
      <c r="AX39" s="261">
        <v>62050.671592893777</v>
      </c>
      <c r="AY39" s="478">
        <f t="shared" si="92"/>
        <v>463435.96611686423</v>
      </c>
      <c r="AZ39" s="483">
        <v>0</v>
      </c>
      <c r="BA39" s="261">
        <v>251070.93999999989</v>
      </c>
      <c r="BB39" s="261">
        <v>0</v>
      </c>
      <c r="BC39" s="261">
        <v>299099.61326638568</v>
      </c>
      <c r="BD39" s="261">
        <v>0</v>
      </c>
      <c r="BE39" s="261">
        <v>284135.17564607179</v>
      </c>
      <c r="BF39" s="261">
        <v>0</v>
      </c>
      <c r="BG39" s="261">
        <v>297953.98716917442</v>
      </c>
      <c r="BH39" s="480">
        <f t="shared" si="93"/>
        <v>1132259.7160816318</v>
      </c>
      <c r="BI39" s="481">
        <f t="shared" si="94"/>
        <v>1595695.6821984961</v>
      </c>
      <c r="BJ39" s="335">
        <v>17</v>
      </c>
      <c r="BK39" s="261">
        <v>306.91999999999996</v>
      </c>
      <c r="BL39" s="261">
        <v>8199.1199999999972</v>
      </c>
      <c r="BM39" s="261">
        <v>680.00298447543173</v>
      </c>
      <c r="BN39" s="261">
        <v>5271.045980136405</v>
      </c>
      <c r="BO39" s="261">
        <v>165.8562766628809</v>
      </c>
      <c r="BP39" s="261">
        <v>7756.3172000403392</v>
      </c>
      <c r="BQ39" s="261">
        <v>434.16287062026845</v>
      </c>
      <c r="BR39" s="261">
        <v>5257.080764079722</v>
      </c>
      <c r="BS39" s="478">
        <f t="shared" si="95"/>
        <v>28070.506076015045</v>
      </c>
      <c r="BT39" s="483">
        <v>0</v>
      </c>
      <c r="BU39" s="261">
        <v>26219.569999999992</v>
      </c>
      <c r="BV39" s="261">
        <v>0</v>
      </c>
      <c r="BW39" s="261">
        <v>21553.052525802039</v>
      </c>
      <c r="BX39" s="261">
        <v>0</v>
      </c>
      <c r="BY39" s="261">
        <v>31558.583303100786</v>
      </c>
      <c r="BZ39" s="261">
        <v>0</v>
      </c>
      <c r="CA39" s="261">
        <v>22568.155794896964</v>
      </c>
      <c r="CB39" s="480">
        <f t="shared" si="96"/>
        <v>101899.36162379978</v>
      </c>
      <c r="CC39" s="481">
        <f t="shared" si="97"/>
        <v>129969.86769981481</v>
      </c>
      <c r="CD39" s="335">
        <v>17</v>
      </c>
      <c r="CE39" s="480">
        <f t="shared" si="98"/>
        <v>183983.74999999994</v>
      </c>
      <c r="CF39" s="480">
        <f t="shared" si="99"/>
        <v>156380.3794717241</v>
      </c>
      <c r="CG39" s="480">
        <f t="shared" si="100"/>
        <v>145357.22803620002</v>
      </c>
      <c r="CH39" s="480">
        <f t="shared" si="101"/>
        <v>140883.75690169202</v>
      </c>
      <c r="CI39" s="482">
        <f t="shared" si="102"/>
        <v>626605.11440961622</v>
      </c>
      <c r="CJ39" s="480">
        <f t="shared" si="103"/>
        <v>361623.73999999987</v>
      </c>
      <c r="CK39" s="480">
        <f t="shared" si="104"/>
        <v>408473.43462335336</v>
      </c>
      <c r="CL39" s="480">
        <f t="shared" si="105"/>
        <v>411594.41398662026</v>
      </c>
      <c r="CM39" s="480">
        <f t="shared" si="106"/>
        <v>390440.20935017243</v>
      </c>
      <c r="CN39" s="482">
        <f t="shared" si="107"/>
        <v>1572131.7979601459</v>
      </c>
      <c r="CO39" s="480">
        <f t="shared" si="108"/>
        <v>545607.48999999976</v>
      </c>
      <c r="CP39" s="480">
        <f t="shared" si="109"/>
        <v>564853.81409507745</v>
      </c>
      <c r="CQ39" s="480">
        <f t="shared" si="110"/>
        <v>556951.64202282031</v>
      </c>
      <c r="CR39" s="480">
        <f t="shared" si="111"/>
        <v>531323.96625186445</v>
      </c>
      <c r="CS39" s="482">
        <f t="shared" si="112"/>
        <v>2198736.9123697621</v>
      </c>
    </row>
    <row r="40" spans="1:131" ht="15.75" customHeight="1">
      <c r="A40" s="97" t="s">
        <v>203</v>
      </c>
      <c r="B40" s="335">
        <v>18</v>
      </c>
      <c r="C40" s="261">
        <v>60.000000000000007</v>
      </c>
      <c r="D40" s="261">
        <v>3031.18</v>
      </c>
      <c r="E40" s="261">
        <v>126.61338062146811</v>
      </c>
      <c r="F40" s="261">
        <v>4432.9388255794138</v>
      </c>
      <c r="G40" s="261">
        <v>554.44328172274697</v>
      </c>
      <c r="H40" s="261">
        <v>3376.1531822311713</v>
      </c>
      <c r="I40" s="261">
        <v>743.78407691678797</v>
      </c>
      <c r="J40" s="261">
        <v>2365.0459041246036</v>
      </c>
      <c r="K40" s="478">
        <f t="shared" si="86"/>
        <v>14690.158651196192</v>
      </c>
      <c r="L40" s="483">
        <v>0</v>
      </c>
      <c r="M40" s="261">
        <v>0</v>
      </c>
      <c r="N40" s="261">
        <v>0</v>
      </c>
      <c r="O40" s="261">
        <v>0</v>
      </c>
      <c r="P40" s="261">
        <v>0</v>
      </c>
      <c r="Q40" s="261">
        <v>0</v>
      </c>
      <c r="R40" s="261">
        <v>0</v>
      </c>
      <c r="S40" s="261">
        <v>0</v>
      </c>
      <c r="T40" s="480">
        <f t="shared" si="87"/>
        <v>0</v>
      </c>
      <c r="U40" s="481">
        <f t="shared" si="88"/>
        <v>14690.158651196192</v>
      </c>
      <c r="V40" s="335">
        <v>18</v>
      </c>
      <c r="W40" s="261">
        <v>306.57</v>
      </c>
      <c r="X40" s="261">
        <v>1168.02</v>
      </c>
      <c r="Y40" s="261">
        <v>0</v>
      </c>
      <c r="Z40" s="261">
        <v>606.85792331526932</v>
      </c>
      <c r="AA40" s="261">
        <v>0</v>
      </c>
      <c r="AB40" s="261">
        <v>1491.895285424554</v>
      </c>
      <c r="AC40" s="261">
        <v>0</v>
      </c>
      <c r="AD40" s="261">
        <v>927.65808531539881</v>
      </c>
      <c r="AE40" s="478">
        <f t="shared" si="89"/>
        <v>4501.0012940552224</v>
      </c>
      <c r="AF40" s="483">
        <v>0</v>
      </c>
      <c r="AG40" s="261">
        <v>0</v>
      </c>
      <c r="AH40" s="261">
        <v>0</v>
      </c>
      <c r="AI40" s="261">
        <v>0</v>
      </c>
      <c r="AJ40" s="261">
        <v>0</v>
      </c>
      <c r="AK40" s="261">
        <v>0</v>
      </c>
      <c r="AL40" s="261">
        <v>0</v>
      </c>
      <c r="AM40" s="261">
        <v>0</v>
      </c>
      <c r="AN40" s="480">
        <f t="shared" si="90"/>
        <v>0</v>
      </c>
      <c r="AO40" s="481">
        <f t="shared" si="91"/>
        <v>4501.0012940552224</v>
      </c>
      <c r="AP40" s="335">
        <v>18</v>
      </c>
      <c r="AQ40" s="261">
        <v>934.18000000000006</v>
      </c>
      <c r="AR40" s="261">
        <v>7200.99</v>
      </c>
      <c r="AS40" s="261">
        <v>2677.9875393877983</v>
      </c>
      <c r="AT40" s="261">
        <v>7289.0473932792793</v>
      </c>
      <c r="AU40" s="261">
        <v>2562.2346108484653</v>
      </c>
      <c r="AV40" s="261">
        <v>6361.6663108718394</v>
      </c>
      <c r="AW40" s="261">
        <v>3725.2594819613919</v>
      </c>
      <c r="AX40" s="261">
        <v>6358.134761811667</v>
      </c>
      <c r="AY40" s="478">
        <f t="shared" si="92"/>
        <v>37109.500098160439</v>
      </c>
      <c r="AZ40" s="483">
        <v>0</v>
      </c>
      <c r="BA40" s="261">
        <v>0</v>
      </c>
      <c r="BB40" s="261">
        <v>0</v>
      </c>
      <c r="BC40" s="261">
        <v>0</v>
      </c>
      <c r="BD40" s="261">
        <v>0</v>
      </c>
      <c r="BE40" s="261">
        <v>0</v>
      </c>
      <c r="BF40" s="261">
        <v>0</v>
      </c>
      <c r="BG40" s="261">
        <v>0</v>
      </c>
      <c r="BH40" s="480">
        <f t="shared" si="93"/>
        <v>0</v>
      </c>
      <c r="BI40" s="481">
        <f t="shared" si="94"/>
        <v>37109.500098160439</v>
      </c>
      <c r="BJ40" s="335">
        <v>18</v>
      </c>
      <c r="BK40" s="261">
        <v>70</v>
      </c>
      <c r="BL40" s="261">
        <v>861.70999999999992</v>
      </c>
      <c r="BM40" s="261">
        <v>0</v>
      </c>
      <c r="BN40" s="261">
        <v>1207.2236222469301</v>
      </c>
      <c r="BO40" s="261">
        <v>81.631212552330311</v>
      </c>
      <c r="BP40" s="261">
        <v>590.42671279875265</v>
      </c>
      <c r="BQ40" s="261">
        <v>0</v>
      </c>
      <c r="BR40" s="261">
        <v>505.04824478082139</v>
      </c>
      <c r="BS40" s="478">
        <f t="shared" si="95"/>
        <v>3316.0397923788346</v>
      </c>
      <c r="BT40" s="483">
        <v>0</v>
      </c>
      <c r="BU40" s="261">
        <v>0</v>
      </c>
      <c r="BV40" s="261">
        <v>0</v>
      </c>
      <c r="BW40" s="261">
        <v>0</v>
      </c>
      <c r="BX40" s="261">
        <v>0</v>
      </c>
      <c r="BY40" s="261">
        <v>0</v>
      </c>
      <c r="BZ40" s="261">
        <v>0</v>
      </c>
      <c r="CA40" s="261">
        <v>0</v>
      </c>
      <c r="CB40" s="480">
        <f t="shared" si="96"/>
        <v>0</v>
      </c>
      <c r="CC40" s="481">
        <f t="shared" si="97"/>
        <v>3316.0397923788346</v>
      </c>
      <c r="CD40" s="335">
        <v>18</v>
      </c>
      <c r="CE40" s="480">
        <f t="shared" si="98"/>
        <v>13632.65</v>
      </c>
      <c r="CF40" s="480">
        <f t="shared" si="99"/>
        <v>16340.668684430158</v>
      </c>
      <c r="CG40" s="480">
        <f t="shared" si="100"/>
        <v>15018.45059644986</v>
      </c>
      <c r="CH40" s="480">
        <f t="shared" si="101"/>
        <v>14624.93055491067</v>
      </c>
      <c r="CI40" s="482">
        <f t="shared" si="102"/>
        <v>59616.699835790685</v>
      </c>
      <c r="CJ40" s="480">
        <f t="shared" si="103"/>
        <v>0</v>
      </c>
      <c r="CK40" s="480">
        <f t="shared" si="104"/>
        <v>0</v>
      </c>
      <c r="CL40" s="480">
        <f t="shared" si="105"/>
        <v>0</v>
      </c>
      <c r="CM40" s="480">
        <f t="shared" si="106"/>
        <v>0</v>
      </c>
      <c r="CN40" s="482">
        <f t="shared" si="107"/>
        <v>0</v>
      </c>
      <c r="CO40" s="480">
        <f t="shared" si="108"/>
        <v>13632.65</v>
      </c>
      <c r="CP40" s="480">
        <f t="shared" si="109"/>
        <v>16340.668684430158</v>
      </c>
      <c r="CQ40" s="480">
        <f t="shared" si="110"/>
        <v>15018.45059644986</v>
      </c>
      <c r="CR40" s="480">
        <f t="shared" si="111"/>
        <v>14624.93055491067</v>
      </c>
      <c r="CS40" s="482">
        <f t="shared" si="112"/>
        <v>59616.699835790685</v>
      </c>
    </row>
    <row r="41" spans="1:131" ht="15.75" customHeight="1">
      <c r="A41" s="97" t="s">
        <v>204</v>
      </c>
      <c r="B41" s="335">
        <v>19</v>
      </c>
      <c r="C41" s="261">
        <v>7571</v>
      </c>
      <c r="D41" s="261">
        <v>20845</v>
      </c>
      <c r="E41" s="261">
        <v>6244</v>
      </c>
      <c r="F41" s="261">
        <v>20923</v>
      </c>
      <c r="G41" s="261">
        <v>1635</v>
      </c>
      <c r="H41" s="261">
        <v>27195</v>
      </c>
      <c r="I41" s="261">
        <v>3946.8</v>
      </c>
      <c r="J41" s="261">
        <v>24439</v>
      </c>
      <c r="K41" s="478">
        <f t="shared" si="86"/>
        <v>112798.8</v>
      </c>
      <c r="L41" s="483">
        <v>0</v>
      </c>
      <c r="M41" s="261">
        <v>0</v>
      </c>
      <c r="N41" s="261">
        <v>0</v>
      </c>
      <c r="O41" s="261">
        <v>0</v>
      </c>
      <c r="P41" s="261">
        <v>0</v>
      </c>
      <c r="Q41" s="261">
        <v>0</v>
      </c>
      <c r="R41" s="261">
        <v>0</v>
      </c>
      <c r="S41" s="261">
        <v>0</v>
      </c>
      <c r="T41" s="480">
        <f t="shared" si="87"/>
        <v>0</v>
      </c>
      <c r="U41" s="481">
        <f t="shared" si="88"/>
        <v>112798.8</v>
      </c>
      <c r="V41" s="335">
        <v>19</v>
      </c>
      <c r="W41" s="261">
        <v>0</v>
      </c>
      <c r="X41" s="261">
        <v>3124</v>
      </c>
      <c r="Y41" s="261">
        <v>0</v>
      </c>
      <c r="Z41" s="261">
        <v>12164</v>
      </c>
      <c r="AA41" s="261">
        <v>0</v>
      </c>
      <c r="AB41" s="261">
        <v>8447</v>
      </c>
      <c r="AC41" s="261">
        <v>0</v>
      </c>
      <c r="AD41" s="261">
        <v>2496</v>
      </c>
      <c r="AE41" s="478">
        <f t="shared" si="89"/>
        <v>26231</v>
      </c>
      <c r="AF41" s="483">
        <v>0</v>
      </c>
      <c r="AG41" s="261">
        <v>0</v>
      </c>
      <c r="AH41" s="261">
        <v>0</v>
      </c>
      <c r="AI41" s="261">
        <v>0</v>
      </c>
      <c r="AJ41" s="261">
        <v>0</v>
      </c>
      <c r="AK41" s="261">
        <v>0</v>
      </c>
      <c r="AL41" s="261">
        <v>0</v>
      </c>
      <c r="AM41" s="261">
        <v>0</v>
      </c>
      <c r="AN41" s="480">
        <f t="shared" si="90"/>
        <v>0</v>
      </c>
      <c r="AO41" s="481">
        <f t="shared" si="91"/>
        <v>26231</v>
      </c>
      <c r="AP41" s="335">
        <v>19</v>
      </c>
      <c r="AQ41" s="261">
        <v>17584</v>
      </c>
      <c r="AR41" s="261">
        <v>35873</v>
      </c>
      <c r="AS41" s="261">
        <v>15650</v>
      </c>
      <c r="AT41" s="261">
        <v>56852</v>
      </c>
      <c r="AU41" s="261">
        <v>33283</v>
      </c>
      <c r="AV41" s="261">
        <v>35245</v>
      </c>
      <c r="AW41" s="261">
        <v>44655</v>
      </c>
      <c r="AX41" s="261">
        <v>54796</v>
      </c>
      <c r="AY41" s="478">
        <f t="shared" si="92"/>
        <v>293938</v>
      </c>
      <c r="AZ41" s="483">
        <v>0</v>
      </c>
      <c r="BA41" s="261">
        <v>0</v>
      </c>
      <c r="BB41" s="261">
        <v>0</v>
      </c>
      <c r="BC41" s="261">
        <v>0</v>
      </c>
      <c r="BD41" s="261">
        <v>0</v>
      </c>
      <c r="BE41" s="261">
        <v>0</v>
      </c>
      <c r="BF41" s="261">
        <v>0</v>
      </c>
      <c r="BG41" s="261">
        <v>0</v>
      </c>
      <c r="BH41" s="480">
        <f t="shared" si="93"/>
        <v>0</v>
      </c>
      <c r="BI41" s="481">
        <f t="shared" si="94"/>
        <v>293938</v>
      </c>
      <c r="BJ41" s="335">
        <v>19</v>
      </c>
      <c r="BK41" s="261">
        <v>0</v>
      </c>
      <c r="BL41" s="261">
        <v>4268</v>
      </c>
      <c r="BM41" s="261">
        <v>0</v>
      </c>
      <c r="BN41" s="261">
        <v>196.8</v>
      </c>
      <c r="BO41" s="261">
        <v>0</v>
      </c>
      <c r="BP41" s="261">
        <v>981</v>
      </c>
      <c r="BQ41" s="261">
        <v>0</v>
      </c>
      <c r="BR41" s="261">
        <v>331</v>
      </c>
      <c r="BS41" s="478">
        <f t="shared" si="95"/>
        <v>5776.8</v>
      </c>
      <c r="BT41" s="483">
        <v>0</v>
      </c>
      <c r="BU41" s="261">
        <v>0</v>
      </c>
      <c r="BV41" s="261">
        <v>0</v>
      </c>
      <c r="BW41" s="261">
        <v>0</v>
      </c>
      <c r="BX41" s="261">
        <v>0</v>
      </c>
      <c r="BY41" s="261">
        <v>0</v>
      </c>
      <c r="BZ41" s="261">
        <v>0</v>
      </c>
      <c r="CA41" s="261">
        <v>0</v>
      </c>
      <c r="CB41" s="480">
        <f t="shared" si="96"/>
        <v>0</v>
      </c>
      <c r="CC41" s="481">
        <f t="shared" si="97"/>
        <v>5776.8</v>
      </c>
      <c r="CD41" s="335">
        <v>19</v>
      </c>
      <c r="CE41" s="480">
        <f t="shared" si="98"/>
        <v>89265</v>
      </c>
      <c r="CF41" s="480">
        <f t="shared" si="99"/>
        <v>112029.8</v>
      </c>
      <c r="CG41" s="480">
        <f t="shared" si="100"/>
        <v>106786</v>
      </c>
      <c r="CH41" s="480">
        <f t="shared" si="101"/>
        <v>130663.8</v>
      </c>
      <c r="CI41" s="482">
        <f t="shared" si="102"/>
        <v>438744.6</v>
      </c>
      <c r="CJ41" s="480">
        <f t="shared" si="103"/>
        <v>0</v>
      </c>
      <c r="CK41" s="480">
        <f t="shared" si="104"/>
        <v>0</v>
      </c>
      <c r="CL41" s="480">
        <f t="shared" si="105"/>
        <v>0</v>
      </c>
      <c r="CM41" s="480">
        <f t="shared" si="106"/>
        <v>0</v>
      </c>
      <c r="CN41" s="482">
        <f t="shared" si="107"/>
        <v>0</v>
      </c>
      <c r="CO41" s="480">
        <f t="shared" si="108"/>
        <v>89265</v>
      </c>
      <c r="CP41" s="480">
        <f t="shared" si="109"/>
        <v>112029.8</v>
      </c>
      <c r="CQ41" s="480">
        <f t="shared" si="110"/>
        <v>106786</v>
      </c>
      <c r="CR41" s="480">
        <f t="shared" si="111"/>
        <v>130663.8</v>
      </c>
      <c r="CS41" s="482">
        <f t="shared" si="112"/>
        <v>438744.6</v>
      </c>
    </row>
    <row r="42" spans="1:131" ht="15.75" customHeight="1">
      <c r="A42" s="97" t="s">
        <v>205</v>
      </c>
      <c r="B42" s="335">
        <v>20</v>
      </c>
      <c r="C42" s="261">
        <v>0</v>
      </c>
      <c r="D42" s="261">
        <v>551.53</v>
      </c>
      <c r="E42" s="261">
        <v>0</v>
      </c>
      <c r="F42" s="261">
        <v>2776.4512753012932</v>
      </c>
      <c r="G42" s="261">
        <v>0</v>
      </c>
      <c r="H42" s="261">
        <v>3217.3674044103886</v>
      </c>
      <c r="I42" s="261">
        <v>223.49587853597225</v>
      </c>
      <c r="J42" s="261">
        <v>408.26399100208459</v>
      </c>
      <c r="K42" s="478">
        <f t="shared" si="86"/>
        <v>7177.1085492497386</v>
      </c>
      <c r="L42" s="483">
        <v>0</v>
      </c>
      <c r="M42" s="261">
        <v>751.00000000000023</v>
      </c>
      <c r="N42" s="261">
        <v>0</v>
      </c>
      <c r="O42" s="261">
        <v>2527.3985174873906</v>
      </c>
      <c r="P42" s="261">
        <v>0</v>
      </c>
      <c r="Q42" s="261">
        <v>3564.2174187037235</v>
      </c>
      <c r="R42" s="261">
        <v>0</v>
      </c>
      <c r="S42" s="261">
        <v>1598.0852868095669</v>
      </c>
      <c r="T42" s="480">
        <f t="shared" si="87"/>
        <v>8440.7012230006803</v>
      </c>
      <c r="U42" s="481">
        <f t="shared" si="88"/>
        <v>15617.809772250419</v>
      </c>
      <c r="V42" s="335">
        <v>20</v>
      </c>
      <c r="W42" s="261">
        <v>0</v>
      </c>
      <c r="X42" s="261">
        <v>0</v>
      </c>
      <c r="Y42" s="261">
        <v>0</v>
      </c>
      <c r="Z42" s="261">
        <v>54.418645064453386</v>
      </c>
      <c r="AA42" s="261">
        <v>0</v>
      </c>
      <c r="AB42" s="261">
        <v>52.818429027234693</v>
      </c>
      <c r="AC42" s="261">
        <v>0</v>
      </c>
      <c r="AD42" s="261">
        <v>1730.7845524201664</v>
      </c>
      <c r="AE42" s="478">
        <f t="shared" si="89"/>
        <v>1838.0216265118545</v>
      </c>
      <c r="AF42" s="483">
        <v>0</v>
      </c>
      <c r="AG42" s="261">
        <v>0</v>
      </c>
      <c r="AH42" s="261">
        <v>0</v>
      </c>
      <c r="AI42" s="261">
        <v>272.96966868960834</v>
      </c>
      <c r="AJ42" s="261">
        <v>0</v>
      </c>
      <c r="AK42" s="261">
        <v>206.89470569515768</v>
      </c>
      <c r="AL42" s="261">
        <v>0</v>
      </c>
      <c r="AM42" s="261">
        <v>287.11839979588757</v>
      </c>
      <c r="AN42" s="480">
        <f t="shared" si="90"/>
        <v>766.98277418065368</v>
      </c>
      <c r="AO42" s="481">
        <f t="shared" si="91"/>
        <v>2605.0044006925082</v>
      </c>
      <c r="AP42" s="335">
        <v>20</v>
      </c>
      <c r="AQ42" s="261">
        <v>1070.5</v>
      </c>
      <c r="AR42" s="261">
        <v>6185.3400000000011</v>
      </c>
      <c r="AS42" s="261">
        <v>2725.6538709562033</v>
      </c>
      <c r="AT42" s="261">
        <v>6820.77695318514</v>
      </c>
      <c r="AU42" s="261">
        <v>0</v>
      </c>
      <c r="AV42" s="261">
        <v>5881.0326275432371</v>
      </c>
      <c r="AW42" s="261">
        <v>1788.7606712240995</v>
      </c>
      <c r="AX42" s="261">
        <v>1643.1322154656846</v>
      </c>
      <c r="AY42" s="478">
        <f t="shared" si="92"/>
        <v>26115.196338374368</v>
      </c>
      <c r="AZ42" s="483">
        <v>0</v>
      </c>
      <c r="BA42" s="261">
        <v>3458.0699999999997</v>
      </c>
      <c r="BB42" s="261">
        <v>0</v>
      </c>
      <c r="BC42" s="261">
        <v>10730.807377973189</v>
      </c>
      <c r="BD42" s="261">
        <v>0</v>
      </c>
      <c r="BE42" s="261">
        <v>9170.6305980632187</v>
      </c>
      <c r="BF42" s="261">
        <v>0</v>
      </c>
      <c r="BG42" s="261">
        <v>5508.8643368836338</v>
      </c>
      <c r="BH42" s="480">
        <f t="shared" si="93"/>
        <v>28868.372312920044</v>
      </c>
      <c r="BI42" s="481">
        <f t="shared" si="94"/>
        <v>54983.568651294408</v>
      </c>
      <c r="BJ42" s="335">
        <v>20</v>
      </c>
      <c r="BK42" s="261">
        <v>0</v>
      </c>
      <c r="BL42" s="261">
        <v>0</v>
      </c>
      <c r="BM42" s="261">
        <v>0</v>
      </c>
      <c r="BN42" s="261">
        <v>0</v>
      </c>
      <c r="BO42" s="261">
        <v>0</v>
      </c>
      <c r="BP42" s="261">
        <v>34.020516383298492</v>
      </c>
      <c r="BQ42" s="261">
        <v>0</v>
      </c>
      <c r="BR42" s="261">
        <v>161.27025388312865</v>
      </c>
      <c r="BS42" s="478">
        <f t="shared" si="95"/>
        <v>195.29077026642713</v>
      </c>
      <c r="BT42" s="483">
        <v>0</v>
      </c>
      <c r="BU42" s="261">
        <v>111</v>
      </c>
      <c r="BV42" s="261">
        <v>0</v>
      </c>
      <c r="BW42" s="261">
        <v>79.21464873995906</v>
      </c>
      <c r="BX42" s="261">
        <v>0</v>
      </c>
      <c r="BY42" s="261">
        <v>158.40610466516503</v>
      </c>
      <c r="BZ42" s="261">
        <v>0</v>
      </c>
      <c r="CA42" s="261">
        <v>417.07280894914254</v>
      </c>
      <c r="CB42" s="480">
        <f t="shared" si="96"/>
        <v>765.69356235426665</v>
      </c>
      <c r="CC42" s="481">
        <f t="shared" si="97"/>
        <v>960.98433262069375</v>
      </c>
      <c r="CD42" s="335">
        <v>20</v>
      </c>
      <c r="CE42" s="480">
        <f t="shared" si="98"/>
        <v>7807.3700000000008</v>
      </c>
      <c r="CF42" s="480">
        <f t="shared" si="99"/>
        <v>12377.300744507091</v>
      </c>
      <c r="CG42" s="480">
        <f t="shared" si="100"/>
        <v>9185.2389773641589</v>
      </c>
      <c r="CH42" s="480">
        <f t="shared" si="101"/>
        <v>5955.7075625311363</v>
      </c>
      <c r="CI42" s="482">
        <f t="shared" si="102"/>
        <v>35325.617284402389</v>
      </c>
      <c r="CJ42" s="480">
        <f t="shared" si="103"/>
        <v>4320.07</v>
      </c>
      <c r="CK42" s="480">
        <f t="shared" si="104"/>
        <v>13610.390212890146</v>
      </c>
      <c r="CL42" s="480">
        <f t="shared" si="105"/>
        <v>13100.148827127266</v>
      </c>
      <c r="CM42" s="480">
        <f t="shared" si="106"/>
        <v>7811.1408324382301</v>
      </c>
      <c r="CN42" s="482">
        <f t="shared" si="107"/>
        <v>38841.749872455643</v>
      </c>
      <c r="CO42" s="480">
        <f t="shared" si="108"/>
        <v>12127.44</v>
      </c>
      <c r="CP42" s="480">
        <f t="shared" si="109"/>
        <v>25987.690957397237</v>
      </c>
      <c r="CQ42" s="480">
        <f t="shared" si="110"/>
        <v>22285.387804491424</v>
      </c>
      <c r="CR42" s="480">
        <f t="shared" si="111"/>
        <v>13766.848394969367</v>
      </c>
      <c r="CS42" s="482">
        <f t="shared" si="112"/>
        <v>74167.367156858032</v>
      </c>
    </row>
    <row r="43" spans="1:131" ht="15.75" customHeight="1">
      <c r="A43" s="97" t="s">
        <v>206</v>
      </c>
      <c r="B43" s="335">
        <v>21</v>
      </c>
      <c r="C43" s="261">
        <v>0</v>
      </c>
      <c r="D43" s="261">
        <v>0</v>
      </c>
      <c r="E43" s="261">
        <v>0</v>
      </c>
      <c r="F43" s="261">
        <v>0</v>
      </c>
      <c r="G43" s="261">
        <v>0</v>
      </c>
      <c r="H43" s="261">
        <v>0</v>
      </c>
      <c r="I43" s="261">
        <v>0</v>
      </c>
      <c r="J43" s="261">
        <v>0</v>
      </c>
      <c r="K43" s="478">
        <f t="shared" si="86"/>
        <v>0</v>
      </c>
      <c r="L43" s="483">
        <v>0</v>
      </c>
      <c r="M43" s="261">
        <v>91856</v>
      </c>
      <c r="N43" s="261">
        <v>0</v>
      </c>
      <c r="O43" s="261">
        <v>131965</v>
      </c>
      <c r="P43" s="261">
        <v>0</v>
      </c>
      <c r="Q43" s="261">
        <v>144999</v>
      </c>
      <c r="R43" s="261">
        <v>0</v>
      </c>
      <c r="S43" s="261">
        <v>126836</v>
      </c>
      <c r="T43" s="480">
        <f t="shared" si="87"/>
        <v>495656</v>
      </c>
      <c r="U43" s="481">
        <f t="shared" si="88"/>
        <v>495656</v>
      </c>
      <c r="V43" s="335">
        <v>21</v>
      </c>
      <c r="W43" s="261">
        <v>0</v>
      </c>
      <c r="X43" s="261">
        <v>0</v>
      </c>
      <c r="Y43" s="261">
        <v>0</v>
      </c>
      <c r="Z43" s="261">
        <v>0</v>
      </c>
      <c r="AA43" s="261">
        <v>0</v>
      </c>
      <c r="AB43" s="261">
        <v>0</v>
      </c>
      <c r="AC43" s="261">
        <v>0</v>
      </c>
      <c r="AD43" s="261">
        <v>0</v>
      </c>
      <c r="AE43" s="478">
        <f t="shared" si="89"/>
        <v>0</v>
      </c>
      <c r="AF43" s="483">
        <v>0</v>
      </c>
      <c r="AG43" s="261">
        <v>16676</v>
      </c>
      <c r="AH43" s="261">
        <v>0</v>
      </c>
      <c r="AI43" s="261">
        <v>43860</v>
      </c>
      <c r="AJ43" s="261">
        <v>0</v>
      </c>
      <c r="AK43" s="261">
        <v>50772</v>
      </c>
      <c r="AL43" s="261">
        <v>0</v>
      </c>
      <c r="AM43" s="261">
        <v>55632</v>
      </c>
      <c r="AN43" s="480">
        <f t="shared" si="90"/>
        <v>166940</v>
      </c>
      <c r="AO43" s="481">
        <f t="shared" si="91"/>
        <v>166940</v>
      </c>
      <c r="AP43" s="335">
        <v>21</v>
      </c>
      <c r="AQ43" s="261">
        <v>0</v>
      </c>
      <c r="AR43" s="261">
        <v>0</v>
      </c>
      <c r="AS43" s="261">
        <v>0</v>
      </c>
      <c r="AT43" s="261">
        <v>0</v>
      </c>
      <c r="AU43" s="261">
        <v>0</v>
      </c>
      <c r="AV43" s="261">
        <v>0</v>
      </c>
      <c r="AW43" s="261">
        <v>0</v>
      </c>
      <c r="AX43" s="261">
        <v>0</v>
      </c>
      <c r="AY43" s="478">
        <f t="shared" si="92"/>
        <v>0</v>
      </c>
      <c r="AZ43" s="483">
        <v>0</v>
      </c>
      <c r="BA43" s="261">
        <v>411276</v>
      </c>
      <c r="BB43" s="261">
        <v>0</v>
      </c>
      <c r="BC43" s="261">
        <v>499666</v>
      </c>
      <c r="BD43" s="261">
        <v>0</v>
      </c>
      <c r="BE43" s="261">
        <v>516731</v>
      </c>
      <c r="BF43" s="261">
        <v>0</v>
      </c>
      <c r="BG43" s="261">
        <v>592131</v>
      </c>
      <c r="BH43" s="480">
        <f t="shared" si="93"/>
        <v>2019804</v>
      </c>
      <c r="BI43" s="481">
        <f t="shared" si="94"/>
        <v>2019804</v>
      </c>
      <c r="BJ43" s="335">
        <v>21</v>
      </c>
      <c r="BK43" s="261">
        <v>0</v>
      </c>
      <c r="BL43" s="261">
        <v>0</v>
      </c>
      <c r="BM43" s="261">
        <v>0</v>
      </c>
      <c r="BN43" s="261">
        <v>0</v>
      </c>
      <c r="BO43" s="261">
        <v>0</v>
      </c>
      <c r="BP43" s="261">
        <v>0</v>
      </c>
      <c r="BQ43" s="261">
        <v>0</v>
      </c>
      <c r="BR43" s="261">
        <v>0</v>
      </c>
      <c r="BS43" s="478">
        <f t="shared" si="95"/>
        <v>0</v>
      </c>
      <c r="BT43" s="483">
        <v>0</v>
      </c>
      <c r="BU43" s="261">
        <v>14946</v>
      </c>
      <c r="BV43" s="261">
        <v>0</v>
      </c>
      <c r="BW43" s="261">
        <v>16965</v>
      </c>
      <c r="BX43" s="261">
        <v>0</v>
      </c>
      <c r="BY43" s="261">
        <v>27858</v>
      </c>
      <c r="BZ43" s="261">
        <v>0</v>
      </c>
      <c r="CA43" s="261">
        <v>28738</v>
      </c>
      <c r="CB43" s="480">
        <f t="shared" si="96"/>
        <v>88507</v>
      </c>
      <c r="CC43" s="481">
        <f t="shared" si="97"/>
        <v>88507</v>
      </c>
      <c r="CD43" s="335">
        <v>21</v>
      </c>
      <c r="CE43" s="480">
        <f t="shared" si="98"/>
        <v>0</v>
      </c>
      <c r="CF43" s="480">
        <f t="shared" si="99"/>
        <v>0</v>
      </c>
      <c r="CG43" s="480">
        <f t="shared" si="100"/>
        <v>0</v>
      </c>
      <c r="CH43" s="480">
        <f t="shared" si="101"/>
        <v>0</v>
      </c>
      <c r="CI43" s="482">
        <f t="shared" si="102"/>
        <v>0</v>
      </c>
      <c r="CJ43" s="480">
        <f t="shared" si="103"/>
        <v>534754</v>
      </c>
      <c r="CK43" s="480">
        <f t="shared" si="104"/>
        <v>692456</v>
      </c>
      <c r="CL43" s="480">
        <f t="shared" si="105"/>
        <v>740360</v>
      </c>
      <c r="CM43" s="480">
        <f t="shared" si="106"/>
        <v>803337</v>
      </c>
      <c r="CN43" s="482">
        <f t="shared" si="107"/>
        <v>2770907</v>
      </c>
      <c r="CO43" s="480">
        <f t="shared" si="108"/>
        <v>534754</v>
      </c>
      <c r="CP43" s="480">
        <f t="shared" si="109"/>
        <v>692456</v>
      </c>
      <c r="CQ43" s="480">
        <f t="shared" si="110"/>
        <v>740360</v>
      </c>
      <c r="CR43" s="480">
        <f t="shared" si="111"/>
        <v>803337</v>
      </c>
      <c r="CS43" s="482">
        <f t="shared" si="112"/>
        <v>2770907</v>
      </c>
    </row>
    <row r="44" spans="1:131" ht="15.75" customHeight="1">
      <c r="A44" s="97" t="s">
        <v>207</v>
      </c>
      <c r="B44" s="335">
        <v>22</v>
      </c>
      <c r="C44" s="261">
        <v>6196.26</v>
      </c>
      <c r="D44" s="261">
        <v>0</v>
      </c>
      <c r="E44" s="261">
        <v>9365.0000000000018</v>
      </c>
      <c r="F44" s="261">
        <v>0</v>
      </c>
      <c r="G44" s="261">
        <v>2614.42</v>
      </c>
      <c r="H44" s="261">
        <v>0</v>
      </c>
      <c r="I44" s="261">
        <v>7286.079999999999</v>
      </c>
      <c r="J44" s="261">
        <v>0</v>
      </c>
      <c r="K44" s="478">
        <f t="shared" si="86"/>
        <v>25461.759999999998</v>
      </c>
      <c r="L44" s="483">
        <v>0</v>
      </c>
      <c r="M44" s="261">
        <v>78607.110000000044</v>
      </c>
      <c r="N44" s="261">
        <v>0</v>
      </c>
      <c r="O44" s="261">
        <v>70484.44999999975</v>
      </c>
      <c r="P44" s="261">
        <v>0</v>
      </c>
      <c r="Q44" s="261">
        <v>17907.760000000009</v>
      </c>
      <c r="R44" s="261">
        <v>0</v>
      </c>
      <c r="S44" s="261">
        <v>-32826.139999999927</v>
      </c>
      <c r="T44" s="480">
        <f t="shared" si="87"/>
        <v>134173.17999999988</v>
      </c>
      <c r="U44" s="481">
        <f t="shared" si="88"/>
        <v>159634.93999999989</v>
      </c>
      <c r="V44" s="335">
        <v>22</v>
      </c>
      <c r="W44" s="261">
        <v>0</v>
      </c>
      <c r="X44" s="261">
        <v>0</v>
      </c>
      <c r="Y44" s="261">
        <v>0</v>
      </c>
      <c r="Z44" s="261">
        <v>0</v>
      </c>
      <c r="AA44" s="261">
        <v>0</v>
      </c>
      <c r="AB44" s="261">
        <v>0</v>
      </c>
      <c r="AC44" s="261">
        <v>0</v>
      </c>
      <c r="AD44" s="261">
        <v>0</v>
      </c>
      <c r="AE44" s="478">
        <f t="shared" si="89"/>
        <v>0</v>
      </c>
      <c r="AF44" s="483">
        <v>0</v>
      </c>
      <c r="AG44" s="261">
        <v>20726.489999999998</v>
      </c>
      <c r="AH44" s="261">
        <v>0</v>
      </c>
      <c r="AI44" s="261">
        <v>33242.230000000025</v>
      </c>
      <c r="AJ44" s="261">
        <v>0</v>
      </c>
      <c r="AK44" s="261">
        <v>40944.530000000042</v>
      </c>
      <c r="AL44" s="261">
        <v>0</v>
      </c>
      <c r="AM44" s="261">
        <v>49243.020000000062</v>
      </c>
      <c r="AN44" s="480">
        <f t="shared" si="90"/>
        <v>144156.27000000014</v>
      </c>
      <c r="AO44" s="481">
        <f t="shared" si="91"/>
        <v>144156.27000000014</v>
      </c>
      <c r="AP44" s="335">
        <v>22</v>
      </c>
      <c r="AQ44" s="261">
        <v>91909.349999999933</v>
      </c>
      <c r="AR44" s="261">
        <v>0</v>
      </c>
      <c r="AS44" s="261">
        <v>85241.349999999933</v>
      </c>
      <c r="AT44" s="261">
        <v>1.8206237870828157</v>
      </c>
      <c r="AU44" s="261">
        <v>113760.05</v>
      </c>
      <c r="AV44" s="261">
        <v>0</v>
      </c>
      <c r="AW44" s="261">
        <v>117173.89999999998</v>
      </c>
      <c r="AX44" s="261">
        <v>0</v>
      </c>
      <c r="AY44" s="478">
        <f t="shared" si="92"/>
        <v>408086.47062378691</v>
      </c>
      <c r="AZ44" s="483">
        <v>0</v>
      </c>
      <c r="BA44" s="261">
        <v>377131.17999999912</v>
      </c>
      <c r="BB44" s="261">
        <v>0</v>
      </c>
      <c r="BC44" s="261">
        <v>308765.06000000017</v>
      </c>
      <c r="BD44" s="261">
        <v>0</v>
      </c>
      <c r="BE44" s="261">
        <v>311022.73</v>
      </c>
      <c r="BF44" s="261">
        <v>0</v>
      </c>
      <c r="BG44" s="261">
        <v>390021.65999999573</v>
      </c>
      <c r="BH44" s="480">
        <f t="shared" si="93"/>
        <v>1386940.629999995</v>
      </c>
      <c r="BI44" s="481">
        <f t="shared" si="94"/>
        <v>1795027.1006237818</v>
      </c>
      <c r="BJ44" s="335">
        <v>22</v>
      </c>
      <c r="BK44" s="261">
        <v>0</v>
      </c>
      <c r="BL44" s="261">
        <v>0</v>
      </c>
      <c r="BM44" s="261">
        <v>467.5</v>
      </c>
      <c r="BN44" s="261">
        <v>0</v>
      </c>
      <c r="BO44" s="261">
        <v>1739.87</v>
      </c>
      <c r="BP44" s="261">
        <v>0</v>
      </c>
      <c r="BQ44" s="261">
        <v>0</v>
      </c>
      <c r="BR44" s="261">
        <v>0</v>
      </c>
      <c r="BS44" s="478">
        <f t="shared" si="95"/>
        <v>2207.37</v>
      </c>
      <c r="BT44" s="483">
        <v>0</v>
      </c>
      <c r="BU44" s="261">
        <v>18528.25</v>
      </c>
      <c r="BV44" s="261">
        <v>0</v>
      </c>
      <c r="BW44" s="261">
        <v>22528.180000000008</v>
      </c>
      <c r="BX44" s="261">
        <v>0</v>
      </c>
      <c r="BY44" s="261">
        <v>13576.869999999959</v>
      </c>
      <c r="BZ44" s="261">
        <v>0</v>
      </c>
      <c r="CA44" s="261">
        <v>7010.4699999999793</v>
      </c>
      <c r="CB44" s="480">
        <f t="shared" si="96"/>
        <v>61643.769999999946</v>
      </c>
      <c r="CC44" s="481">
        <f t="shared" si="97"/>
        <v>63851.139999999948</v>
      </c>
      <c r="CD44" s="335">
        <v>22</v>
      </c>
      <c r="CE44" s="480">
        <f t="shared" si="98"/>
        <v>98105.609999999928</v>
      </c>
      <c r="CF44" s="480">
        <f t="shared" si="99"/>
        <v>95075.670623787009</v>
      </c>
      <c r="CG44" s="480">
        <f t="shared" si="100"/>
        <v>118114.34</v>
      </c>
      <c r="CH44" s="480">
        <f t="shared" si="101"/>
        <v>124459.97999999998</v>
      </c>
      <c r="CI44" s="482">
        <f t="shared" si="102"/>
        <v>435755.60062378692</v>
      </c>
      <c r="CJ44" s="480">
        <f t="shared" si="103"/>
        <v>494993.02999999915</v>
      </c>
      <c r="CK44" s="480">
        <f t="shared" si="104"/>
        <v>435019.91999999993</v>
      </c>
      <c r="CL44" s="480">
        <f t="shared" si="105"/>
        <v>383451.88999999996</v>
      </c>
      <c r="CM44" s="480">
        <f t="shared" si="106"/>
        <v>413449.00999999582</v>
      </c>
      <c r="CN44" s="482">
        <f t="shared" si="107"/>
        <v>1726913.849999995</v>
      </c>
      <c r="CO44" s="480">
        <f t="shared" si="108"/>
        <v>593098.63999999908</v>
      </c>
      <c r="CP44" s="480">
        <f t="shared" si="109"/>
        <v>530095.59062378702</v>
      </c>
      <c r="CQ44" s="480">
        <f t="shared" si="110"/>
        <v>501566.23</v>
      </c>
      <c r="CR44" s="480">
        <f t="shared" si="111"/>
        <v>537908.9899999958</v>
      </c>
      <c r="CS44" s="482">
        <f t="shared" si="112"/>
        <v>2162669.4506237819</v>
      </c>
    </row>
    <row r="45" spans="1:131" ht="15.75" customHeight="1">
      <c r="A45" s="97" t="s">
        <v>209</v>
      </c>
      <c r="B45" s="335">
        <v>23</v>
      </c>
      <c r="C45" s="261">
        <v>4626.2653259753188</v>
      </c>
      <c r="D45" s="261">
        <v>0</v>
      </c>
      <c r="E45" s="261">
        <v>6872.100219611224</v>
      </c>
      <c r="F45" s="261">
        <v>0</v>
      </c>
      <c r="G45" s="261">
        <v>2019.8050113352092</v>
      </c>
      <c r="H45" s="261">
        <v>0</v>
      </c>
      <c r="I45" s="261">
        <v>5657.1951258299387</v>
      </c>
      <c r="J45" s="261">
        <v>0</v>
      </c>
      <c r="K45" s="478">
        <f t="shared" si="86"/>
        <v>19175.36568275169</v>
      </c>
      <c r="L45" s="483">
        <v>0</v>
      </c>
      <c r="M45" s="261">
        <v>30624.717167348499</v>
      </c>
      <c r="N45" s="261">
        <v>0</v>
      </c>
      <c r="O45" s="261">
        <v>13553.529692427139</v>
      </c>
      <c r="P45" s="261">
        <v>0</v>
      </c>
      <c r="Q45" s="261">
        <v>-27289.657610851253</v>
      </c>
      <c r="R45" s="261">
        <v>0</v>
      </c>
      <c r="S45" s="261">
        <v>-57109.57932807671</v>
      </c>
      <c r="T45" s="480">
        <f t="shared" si="87"/>
        <v>-40220.990079152325</v>
      </c>
      <c r="U45" s="481">
        <f t="shared" si="88"/>
        <v>-21045.624396400635</v>
      </c>
      <c r="V45" s="335">
        <v>23</v>
      </c>
      <c r="W45" s="261">
        <v>0</v>
      </c>
      <c r="X45" s="261">
        <v>0</v>
      </c>
      <c r="Y45" s="261">
        <v>0</v>
      </c>
      <c r="Z45" s="261">
        <v>0</v>
      </c>
      <c r="AA45" s="261">
        <v>0</v>
      </c>
      <c r="AB45" s="261">
        <v>0</v>
      </c>
      <c r="AC45" s="261">
        <v>0</v>
      </c>
      <c r="AD45" s="261">
        <v>0</v>
      </c>
      <c r="AE45" s="478">
        <f t="shared" si="89"/>
        <v>0</v>
      </c>
      <c r="AF45" s="483">
        <v>0</v>
      </c>
      <c r="AG45" s="261">
        <v>10198.341970724647</v>
      </c>
      <c r="AH45" s="261">
        <v>0</v>
      </c>
      <c r="AI45" s="261">
        <v>11560.270778685532</v>
      </c>
      <c r="AJ45" s="261">
        <v>0</v>
      </c>
      <c r="AK45" s="261">
        <v>15498.378360139221</v>
      </c>
      <c r="AL45" s="261">
        <v>0</v>
      </c>
      <c r="AM45" s="261">
        <v>22153.029253383618</v>
      </c>
      <c r="AN45" s="480">
        <f t="shared" si="90"/>
        <v>59410.020362933021</v>
      </c>
      <c r="AO45" s="481">
        <f t="shared" si="91"/>
        <v>59410.020362933021</v>
      </c>
      <c r="AP45" s="335">
        <v>23</v>
      </c>
      <c r="AQ45" s="261">
        <v>68621.561883770104</v>
      </c>
      <c r="AR45" s="261">
        <v>0</v>
      </c>
      <c r="AS45" s="261">
        <v>62550.678062462001</v>
      </c>
      <c r="AT45" s="261">
        <v>1.8206237870828157</v>
      </c>
      <c r="AU45" s="261">
        <v>87886.842618915078</v>
      </c>
      <c r="AV45" s="261">
        <v>0</v>
      </c>
      <c r="AW45" s="261">
        <v>90978.360923086846</v>
      </c>
      <c r="AX45" s="261">
        <v>0</v>
      </c>
      <c r="AY45" s="478">
        <f t="shared" si="92"/>
        <v>310039.26411202113</v>
      </c>
      <c r="AZ45" s="483">
        <v>0</v>
      </c>
      <c r="BA45" s="261">
        <v>155208.30935104098</v>
      </c>
      <c r="BB45" s="261">
        <v>0</v>
      </c>
      <c r="BC45" s="261">
        <v>81425.721371687367</v>
      </c>
      <c r="BD45" s="261">
        <v>0</v>
      </c>
      <c r="BE45" s="261">
        <v>81367.860735890921</v>
      </c>
      <c r="BF45" s="261">
        <v>0</v>
      </c>
      <c r="BG45" s="261">
        <v>136324.39359030651</v>
      </c>
      <c r="BH45" s="480">
        <f t="shared" si="93"/>
        <v>454326.28504892578</v>
      </c>
      <c r="BI45" s="481">
        <f t="shared" si="94"/>
        <v>764365.54916094686</v>
      </c>
      <c r="BJ45" s="335">
        <v>23</v>
      </c>
      <c r="BK45" s="261">
        <v>0</v>
      </c>
      <c r="BL45" s="261">
        <v>0</v>
      </c>
      <c r="BM45" s="261">
        <v>343.05465591759173</v>
      </c>
      <c r="BN45" s="261">
        <v>0</v>
      </c>
      <c r="BO45" s="261">
        <v>1344.1597543898035</v>
      </c>
      <c r="BP45" s="261">
        <v>0</v>
      </c>
      <c r="BQ45" s="261">
        <v>0</v>
      </c>
      <c r="BR45" s="261">
        <v>0</v>
      </c>
      <c r="BS45" s="478">
        <f t="shared" si="95"/>
        <v>1687.2144103073952</v>
      </c>
      <c r="BT45" s="483">
        <v>0</v>
      </c>
      <c r="BU45" s="261">
        <v>9105.8322558568871</v>
      </c>
      <c r="BV45" s="261">
        <v>0</v>
      </c>
      <c r="BW45" s="261">
        <v>11422.282026071636</v>
      </c>
      <c r="BX45" s="261">
        <v>0</v>
      </c>
      <c r="BY45" s="261">
        <v>2081.0350059683515</v>
      </c>
      <c r="BZ45" s="261">
        <v>0</v>
      </c>
      <c r="CA45" s="261">
        <v>-2223.6243609008015</v>
      </c>
      <c r="CB45" s="480">
        <f t="shared" si="96"/>
        <v>20385.524926996073</v>
      </c>
      <c r="CC45" s="481">
        <f t="shared" si="97"/>
        <v>22072.739337303468</v>
      </c>
      <c r="CD45" s="335">
        <v>23</v>
      </c>
      <c r="CE45" s="480">
        <f t="shared" si="98"/>
        <v>73247.827209745417</v>
      </c>
      <c r="CF45" s="480">
        <f t="shared" si="99"/>
        <v>69767.653561777886</v>
      </c>
      <c r="CG45" s="480">
        <f t="shared" si="100"/>
        <v>91250.807384640095</v>
      </c>
      <c r="CH45" s="480">
        <f t="shared" si="101"/>
        <v>96635.556048916784</v>
      </c>
      <c r="CI45" s="482">
        <f t="shared" si="102"/>
        <v>330901.84420508024</v>
      </c>
      <c r="CJ45" s="480">
        <f t="shared" si="103"/>
        <v>205137.20074497102</v>
      </c>
      <c r="CK45" s="480">
        <f t="shared" si="104"/>
        <v>117961.80386887168</v>
      </c>
      <c r="CL45" s="480">
        <f t="shared" si="105"/>
        <v>71657.616491147244</v>
      </c>
      <c r="CM45" s="480">
        <f t="shared" si="106"/>
        <v>99144.219154712628</v>
      </c>
      <c r="CN45" s="482">
        <f t="shared" si="107"/>
        <v>493900.84025970259</v>
      </c>
      <c r="CO45" s="480">
        <f t="shared" si="108"/>
        <v>278385.02795471641</v>
      </c>
      <c r="CP45" s="480">
        <f t="shared" si="109"/>
        <v>187729.45743064958</v>
      </c>
      <c r="CQ45" s="480">
        <f t="shared" si="110"/>
        <v>162908.42387578732</v>
      </c>
      <c r="CR45" s="480">
        <f t="shared" si="111"/>
        <v>195779.7752036294</v>
      </c>
      <c r="CS45" s="482">
        <f t="shared" si="112"/>
        <v>824802.68446478271</v>
      </c>
    </row>
    <row r="46" spans="1:131" ht="15.75" customHeight="1">
      <c r="A46" s="97" t="s">
        <v>211</v>
      </c>
      <c r="B46" s="335">
        <v>24</v>
      </c>
      <c r="C46" s="261">
        <v>300.77</v>
      </c>
      <c r="D46" s="261">
        <v>0</v>
      </c>
      <c r="E46" s="261">
        <v>4</v>
      </c>
      <c r="F46" s="261">
        <v>0</v>
      </c>
      <c r="G46" s="261">
        <v>231.32999999999998</v>
      </c>
      <c r="H46" s="261">
        <v>0</v>
      </c>
      <c r="I46" s="261">
        <v>1660.98</v>
      </c>
      <c r="J46" s="261">
        <v>0</v>
      </c>
      <c r="K46" s="478">
        <f t="shared" si="86"/>
        <v>2197.08</v>
      </c>
      <c r="L46" s="483">
        <v>0</v>
      </c>
      <c r="M46" s="261">
        <v>3590.8</v>
      </c>
      <c r="N46" s="261">
        <v>0</v>
      </c>
      <c r="O46" s="261">
        <v>3049.54</v>
      </c>
      <c r="P46" s="261">
        <v>0</v>
      </c>
      <c r="Q46" s="261">
        <v>5295.9399999999987</v>
      </c>
      <c r="R46" s="261">
        <v>0</v>
      </c>
      <c r="S46" s="261">
        <v>8985.85</v>
      </c>
      <c r="T46" s="480">
        <f t="shared" si="87"/>
        <v>20922.129999999997</v>
      </c>
      <c r="U46" s="481">
        <f t="shared" si="88"/>
        <v>23119.21</v>
      </c>
      <c r="V46" s="335">
        <v>24</v>
      </c>
      <c r="W46" s="261">
        <v>0</v>
      </c>
      <c r="X46" s="261">
        <v>0</v>
      </c>
      <c r="Y46" s="261">
        <v>0</v>
      </c>
      <c r="Z46" s="261">
        <v>0</v>
      </c>
      <c r="AA46" s="261">
        <v>0</v>
      </c>
      <c r="AB46" s="261">
        <v>0</v>
      </c>
      <c r="AC46" s="261">
        <v>0</v>
      </c>
      <c r="AD46" s="261">
        <v>0</v>
      </c>
      <c r="AE46" s="478">
        <f t="shared" si="89"/>
        <v>0</v>
      </c>
      <c r="AF46" s="483">
        <v>0</v>
      </c>
      <c r="AG46" s="261">
        <v>417.29000000000008</v>
      </c>
      <c r="AH46" s="261">
        <v>0</v>
      </c>
      <c r="AI46" s="261">
        <v>543.16999999999996</v>
      </c>
      <c r="AJ46" s="261">
        <v>0</v>
      </c>
      <c r="AK46" s="261">
        <v>847.33000000000015</v>
      </c>
      <c r="AL46" s="261">
        <v>0</v>
      </c>
      <c r="AM46" s="261">
        <v>2237.9300000000003</v>
      </c>
      <c r="AN46" s="480">
        <f t="shared" si="90"/>
        <v>4045.7200000000003</v>
      </c>
      <c r="AO46" s="481">
        <f t="shared" si="91"/>
        <v>4045.7200000000003</v>
      </c>
      <c r="AP46" s="335">
        <v>24</v>
      </c>
      <c r="AQ46" s="261">
        <v>366.98999999999995</v>
      </c>
      <c r="AR46" s="261">
        <v>0</v>
      </c>
      <c r="AS46" s="261">
        <v>1027.1599999999999</v>
      </c>
      <c r="AT46" s="261">
        <v>0</v>
      </c>
      <c r="AU46" s="261">
        <v>2742.2000000000012</v>
      </c>
      <c r="AV46" s="261">
        <v>0</v>
      </c>
      <c r="AW46" s="261">
        <v>6050.0900000000038</v>
      </c>
      <c r="AX46" s="261">
        <v>0</v>
      </c>
      <c r="AY46" s="478">
        <f t="shared" si="92"/>
        <v>10186.440000000006</v>
      </c>
      <c r="AZ46" s="483">
        <v>0</v>
      </c>
      <c r="BA46" s="261">
        <v>24474.869999999995</v>
      </c>
      <c r="BB46" s="261">
        <v>0</v>
      </c>
      <c r="BC46" s="261">
        <v>28327.279999999977</v>
      </c>
      <c r="BD46" s="261">
        <v>0</v>
      </c>
      <c r="BE46" s="261">
        <v>23033.899999999994</v>
      </c>
      <c r="BF46" s="261">
        <v>0</v>
      </c>
      <c r="BG46" s="261">
        <v>37143.109999999957</v>
      </c>
      <c r="BH46" s="480">
        <f t="shared" si="93"/>
        <v>112979.15999999992</v>
      </c>
      <c r="BI46" s="481">
        <f t="shared" si="94"/>
        <v>123165.59999999992</v>
      </c>
      <c r="BJ46" s="335">
        <v>24</v>
      </c>
      <c r="BK46" s="261">
        <v>0</v>
      </c>
      <c r="BL46" s="261">
        <v>0</v>
      </c>
      <c r="BM46" s="261">
        <v>0</v>
      </c>
      <c r="BN46" s="261">
        <v>0</v>
      </c>
      <c r="BO46" s="261">
        <v>0</v>
      </c>
      <c r="BP46" s="261">
        <v>0</v>
      </c>
      <c r="BQ46" s="261">
        <v>0</v>
      </c>
      <c r="BR46" s="261">
        <v>0</v>
      </c>
      <c r="BS46" s="478">
        <f t="shared" si="95"/>
        <v>0</v>
      </c>
      <c r="BT46" s="483">
        <v>0</v>
      </c>
      <c r="BU46" s="261">
        <v>282.37</v>
      </c>
      <c r="BV46" s="261">
        <v>0</v>
      </c>
      <c r="BW46" s="261">
        <v>785.83999999999992</v>
      </c>
      <c r="BX46" s="261">
        <v>0</v>
      </c>
      <c r="BY46" s="261">
        <v>361.78000000000003</v>
      </c>
      <c r="BZ46" s="261">
        <v>0</v>
      </c>
      <c r="CA46" s="261">
        <v>584.52</v>
      </c>
      <c r="CB46" s="480">
        <f t="shared" si="96"/>
        <v>2014.51</v>
      </c>
      <c r="CC46" s="481">
        <f t="shared" si="97"/>
        <v>2014.51</v>
      </c>
      <c r="CD46" s="335">
        <v>24</v>
      </c>
      <c r="CE46" s="480">
        <f t="shared" si="98"/>
        <v>667.76</v>
      </c>
      <c r="CF46" s="480">
        <f t="shared" si="99"/>
        <v>1031.1599999999999</v>
      </c>
      <c r="CG46" s="480">
        <f t="shared" si="100"/>
        <v>2973.5300000000011</v>
      </c>
      <c r="CH46" s="480">
        <f t="shared" si="101"/>
        <v>7711.0700000000033</v>
      </c>
      <c r="CI46" s="482">
        <f t="shared" si="102"/>
        <v>12383.520000000006</v>
      </c>
      <c r="CJ46" s="480">
        <f t="shared" si="103"/>
        <v>28765.329999999994</v>
      </c>
      <c r="CK46" s="480">
        <f t="shared" si="104"/>
        <v>32705.829999999976</v>
      </c>
      <c r="CL46" s="480">
        <f t="shared" si="105"/>
        <v>29538.94999999999</v>
      </c>
      <c r="CM46" s="480">
        <f t="shared" si="106"/>
        <v>48951.409999999953</v>
      </c>
      <c r="CN46" s="482">
        <f t="shared" si="107"/>
        <v>139961.51999999993</v>
      </c>
      <c r="CO46" s="480">
        <f t="shared" si="108"/>
        <v>29433.089999999993</v>
      </c>
      <c r="CP46" s="480">
        <f t="shared" si="109"/>
        <v>33736.989999999976</v>
      </c>
      <c r="CQ46" s="480">
        <f t="shared" si="110"/>
        <v>32512.479999999992</v>
      </c>
      <c r="CR46" s="480">
        <f t="shared" si="111"/>
        <v>56662.47999999996</v>
      </c>
      <c r="CS46" s="482">
        <f t="shared" si="112"/>
        <v>152345.03999999992</v>
      </c>
    </row>
    <row r="47" spans="1:131" ht="15.75" customHeight="1">
      <c r="A47" s="97" t="s">
        <v>212</v>
      </c>
      <c r="B47" s="335">
        <v>25</v>
      </c>
      <c r="C47" s="261">
        <v>224.56156166681137</v>
      </c>
      <c r="D47" s="261">
        <v>0</v>
      </c>
      <c r="E47" s="261">
        <v>2.935227002503459</v>
      </c>
      <c r="F47" s="261">
        <v>0</v>
      </c>
      <c r="G47" s="261">
        <v>178.71707425439445</v>
      </c>
      <c r="H47" s="261">
        <v>0</v>
      </c>
      <c r="I47" s="261">
        <v>1289.6492984020233</v>
      </c>
      <c r="J47" s="261">
        <v>0</v>
      </c>
      <c r="K47" s="478">
        <f t="shared" si="86"/>
        <v>1695.8631613257326</v>
      </c>
      <c r="L47" s="483">
        <v>0</v>
      </c>
      <c r="M47" s="261">
        <v>2209.5768183642222</v>
      </c>
      <c r="N47" s="261">
        <v>0</v>
      </c>
      <c r="O47" s="261">
        <v>1867.8912025623708</v>
      </c>
      <c r="P47" s="261">
        <v>0</v>
      </c>
      <c r="Q47" s="261">
        <v>3694.6882622878006</v>
      </c>
      <c r="R47" s="261">
        <v>0</v>
      </c>
      <c r="S47" s="261">
        <v>6743.8106253945753</v>
      </c>
      <c r="T47" s="480">
        <f t="shared" si="87"/>
        <v>14515.966908608969</v>
      </c>
      <c r="U47" s="481">
        <f t="shared" si="88"/>
        <v>16211.830069934702</v>
      </c>
      <c r="V47" s="335">
        <v>25</v>
      </c>
      <c r="W47" s="261">
        <v>0</v>
      </c>
      <c r="X47" s="261">
        <v>0</v>
      </c>
      <c r="Y47" s="261">
        <v>0</v>
      </c>
      <c r="Z47" s="261">
        <v>0</v>
      </c>
      <c r="AA47" s="261">
        <v>0</v>
      </c>
      <c r="AB47" s="261">
        <v>0</v>
      </c>
      <c r="AC47" s="261">
        <v>0</v>
      </c>
      <c r="AD47" s="261">
        <v>0</v>
      </c>
      <c r="AE47" s="478">
        <f t="shared" si="89"/>
        <v>0</v>
      </c>
      <c r="AF47" s="483">
        <v>0</v>
      </c>
      <c r="AG47" s="261">
        <v>256.77303794007082</v>
      </c>
      <c r="AH47" s="261">
        <v>0</v>
      </c>
      <c r="AI47" s="261">
        <v>332.69819008630901</v>
      </c>
      <c r="AJ47" s="261">
        <v>0</v>
      </c>
      <c r="AK47" s="261">
        <v>591.13239753175526</v>
      </c>
      <c r="AL47" s="261">
        <v>0</v>
      </c>
      <c r="AM47" s="261">
        <v>1679.5446491638838</v>
      </c>
      <c r="AN47" s="480">
        <f t="shared" si="90"/>
        <v>2860.1482747220189</v>
      </c>
      <c r="AO47" s="481">
        <f t="shared" si="91"/>
        <v>2860.1482747220189</v>
      </c>
      <c r="AP47" s="335">
        <v>25</v>
      </c>
      <c r="AQ47" s="261">
        <v>274.00288431726267</v>
      </c>
      <c r="AR47" s="261">
        <v>0</v>
      </c>
      <c r="AS47" s="261">
        <v>753.73694197286306</v>
      </c>
      <c r="AT47" s="261">
        <v>0</v>
      </c>
      <c r="AU47" s="261">
        <v>2118.5231531595587</v>
      </c>
      <c r="AV47" s="261">
        <v>0</v>
      </c>
      <c r="AW47" s="261">
        <v>4697.5245480193025</v>
      </c>
      <c r="AX47" s="261">
        <v>0</v>
      </c>
      <c r="AY47" s="478">
        <f t="shared" si="92"/>
        <v>7843.7875274689868</v>
      </c>
      <c r="AZ47" s="483">
        <v>0</v>
      </c>
      <c r="BA47" s="261">
        <v>15060.428983173089</v>
      </c>
      <c r="BB47" s="261">
        <v>0</v>
      </c>
      <c r="BC47" s="261">
        <v>17350.91653564831</v>
      </c>
      <c r="BD47" s="261">
        <v>0</v>
      </c>
      <c r="BE47" s="261">
        <v>16069.504071857116</v>
      </c>
      <c r="BF47" s="261">
        <v>0</v>
      </c>
      <c r="BG47" s="261">
        <v>27875.612375545908</v>
      </c>
      <c r="BH47" s="480">
        <f t="shared" si="93"/>
        <v>76356.461966224422</v>
      </c>
      <c r="BI47" s="481">
        <f t="shared" si="94"/>
        <v>84200.249493693409</v>
      </c>
      <c r="BJ47" s="335">
        <v>25</v>
      </c>
      <c r="BK47" s="261">
        <v>0</v>
      </c>
      <c r="BL47" s="261">
        <v>0</v>
      </c>
      <c r="BM47" s="261">
        <v>0</v>
      </c>
      <c r="BN47" s="261">
        <v>0</v>
      </c>
      <c r="BO47" s="261">
        <v>0</v>
      </c>
      <c r="BP47" s="261">
        <v>0</v>
      </c>
      <c r="BQ47" s="261">
        <v>0</v>
      </c>
      <c r="BR47" s="261">
        <v>0</v>
      </c>
      <c r="BS47" s="478">
        <f t="shared" si="95"/>
        <v>0</v>
      </c>
      <c r="BT47" s="483">
        <v>0</v>
      </c>
      <c r="BU47" s="261">
        <v>173.7557751758676</v>
      </c>
      <c r="BV47" s="261">
        <v>0</v>
      </c>
      <c r="BW47" s="261">
        <v>481.34292707149706</v>
      </c>
      <c r="BX47" s="261">
        <v>0</v>
      </c>
      <c r="BY47" s="261">
        <v>252.39832542107371</v>
      </c>
      <c r="BZ47" s="261">
        <v>0</v>
      </c>
      <c r="CA47" s="261">
        <v>438.67991909008464</v>
      </c>
      <c r="CB47" s="480">
        <f t="shared" si="96"/>
        <v>1346.1769467585229</v>
      </c>
      <c r="CC47" s="481">
        <f t="shared" si="97"/>
        <v>1346.1769467585229</v>
      </c>
      <c r="CD47" s="335">
        <v>25</v>
      </c>
      <c r="CE47" s="480">
        <f t="shared" si="98"/>
        <v>498.56444598407404</v>
      </c>
      <c r="CF47" s="480">
        <f t="shared" si="99"/>
        <v>756.6721689753665</v>
      </c>
      <c r="CG47" s="480">
        <f t="shared" si="100"/>
        <v>2297.2402274139531</v>
      </c>
      <c r="CH47" s="480">
        <f t="shared" si="101"/>
        <v>5987.1738464213258</v>
      </c>
      <c r="CI47" s="482">
        <f t="shared" si="102"/>
        <v>9539.6506887947198</v>
      </c>
      <c r="CJ47" s="480">
        <f t="shared" si="103"/>
        <v>17700.53461465325</v>
      </c>
      <c r="CK47" s="480">
        <f t="shared" si="104"/>
        <v>20032.848855368487</v>
      </c>
      <c r="CL47" s="480">
        <f t="shared" si="105"/>
        <v>20607.723057097744</v>
      </c>
      <c r="CM47" s="480">
        <f t="shared" si="106"/>
        <v>36737.647569194451</v>
      </c>
      <c r="CN47" s="482">
        <f t="shared" si="107"/>
        <v>95078.754096313933</v>
      </c>
      <c r="CO47" s="480">
        <f t="shared" si="108"/>
        <v>18199.099060637327</v>
      </c>
      <c r="CP47" s="480">
        <f t="shared" si="109"/>
        <v>20789.521024343856</v>
      </c>
      <c r="CQ47" s="480">
        <f t="shared" si="110"/>
        <v>22904.963284511698</v>
      </c>
      <c r="CR47" s="480">
        <f t="shared" si="111"/>
        <v>42724.821415615777</v>
      </c>
      <c r="CS47" s="482">
        <f t="shared" si="112"/>
        <v>104618.40478510865</v>
      </c>
    </row>
    <row r="48" spans="1:131" ht="15.75" customHeight="1">
      <c r="A48" s="97" t="s">
        <v>213</v>
      </c>
      <c r="B48" s="335">
        <v>26</v>
      </c>
      <c r="C48" s="261">
        <v>580.24</v>
      </c>
      <c r="D48" s="261">
        <v>1082.51</v>
      </c>
      <c r="E48" s="261">
        <v>1219.3777865398181</v>
      </c>
      <c r="F48" s="261">
        <v>520.58836540426819</v>
      </c>
      <c r="G48" s="261">
        <v>101.48068663878824</v>
      </c>
      <c r="H48" s="261">
        <v>436.18768635801678</v>
      </c>
      <c r="I48" s="261">
        <v>529.79182139043621</v>
      </c>
      <c r="J48" s="261">
        <v>579.46985075890746</v>
      </c>
      <c r="K48" s="478">
        <f t="shared" si="86"/>
        <v>5049.6461970902346</v>
      </c>
      <c r="L48" s="483">
        <v>0</v>
      </c>
      <c r="M48" s="261">
        <v>9540.0899999999965</v>
      </c>
      <c r="N48" s="261">
        <v>0</v>
      </c>
      <c r="O48" s="261">
        <v>7406.4493311374536</v>
      </c>
      <c r="P48" s="261">
        <v>0</v>
      </c>
      <c r="Q48" s="261">
        <v>10064.312044126227</v>
      </c>
      <c r="R48" s="261">
        <v>0</v>
      </c>
      <c r="S48" s="261">
        <v>7605.1283026694364</v>
      </c>
      <c r="T48" s="480">
        <f t="shared" si="87"/>
        <v>34615.979677933115</v>
      </c>
      <c r="U48" s="481">
        <f t="shared" si="88"/>
        <v>39665.625875023354</v>
      </c>
      <c r="V48" s="335">
        <v>26</v>
      </c>
      <c r="W48" s="261">
        <v>28.410000000000004</v>
      </c>
      <c r="X48" s="261">
        <v>0</v>
      </c>
      <c r="Y48" s="261">
        <v>250.98599350498813</v>
      </c>
      <c r="Z48" s="261">
        <v>583.59995460665652</v>
      </c>
      <c r="AA48" s="261">
        <v>0</v>
      </c>
      <c r="AB48" s="261">
        <v>84.735822525489723</v>
      </c>
      <c r="AC48" s="261">
        <v>0</v>
      </c>
      <c r="AD48" s="261">
        <v>126.55088694734762</v>
      </c>
      <c r="AE48" s="478">
        <f t="shared" si="89"/>
        <v>1074.282657584482</v>
      </c>
      <c r="AF48" s="483">
        <v>0</v>
      </c>
      <c r="AG48" s="261">
        <v>1157.3600000000001</v>
      </c>
      <c r="AH48" s="261">
        <v>0</v>
      </c>
      <c r="AI48" s="261">
        <v>5004.2400401713785</v>
      </c>
      <c r="AJ48" s="261">
        <v>0</v>
      </c>
      <c r="AK48" s="261">
        <v>1876.4438080739906</v>
      </c>
      <c r="AL48" s="261">
        <v>0</v>
      </c>
      <c r="AM48" s="261">
        <v>1995.8519625511694</v>
      </c>
      <c r="AN48" s="480">
        <f t="shared" si="90"/>
        <v>10033.895810796539</v>
      </c>
      <c r="AO48" s="481">
        <f t="shared" si="91"/>
        <v>11108.178468381022</v>
      </c>
      <c r="AP48" s="335">
        <v>26</v>
      </c>
      <c r="AQ48" s="261">
        <v>5384.4800000000005</v>
      </c>
      <c r="AR48" s="261">
        <v>3257.0000000000005</v>
      </c>
      <c r="AS48" s="261">
        <v>2407.3047973291505</v>
      </c>
      <c r="AT48" s="261">
        <v>4198.7185763994285</v>
      </c>
      <c r="AU48" s="261">
        <v>2258.7940380202172</v>
      </c>
      <c r="AV48" s="261">
        <v>2157.8541544090112</v>
      </c>
      <c r="AW48" s="261">
        <v>4026.1908004108482</v>
      </c>
      <c r="AX48" s="261">
        <v>3653.8014793531138</v>
      </c>
      <c r="AY48" s="478">
        <f t="shared" si="92"/>
        <v>27344.143845921772</v>
      </c>
      <c r="AZ48" s="483">
        <v>0</v>
      </c>
      <c r="BA48" s="261">
        <v>26745.239999999983</v>
      </c>
      <c r="BB48" s="261">
        <v>0</v>
      </c>
      <c r="BC48" s="261">
        <v>35404.816792422331</v>
      </c>
      <c r="BD48" s="261">
        <v>0</v>
      </c>
      <c r="BE48" s="261">
        <v>22648.410051127463</v>
      </c>
      <c r="BF48" s="261">
        <v>0</v>
      </c>
      <c r="BG48" s="261">
        <v>29633.758116637335</v>
      </c>
      <c r="BH48" s="480">
        <f t="shared" si="93"/>
        <v>114432.2249601871</v>
      </c>
      <c r="BI48" s="481">
        <f t="shared" si="94"/>
        <v>141776.36880610886</v>
      </c>
      <c r="BJ48" s="335">
        <v>26</v>
      </c>
      <c r="BK48" s="261">
        <v>0</v>
      </c>
      <c r="BL48" s="261">
        <v>452.5900000000002</v>
      </c>
      <c r="BM48" s="261">
        <v>0</v>
      </c>
      <c r="BN48" s="261">
        <v>505.88332712398386</v>
      </c>
      <c r="BO48" s="261">
        <v>0</v>
      </c>
      <c r="BP48" s="261">
        <v>355.03718760798205</v>
      </c>
      <c r="BQ48" s="261">
        <v>0</v>
      </c>
      <c r="BR48" s="261">
        <v>340.87466420659297</v>
      </c>
      <c r="BS48" s="478">
        <f t="shared" si="95"/>
        <v>1654.3851789385592</v>
      </c>
      <c r="BT48" s="483">
        <v>0</v>
      </c>
      <c r="BU48" s="261">
        <v>2588.2799999999993</v>
      </c>
      <c r="BV48" s="261">
        <v>0</v>
      </c>
      <c r="BW48" s="261">
        <v>3052.8423179014835</v>
      </c>
      <c r="BX48" s="261">
        <v>0</v>
      </c>
      <c r="BY48" s="261">
        <v>2314.5725956675956</v>
      </c>
      <c r="BZ48" s="261">
        <v>0</v>
      </c>
      <c r="CA48" s="261">
        <v>2352.5126630050513</v>
      </c>
      <c r="CB48" s="480">
        <f t="shared" si="96"/>
        <v>10308.20757657413</v>
      </c>
      <c r="CC48" s="481">
        <f t="shared" si="97"/>
        <v>11962.592755512689</v>
      </c>
      <c r="CD48" s="335">
        <v>26</v>
      </c>
      <c r="CE48" s="480">
        <f t="shared" si="98"/>
        <v>10785.230000000001</v>
      </c>
      <c r="CF48" s="480">
        <f t="shared" si="99"/>
        <v>9686.4588009082927</v>
      </c>
      <c r="CG48" s="480">
        <f t="shared" si="100"/>
        <v>5394.0895755595047</v>
      </c>
      <c r="CH48" s="480">
        <f t="shared" si="101"/>
        <v>9256.6795030672456</v>
      </c>
      <c r="CI48" s="482">
        <f t="shared" si="102"/>
        <v>35122.457879535046</v>
      </c>
      <c r="CJ48" s="480">
        <f t="shared" si="103"/>
        <v>40030.969999999979</v>
      </c>
      <c r="CK48" s="480">
        <f t="shared" si="104"/>
        <v>50868.348481632645</v>
      </c>
      <c r="CL48" s="480">
        <f t="shared" si="105"/>
        <v>36903.738498995277</v>
      </c>
      <c r="CM48" s="480">
        <f t="shared" si="106"/>
        <v>41587.251044862991</v>
      </c>
      <c r="CN48" s="482">
        <f t="shared" si="107"/>
        <v>169390.30802549087</v>
      </c>
      <c r="CO48" s="480">
        <f t="shared" si="108"/>
        <v>50816.199999999983</v>
      </c>
      <c r="CP48" s="480">
        <f t="shared" si="109"/>
        <v>60554.80728254094</v>
      </c>
      <c r="CQ48" s="480">
        <f t="shared" si="110"/>
        <v>42297.828074554782</v>
      </c>
      <c r="CR48" s="480">
        <f t="shared" si="111"/>
        <v>50843.930547930242</v>
      </c>
      <c r="CS48" s="482">
        <f t="shared" si="112"/>
        <v>204512.76590502594</v>
      </c>
    </row>
    <row r="49" spans="1:97" ht="15.75" customHeight="1">
      <c r="A49" s="97" t="s">
        <v>214</v>
      </c>
      <c r="B49" s="335">
        <v>27</v>
      </c>
      <c r="C49" s="261">
        <v>0</v>
      </c>
      <c r="D49" s="261">
        <v>8617.23</v>
      </c>
      <c r="E49" s="261">
        <v>0</v>
      </c>
      <c r="F49" s="261">
        <v>17270.567288823808</v>
      </c>
      <c r="G49" s="261">
        <v>0</v>
      </c>
      <c r="H49" s="261">
        <v>11636.508818849379</v>
      </c>
      <c r="I49" s="261">
        <v>9142.6360269517991</v>
      </c>
      <c r="J49" s="261">
        <v>57151.543885321254</v>
      </c>
      <c r="K49" s="478">
        <f t="shared" si="86"/>
        <v>103818.48601994623</v>
      </c>
      <c r="L49" s="483">
        <v>0</v>
      </c>
      <c r="M49" s="261">
        <v>8175.1800000000012</v>
      </c>
      <c r="N49" s="261">
        <v>0</v>
      </c>
      <c r="O49" s="261">
        <v>641.51832874495199</v>
      </c>
      <c r="P49" s="261">
        <v>0</v>
      </c>
      <c r="Q49" s="261">
        <v>24987.972540865634</v>
      </c>
      <c r="R49" s="261">
        <v>0</v>
      </c>
      <c r="S49" s="261">
        <v>13430.834440266399</v>
      </c>
      <c r="T49" s="480">
        <f t="shared" si="87"/>
        <v>47235.505309876986</v>
      </c>
      <c r="U49" s="481">
        <f t="shared" si="88"/>
        <v>151053.99132982321</v>
      </c>
      <c r="V49" s="335">
        <v>27</v>
      </c>
      <c r="W49" s="261">
        <v>0</v>
      </c>
      <c r="X49" s="261">
        <v>0</v>
      </c>
      <c r="Y49" s="261">
        <v>0</v>
      </c>
      <c r="Z49" s="261">
        <v>1936.6635449408413</v>
      </c>
      <c r="AA49" s="261">
        <v>0</v>
      </c>
      <c r="AB49" s="261">
        <v>1586.3555475756496</v>
      </c>
      <c r="AC49" s="261">
        <v>0</v>
      </c>
      <c r="AD49" s="261">
        <v>0</v>
      </c>
      <c r="AE49" s="478">
        <f t="shared" si="89"/>
        <v>3523.0190925164907</v>
      </c>
      <c r="AF49" s="483">
        <v>0</v>
      </c>
      <c r="AG49" s="261">
        <v>0</v>
      </c>
      <c r="AH49" s="261">
        <v>0</v>
      </c>
      <c r="AI49" s="261">
        <v>29075.786955855609</v>
      </c>
      <c r="AJ49" s="261">
        <v>0</v>
      </c>
      <c r="AK49" s="261">
        <v>12665.08247749345</v>
      </c>
      <c r="AL49" s="261">
        <v>0</v>
      </c>
      <c r="AM49" s="261">
        <v>5430.8554923919164</v>
      </c>
      <c r="AN49" s="480">
        <f t="shared" si="90"/>
        <v>47171.724925740971</v>
      </c>
      <c r="AO49" s="481">
        <f t="shared" si="91"/>
        <v>50694.744018257465</v>
      </c>
      <c r="AP49" s="335">
        <v>27</v>
      </c>
      <c r="AQ49" s="261">
        <v>2926.2000000000003</v>
      </c>
      <c r="AR49" s="261">
        <v>58361.780000000013</v>
      </c>
      <c r="AS49" s="261">
        <v>1086.8923940336379</v>
      </c>
      <c r="AT49" s="261">
        <v>46178.731882946799</v>
      </c>
      <c r="AU49" s="261">
        <v>4185.5149873629498</v>
      </c>
      <c r="AV49" s="261">
        <v>44631.642632109484</v>
      </c>
      <c r="AW49" s="261">
        <v>0</v>
      </c>
      <c r="AX49" s="261">
        <v>106863.00671824932</v>
      </c>
      <c r="AY49" s="478">
        <f t="shared" si="92"/>
        <v>264233.76861470222</v>
      </c>
      <c r="AZ49" s="483">
        <v>0</v>
      </c>
      <c r="BA49" s="261">
        <v>123417.87000000004</v>
      </c>
      <c r="BB49" s="261">
        <v>0</v>
      </c>
      <c r="BC49" s="261">
        <v>95760.563373249737</v>
      </c>
      <c r="BD49" s="261">
        <v>0</v>
      </c>
      <c r="BE49" s="261">
        <v>98201.77692521346</v>
      </c>
      <c r="BF49" s="261">
        <v>0</v>
      </c>
      <c r="BG49" s="261">
        <v>206476.2992874388</v>
      </c>
      <c r="BH49" s="480">
        <f t="shared" si="93"/>
        <v>523856.50958590204</v>
      </c>
      <c r="BI49" s="481">
        <f t="shared" si="94"/>
        <v>788090.27820060425</v>
      </c>
      <c r="BJ49" s="335">
        <v>27</v>
      </c>
      <c r="BK49" s="261">
        <v>38169.5</v>
      </c>
      <c r="BL49" s="261">
        <v>525818.70000000007</v>
      </c>
      <c r="BM49" s="261">
        <v>19133.355522404174</v>
      </c>
      <c r="BN49" s="261">
        <v>503912.261792209</v>
      </c>
      <c r="BO49" s="261">
        <v>29441.196643146595</v>
      </c>
      <c r="BP49" s="261">
        <v>444330.1769792345</v>
      </c>
      <c r="BQ49" s="261">
        <v>34039.305354371652</v>
      </c>
      <c r="BR49" s="261">
        <v>444034.79418290767</v>
      </c>
      <c r="BS49" s="478">
        <f t="shared" si="95"/>
        <v>2038879.2904742737</v>
      </c>
      <c r="BT49" s="483">
        <v>0</v>
      </c>
      <c r="BU49" s="261">
        <v>13176.389999999781</v>
      </c>
      <c r="BV49" s="261">
        <v>0</v>
      </c>
      <c r="BW49" s="261">
        <v>41192.078594632098</v>
      </c>
      <c r="BX49" s="261">
        <v>0</v>
      </c>
      <c r="BY49" s="261">
        <v>43316.723778005893</v>
      </c>
      <c r="BZ49" s="261">
        <v>0</v>
      </c>
      <c r="CA49" s="261">
        <v>17556.555106717726</v>
      </c>
      <c r="CB49" s="480">
        <f t="shared" si="96"/>
        <v>115241.7474793555</v>
      </c>
      <c r="CC49" s="481">
        <f t="shared" si="97"/>
        <v>2154121.0379536292</v>
      </c>
      <c r="CD49" s="335">
        <v>27</v>
      </c>
      <c r="CE49" s="480">
        <f t="shared" si="98"/>
        <v>633893.41000000015</v>
      </c>
      <c r="CF49" s="480">
        <f t="shared" si="99"/>
        <v>589518.47242535825</v>
      </c>
      <c r="CG49" s="480">
        <f t="shared" si="100"/>
        <v>535811.39560827857</v>
      </c>
      <c r="CH49" s="480">
        <f t="shared" si="101"/>
        <v>651231.28616780171</v>
      </c>
      <c r="CI49" s="482">
        <f t="shared" si="102"/>
        <v>2410454.5642014388</v>
      </c>
      <c r="CJ49" s="480">
        <f t="shared" si="103"/>
        <v>144769.43999999983</v>
      </c>
      <c r="CK49" s="480">
        <f t="shared" si="104"/>
        <v>166669.94725248241</v>
      </c>
      <c r="CL49" s="480">
        <f t="shared" si="105"/>
        <v>179171.55572157845</v>
      </c>
      <c r="CM49" s="480">
        <f t="shared" si="106"/>
        <v>242894.54432681482</v>
      </c>
      <c r="CN49" s="482">
        <f t="shared" si="107"/>
        <v>733505.48730087548</v>
      </c>
      <c r="CO49" s="480">
        <f t="shared" si="108"/>
        <v>778662.85</v>
      </c>
      <c r="CP49" s="480">
        <f t="shared" si="109"/>
        <v>756188.41967784066</v>
      </c>
      <c r="CQ49" s="480">
        <f t="shared" si="110"/>
        <v>714982.95132985699</v>
      </c>
      <c r="CR49" s="480">
        <f t="shared" si="111"/>
        <v>894125.83049461653</v>
      </c>
      <c r="CS49" s="482">
        <f t="shared" si="112"/>
        <v>3143960.0515023139</v>
      </c>
    </row>
    <row r="50" spans="1:97" ht="15.75" customHeight="1">
      <c r="A50" s="97" t="s">
        <v>215</v>
      </c>
      <c r="B50" s="335">
        <v>28</v>
      </c>
      <c r="C50" s="261">
        <v>8622.7699999999986</v>
      </c>
      <c r="D50" s="261">
        <v>10510.789999999999</v>
      </c>
      <c r="E50" s="261">
        <v>4095.4732021879904</v>
      </c>
      <c r="F50" s="261">
        <v>9572.8798861910509</v>
      </c>
      <c r="G50" s="261">
        <v>995.32794252402743</v>
      </c>
      <c r="H50" s="261">
        <v>20657.964597823066</v>
      </c>
      <c r="I50" s="261">
        <v>3122.5730637868046</v>
      </c>
      <c r="J50" s="261">
        <v>3872.6861919679272</v>
      </c>
      <c r="K50" s="478">
        <f t="shared" si="86"/>
        <v>61450.464884480854</v>
      </c>
      <c r="L50" s="483">
        <v>0</v>
      </c>
      <c r="M50" s="261">
        <v>0</v>
      </c>
      <c r="N50" s="261">
        <v>0</v>
      </c>
      <c r="O50" s="261">
        <v>0</v>
      </c>
      <c r="P50" s="261">
        <v>0</v>
      </c>
      <c r="Q50" s="261">
        <v>0</v>
      </c>
      <c r="R50" s="261">
        <v>0</v>
      </c>
      <c r="S50" s="261">
        <v>0</v>
      </c>
      <c r="T50" s="480">
        <f t="shared" si="87"/>
        <v>0</v>
      </c>
      <c r="U50" s="481">
        <f t="shared" si="88"/>
        <v>61450.464884480854</v>
      </c>
      <c r="V50" s="335">
        <v>28</v>
      </c>
      <c r="W50" s="261">
        <v>0</v>
      </c>
      <c r="X50" s="261">
        <v>97.350000000000009</v>
      </c>
      <c r="Y50" s="261">
        <v>0</v>
      </c>
      <c r="Z50" s="261">
        <v>0</v>
      </c>
      <c r="AA50" s="261">
        <v>0</v>
      </c>
      <c r="AB50" s="261">
        <v>0</v>
      </c>
      <c r="AC50" s="261">
        <v>0</v>
      </c>
      <c r="AD50" s="261">
        <v>0</v>
      </c>
      <c r="AE50" s="478">
        <f t="shared" si="89"/>
        <v>97.350000000000009</v>
      </c>
      <c r="AF50" s="483">
        <v>0</v>
      </c>
      <c r="AG50" s="261">
        <v>0</v>
      </c>
      <c r="AH50" s="261">
        <v>0</v>
      </c>
      <c r="AI50" s="261">
        <v>0</v>
      </c>
      <c r="AJ50" s="261">
        <v>0</v>
      </c>
      <c r="AK50" s="261">
        <v>0</v>
      </c>
      <c r="AL50" s="261">
        <v>0</v>
      </c>
      <c r="AM50" s="261">
        <v>0</v>
      </c>
      <c r="AN50" s="480">
        <f t="shared" si="90"/>
        <v>0</v>
      </c>
      <c r="AO50" s="481">
        <f t="shared" si="91"/>
        <v>97.350000000000009</v>
      </c>
      <c r="AP50" s="335">
        <v>28</v>
      </c>
      <c r="AQ50" s="261">
        <v>125660.72000000004</v>
      </c>
      <c r="AR50" s="261">
        <v>945784.41000000411</v>
      </c>
      <c r="AS50" s="261">
        <v>130950.70668794369</v>
      </c>
      <c r="AT50" s="261">
        <v>1015380.8625578712</v>
      </c>
      <c r="AU50" s="261">
        <v>144540.20485484431</v>
      </c>
      <c r="AV50" s="261">
        <v>1099953.639125115</v>
      </c>
      <c r="AW50" s="261">
        <v>156249.96000524028</v>
      </c>
      <c r="AX50" s="261">
        <v>1134034.9249771135</v>
      </c>
      <c r="AY50" s="478">
        <f t="shared" si="92"/>
        <v>4752555.4282081323</v>
      </c>
      <c r="AZ50" s="483">
        <v>0</v>
      </c>
      <c r="BA50" s="261">
        <v>0</v>
      </c>
      <c r="BB50" s="261">
        <v>0</v>
      </c>
      <c r="BC50" s="261">
        <v>0</v>
      </c>
      <c r="BD50" s="261">
        <v>0</v>
      </c>
      <c r="BE50" s="261">
        <v>0</v>
      </c>
      <c r="BF50" s="261">
        <v>0</v>
      </c>
      <c r="BG50" s="261">
        <v>0</v>
      </c>
      <c r="BH50" s="480">
        <f t="shared" si="93"/>
        <v>0</v>
      </c>
      <c r="BI50" s="481">
        <f t="shared" si="94"/>
        <v>4752555.4282081323</v>
      </c>
      <c r="BJ50" s="335">
        <v>28</v>
      </c>
      <c r="BK50" s="261">
        <v>0</v>
      </c>
      <c r="BL50" s="261">
        <v>505.0200000000001</v>
      </c>
      <c r="BM50" s="261">
        <v>0</v>
      </c>
      <c r="BN50" s="261">
        <v>4524.000025215757</v>
      </c>
      <c r="BO50" s="261">
        <v>0</v>
      </c>
      <c r="BP50" s="261">
        <v>18214.366147432807</v>
      </c>
      <c r="BQ50" s="261">
        <v>59.262021283035935</v>
      </c>
      <c r="BR50" s="261">
        <v>1979.5363593347713</v>
      </c>
      <c r="BS50" s="478">
        <f t="shared" si="95"/>
        <v>25282.184553266372</v>
      </c>
      <c r="BT50" s="483">
        <v>0</v>
      </c>
      <c r="BU50" s="261">
        <v>0</v>
      </c>
      <c r="BV50" s="261">
        <v>0</v>
      </c>
      <c r="BW50" s="261">
        <v>0</v>
      </c>
      <c r="BX50" s="261">
        <v>0</v>
      </c>
      <c r="BY50" s="261">
        <v>0</v>
      </c>
      <c r="BZ50" s="261">
        <v>0</v>
      </c>
      <c r="CA50" s="261">
        <v>0</v>
      </c>
      <c r="CB50" s="480">
        <f t="shared" si="96"/>
        <v>0</v>
      </c>
      <c r="CC50" s="481">
        <f t="shared" si="97"/>
        <v>25282.184553266372</v>
      </c>
      <c r="CD50" s="335">
        <v>28</v>
      </c>
      <c r="CE50" s="480">
        <f t="shared" si="98"/>
        <v>1091181.0600000042</v>
      </c>
      <c r="CF50" s="480">
        <f t="shared" si="99"/>
        <v>1164523.9223594097</v>
      </c>
      <c r="CG50" s="480">
        <f t="shared" si="100"/>
        <v>1284361.5026677391</v>
      </c>
      <c r="CH50" s="480">
        <f t="shared" si="101"/>
        <v>1299318.9426187263</v>
      </c>
      <c r="CI50" s="482">
        <f t="shared" si="102"/>
        <v>4839385.4276458798</v>
      </c>
      <c r="CJ50" s="480">
        <f t="shared" si="103"/>
        <v>0</v>
      </c>
      <c r="CK50" s="480">
        <f t="shared" si="104"/>
        <v>0</v>
      </c>
      <c r="CL50" s="480">
        <f t="shared" si="105"/>
        <v>0</v>
      </c>
      <c r="CM50" s="480">
        <f t="shared" si="106"/>
        <v>0</v>
      </c>
      <c r="CN50" s="482">
        <f t="shared" si="107"/>
        <v>0</v>
      </c>
      <c r="CO50" s="480">
        <f t="shared" si="108"/>
        <v>1091181.0600000042</v>
      </c>
      <c r="CP50" s="480">
        <f t="shared" si="109"/>
        <v>1164523.9223594097</v>
      </c>
      <c r="CQ50" s="480">
        <f t="shared" si="110"/>
        <v>1284361.5026677391</v>
      </c>
      <c r="CR50" s="480">
        <f t="shared" si="111"/>
        <v>1299318.9426187263</v>
      </c>
      <c r="CS50" s="482">
        <f t="shared" si="112"/>
        <v>4839385.4276458789</v>
      </c>
    </row>
    <row r="51" spans="1:97" ht="15.75" customHeight="1">
      <c r="A51" s="97" t="s">
        <v>216</v>
      </c>
      <c r="B51" s="335">
        <v>29</v>
      </c>
      <c r="C51" s="261">
        <v>0</v>
      </c>
      <c r="D51" s="261">
        <v>433.78000000000003</v>
      </c>
      <c r="E51" s="261">
        <v>0</v>
      </c>
      <c r="F51" s="261">
        <v>594.24360136190978</v>
      </c>
      <c r="G51" s="261">
        <v>1557.5427640505541</v>
      </c>
      <c r="H51" s="261">
        <v>2980.205247073653</v>
      </c>
      <c r="I51" s="261">
        <v>200.92226235984381</v>
      </c>
      <c r="J51" s="261">
        <v>4566.7219167244193</v>
      </c>
      <c r="K51" s="478">
        <f t="shared" si="86"/>
        <v>10333.41579157038</v>
      </c>
      <c r="L51" s="483">
        <v>0</v>
      </c>
      <c r="M51" s="261">
        <v>2898.01</v>
      </c>
      <c r="N51" s="261">
        <v>0</v>
      </c>
      <c r="O51" s="261">
        <v>3522.9361359048708</v>
      </c>
      <c r="P51" s="261">
        <v>0</v>
      </c>
      <c r="Q51" s="261">
        <v>3081.8734320697654</v>
      </c>
      <c r="R51" s="261">
        <v>0</v>
      </c>
      <c r="S51" s="261">
        <v>978.74051140059225</v>
      </c>
      <c r="T51" s="480">
        <f t="shared" si="87"/>
        <v>10481.560079375229</v>
      </c>
      <c r="U51" s="481">
        <f t="shared" si="88"/>
        <v>20814.975870945607</v>
      </c>
      <c r="V51" s="335">
        <v>29</v>
      </c>
      <c r="W51" s="261">
        <v>0</v>
      </c>
      <c r="X51" s="261">
        <v>0</v>
      </c>
      <c r="Y51" s="261">
        <v>0</v>
      </c>
      <c r="Z51" s="261">
        <v>0</v>
      </c>
      <c r="AA51" s="261">
        <v>127.67958886390124</v>
      </c>
      <c r="AB51" s="261">
        <v>0</v>
      </c>
      <c r="AC51" s="261">
        <v>0</v>
      </c>
      <c r="AD51" s="261">
        <v>0</v>
      </c>
      <c r="AE51" s="478">
        <f t="shared" si="89"/>
        <v>127.67958886390124</v>
      </c>
      <c r="AF51" s="483">
        <v>0</v>
      </c>
      <c r="AG51" s="261">
        <v>0</v>
      </c>
      <c r="AH51" s="261">
        <v>0</v>
      </c>
      <c r="AI51" s="261">
        <v>542.51004499072724</v>
      </c>
      <c r="AJ51" s="261">
        <v>0</v>
      </c>
      <c r="AK51" s="261">
        <v>0</v>
      </c>
      <c r="AL51" s="261">
        <v>0</v>
      </c>
      <c r="AM51" s="261">
        <v>727.19768415068211</v>
      </c>
      <c r="AN51" s="480">
        <f t="shared" si="90"/>
        <v>1269.7077291414093</v>
      </c>
      <c r="AO51" s="481">
        <f t="shared" si="91"/>
        <v>1397.3873180053106</v>
      </c>
      <c r="AP51" s="335">
        <v>29</v>
      </c>
      <c r="AQ51" s="261">
        <v>10379.379999999999</v>
      </c>
      <c r="AR51" s="261">
        <v>10636.87</v>
      </c>
      <c r="AS51" s="261">
        <v>8067.5941410874202</v>
      </c>
      <c r="AT51" s="261">
        <v>7728.5779864487577</v>
      </c>
      <c r="AU51" s="261">
        <v>6505.8203623352483</v>
      </c>
      <c r="AV51" s="261">
        <v>4338.9628390040734</v>
      </c>
      <c r="AW51" s="261">
        <v>7889.7048911020474</v>
      </c>
      <c r="AX51" s="261">
        <v>7153.8371513222392</v>
      </c>
      <c r="AY51" s="478">
        <f t="shared" si="92"/>
        <v>62700.747371299782</v>
      </c>
      <c r="AZ51" s="483">
        <v>0</v>
      </c>
      <c r="BA51" s="261">
        <v>39522.499999999985</v>
      </c>
      <c r="BB51" s="261">
        <v>0</v>
      </c>
      <c r="BC51" s="261">
        <v>38719.157695702255</v>
      </c>
      <c r="BD51" s="261">
        <v>0</v>
      </c>
      <c r="BE51" s="261">
        <v>41956.951284023729</v>
      </c>
      <c r="BF51" s="261">
        <v>0</v>
      </c>
      <c r="BG51" s="261">
        <v>34802.965227678542</v>
      </c>
      <c r="BH51" s="480">
        <f t="shared" si="93"/>
        <v>155001.57420740451</v>
      </c>
      <c r="BI51" s="481">
        <f t="shared" si="94"/>
        <v>217702.32157870429</v>
      </c>
      <c r="BJ51" s="335">
        <v>29</v>
      </c>
      <c r="BK51" s="261">
        <v>0</v>
      </c>
      <c r="BL51" s="261">
        <v>1556.67</v>
      </c>
      <c r="BM51" s="261">
        <v>0</v>
      </c>
      <c r="BN51" s="261">
        <v>422.37471517581167</v>
      </c>
      <c r="BO51" s="261">
        <v>177.83406223674754</v>
      </c>
      <c r="BP51" s="261">
        <v>1567.8881256707919</v>
      </c>
      <c r="BQ51" s="261">
        <v>178.38883063618732</v>
      </c>
      <c r="BR51" s="261">
        <v>1951.2264125682691</v>
      </c>
      <c r="BS51" s="478">
        <f t="shared" si="95"/>
        <v>5854.3821462878077</v>
      </c>
      <c r="BT51" s="483">
        <v>0</v>
      </c>
      <c r="BU51" s="261">
        <v>7276.5199999999986</v>
      </c>
      <c r="BV51" s="261">
        <v>0</v>
      </c>
      <c r="BW51" s="261">
        <v>3362.5615673039974</v>
      </c>
      <c r="BX51" s="261">
        <v>0</v>
      </c>
      <c r="BY51" s="261">
        <v>6631.4892266449533</v>
      </c>
      <c r="BZ51" s="261">
        <v>0</v>
      </c>
      <c r="CA51" s="261">
        <v>7811.5530988244318</v>
      </c>
      <c r="CB51" s="480">
        <f t="shared" si="96"/>
        <v>25082.123892773383</v>
      </c>
      <c r="CC51" s="481">
        <f t="shared" si="97"/>
        <v>30936.506039061191</v>
      </c>
      <c r="CD51" s="335">
        <v>29</v>
      </c>
      <c r="CE51" s="480">
        <f t="shared" si="98"/>
        <v>23006.699999999997</v>
      </c>
      <c r="CF51" s="480">
        <f t="shared" si="99"/>
        <v>16812.790444073897</v>
      </c>
      <c r="CG51" s="480">
        <f t="shared" si="100"/>
        <v>17255.932989234971</v>
      </c>
      <c r="CH51" s="480">
        <f t="shared" si="101"/>
        <v>21940.801464713008</v>
      </c>
      <c r="CI51" s="482">
        <f t="shared" si="102"/>
        <v>79016.224898021872</v>
      </c>
      <c r="CJ51" s="480">
        <f t="shared" si="103"/>
        <v>49697.029999999984</v>
      </c>
      <c r="CK51" s="480">
        <f t="shared" si="104"/>
        <v>46147.165443901846</v>
      </c>
      <c r="CL51" s="480">
        <f t="shared" si="105"/>
        <v>51670.313942738445</v>
      </c>
      <c r="CM51" s="480">
        <f t="shared" si="106"/>
        <v>44320.456522054243</v>
      </c>
      <c r="CN51" s="482">
        <f t="shared" si="107"/>
        <v>191834.96590869452</v>
      </c>
      <c r="CO51" s="480">
        <f t="shared" si="108"/>
        <v>72703.729999999981</v>
      </c>
      <c r="CP51" s="480">
        <f t="shared" si="109"/>
        <v>62959.955887975753</v>
      </c>
      <c r="CQ51" s="480">
        <f t="shared" si="110"/>
        <v>68926.246931973408</v>
      </c>
      <c r="CR51" s="480">
        <f t="shared" si="111"/>
        <v>66261.257986767247</v>
      </c>
      <c r="CS51" s="482">
        <f t="shared" si="112"/>
        <v>270851.19080671639</v>
      </c>
    </row>
    <row r="52" spans="1:97" ht="15.75" customHeight="1">
      <c r="A52" s="97" t="s">
        <v>217</v>
      </c>
      <c r="B52" s="335">
        <v>30</v>
      </c>
      <c r="C52" s="261">
        <v>2819.1400000000003</v>
      </c>
      <c r="D52" s="261">
        <v>5304.25</v>
      </c>
      <c r="E52" s="261">
        <v>994.48073169808265</v>
      </c>
      <c r="F52" s="261">
        <v>12061.472534585229</v>
      </c>
      <c r="G52" s="261">
        <v>0</v>
      </c>
      <c r="H52" s="261">
        <v>24507.49068199399</v>
      </c>
      <c r="I52" s="261">
        <v>1467.6969420861872</v>
      </c>
      <c r="J52" s="261">
        <v>4028.8228820477621</v>
      </c>
      <c r="K52" s="478">
        <f t="shared" si="86"/>
        <v>51183.353772411247</v>
      </c>
      <c r="L52" s="483">
        <v>0</v>
      </c>
      <c r="M52" s="261">
        <v>0</v>
      </c>
      <c r="N52" s="261">
        <v>0</v>
      </c>
      <c r="O52" s="261">
        <v>0</v>
      </c>
      <c r="P52" s="261">
        <v>0</v>
      </c>
      <c r="Q52" s="261">
        <v>0</v>
      </c>
      <c r="R52" s="261">
        <v>0</v>
      </c>
      <c r="S52" s="261">
        <v>0</v>
      </c>
      <c r="T52" s="480">
        <f t="shared" si="87"/>
        <v>0</v>
      </c>
      <c r="U52" s="481">
        <f t="shared" si="88"/>
        <v>51183.353772411247</v>
      </c>
      <c r="V52" s="335">
        <v>30</v>
      </c>
      <c r="W52" s="261">
        <v>0</v>
      </c>
      <c r="X52" s="261">
        <v>0</v>
      </c>
      <c r="Y52" s="261">
        <v>0</v>
      </c>
      <c r="Z52" s="261">
        <v>0</v>
      </c>
      <c r="AA52" s="261">
        <v>0</v>
      </c>
      <c r="AB52" s="261">
        <v>0</v>
      </c>
      <c r="AC52" s="261">
        <v>0</v>
      </c>
      <c r="AD52" s="261">
        <v>1037.7936234279473</v>
      </c>
      <c r="AE52" s="478">
        <f t="shared" si="89"/>
        <v>1037.7936234279473</v>
      </c>
      <c r="AF52" s="483">
        <v>0</v>
      </c>
      <c r="AG52" s="261">
        <v>0</v>
      </c>
      <c r="AH52" s="261">
        <v>0</v>
      </c>
      <c r="AI52" s="261">
        <v>0</v>
      </c>
      <c r="AJ52" s="261">
        <v>0</v>
      </c>
      <c r="AK52" s="261">
        <v>0</v>
      </c>
      <c r="AL52" s="261">
        <v>0</v>
      </c>
      <c r="AM52" s="261">
        <v>0</v>
      </c>
      <c r="AN52" s="480">
        <f t="shared" si="90"/>
        <v>0</v>
      </c>
      <c r="AO52" s="481">
        <f t="shared" si="91"/>
        <v>1037.7936234279473</v>
      </c>
      <c r="AP52" s="335">
        <v>30</v>
      </c>
      <c r="AQ52" s="261">
        <v>93519.340000000026</v>
      </c>
      <c r="AR52" s="261">
        <v>319148.11000000086</v>
      </c>
      <c r="AS52" s="261">
        <v>101841.36316534782</v>
      </c>
      <c r="AT52" s="261">
        <v>321848.30254239915</v>
      </c>
      <c r="AU52" s="261">
        <v>127642.5638862536</v>
      </c>
      <c r="AV52" s="261">
        <v>332681.01136971108</v>
      </c>
      <c r="AW52" s="261">
        <v>134236.20366706411</v>
      </c>
      <c r="AX52" s="261">
        <v>370432.44872959319</v>
      </c>
      <c r="AY52" s="478">
        <f t="shared" si="92"/>
        <v>1801349.34336037</v>
      </c>
      <c r="AZ52" s="483">
        <v>0</v>
      </c>
      <c r="BA52" s="261">
        <v>0</v>
      </c>
      <c r="BB52" s="261">
        <v>0</v>
      </c>
      <c r="BC52" s="261">
        <v>0</v>
      </c>
      <c r="BD52" s="261">
        <v>0</v>
      </c>
      <c r="BE52" s="261">
        <v>0</v>
      </c>
      <c r="BF52" s="261">
        <v>0</v>
      </c>
      <c r="BG52" s="261">
        <v>0</v>
      </c>
      <c r="BH52" s="480">
        <f t="shared" si="93"/>
        <v>0</v>
      </c>
      <c r="BI52" s="481">
        <f t="shared" si="94"/>
        <v>1801349.34336037</v>
      </c>
      <c r="BJ52" s="335">
        <v>30</v>
      </c>
      <c r="BK52" s="261">
        <v>0</v>
      </c>
      <c r="BL52" s="261">
        <v>8184.6</v>
      </c>
      <c r="BM52" s="261">
        <v>0</v>
      </c>
      <c r="BN52" s="261">
        <v>0</v>
      </c>
      <c r="BO52" s="261">
        <v>0</v>
      </c>
      <c r="BP52" s="261">
        <v>0</v>
      </c>
      <c r="BQ52" s="261">
        <v>0</v>
      </c>
      <c r="BR52" s="261">
        <v>0</v>
      </c>
      <c r="BS52" s="478">
        <f t="shared" si="95"/>
        <v>8184.6</v>
      </c>
      <c r="BT52" s="483">
        <v>0</v>
      </c>
      <c r="BU52" s="261">
        <v>0</v>
      </c>
      <c r="BV52" s="261">
        <v>0</v>
      </c>
      <c r="BW52" s="261">
        <v>0</v>
      </c>
      <c r="BX52" s="261">
        <v>0</v>
      </c>
      <c r="BY52" s="261">
        <v>0</v>
      </c>
      <c r="BZ52" s="261">
        <v>0</v>
      </c>
      <c r="CA52" s="261">
        <v>0</v>
      </c>
      <c r="CB52" s="480">
        <f t="shared" si="96"/>
        <v>0</v>
      </c>
      <c r="CC52" s="481">
        <f t="shared" si="97"/>
        <v>8184.6</v>
      </c>
      <c r="CD52" s="335">
        <v>30</v>
      </c>
      <c r="CE52" s="480">
        <f t="shared" si="98"/>
        <v>428975.44000000088</v>
      </c>
      <c r="CF52" s="480">
        <f t="shared" si="99"/>
        <v>436745.61897403025</v>
      </c>
      <c r="CG52" s="480">
        <f t="shared" si="100"/>
        <v>484831.06593795866</v>
      </c>
      <c r="CH52" s="480">
        <f t="shared" si="101"/>
        <v>511202.9658442192</v>
      </c>
      <c r="CI52" s="482">
        <f t="shared" si="102"/>
        <v>1861755.0907562093</v>
      </c>
      <c r="CJ52" s="480">
        <f t="shared" si="103"/>
        <v>0</v>
      </c>
      <c r="CK52" s="480">
        <f t="shared" si="104"/>
        <v>0</v>
      </c>
      <c r="CL52" s="480">
        <f t="shared" si="105"/>
        <v>0</v>
      </c>
      <c r="CM52" s="480">
        <f t="shared" si="106"/>
        <v>0</v>
      </c>
      <c r="CN52" s="482">
        <f t="shared" si="107"/>
        <v>0</v>
      </c>
      <c r="CO52" s="480">
        <f t="shared" si="108"/>
        <v>428975.44000000088</v>
      </c>
      <c r="CP52" s="480">
        <f t="shared" si="109"/>
        <v>436745.61897403025</v>
      </c>
      <c r="CQ52" s="480">
        <f t="shared" si="110"/>
        <v>484831.06593795866</v>
      </c>
      <c r="CR52" s="480">
        <f t="shared" si="111"/>
        <v>511202.9658442192</v>
      </c>
      <c r="CS52" s="482">
        <f t="shared" si="112"/>
        <v>1861755.0907562093</v>
      </c>
    </row>
    <row r="53" spans="1:97" ht="15.75" customHeight="1">
      <c r="A53" s="97" t="s">
        <v>218</v>
      </c>
      <c r="B53" s="335">
        <v>31</v>
      </c>
      <c r="C53" s="261">
        <v>3123.1200000000003</v>
      </c>
      <c r="D53" s="261">
        <v>5562.26</v>
      </c>
      <c r="E53" s="261">
        <v>716.05533683063197</v>
      </c>
      <c r="F53" s="261">
        <v>7493.4074116656257</v>
      </c>
      <c r="G53" s="261">
        <v>12975.78748691594</v>
      </c>
      <c r="H53" s="261">
        <v>1492.6964750950469</v>
      </c>
      <c r="I53" s="261">
        <v>3448.0671288097515</v>
      </c>
      <c r="J53" s="261">
        <v>219.00526597222975</v>
      </c>
      <c r="K53" s="478">
        <f t="shared" si="86"/>
        <v>35030.399105289231</v>
      </c>
      <c r="L53" s="483">
        <v>0</v>
      </c>
      <c r="M53" s="261">
        <v>0</v>
      </c>
      <c r="N53" s="261">
        <v>0</v>
      </c>
      <c r="O53" s="261">
        <v>0</v>
      </c>
      <c r="P53" s="261">
        <v>0</v>
      </c>
      <c r="Q53" s="261">
        <v>0</v>
      </c>
      <c r="R53" s="261">
        <v>0</v>
      </c>
      <c r="S53" s="261">
        <v>0</v>
      </c>
      <c r="T53" s="480">
        <f t="shared" si="87"/>
        <v>0</v>
      </c>
      <c r="U53" s="481">
        <f t="shared" si="88"/>
        <v>35030.399105289231</v>
      </c>
      <c r="V53" s="335">
        <v>31</v>
      </c>
      <c r="W53" s="261">
        <v>4792.32</v>
      </c>
      <c r="X53" s="261">
        <v>0</v>
      </c>
      <c r="Y53" s="261">
        <v>6760.7163750662094</v>
      </c>
      <c r="Z53" s="261">
        <v>0</v>
      </c>
      <c r="AA53" s="261">
        <v>5033.5542238377657</v>
      </c>
      <c r="AB53" s="261">
        <v>324.48181654956471</v>
      </c>
      <c r="AC53" s="261">
        <v>3448.0671288097515</v>
      </c>
      <c r="AD53" s="261">
        <v>0</v>
      </c>
      <c r="AE53" s="478">
        <f t="shared" si="89"/>
        <v>20359.139544263289</v>
      </c>
      <c r="AF53" s="483">
        <v>0</v>
      </c>
      <c r="AG53" s="261">
        <v>0</v>
      </c>
      <c r="AH53" s="261">
        <v>0</v>
      </c>
      <c r="AI53" s="261">
        <v>0</v>
      </c>
      <c r="AJ53" s="261">
        <v>0</v>
      </c>
      <c r="AK53" s="261">
        <v>0</v>
      </c>
      <c r="AL53" s="261">
        <v>0</v>
      </c>
      <c r="AM53" s="261">
        <v>0</v>
      </c>
      <c r="AN53" s="480">
        <f t="shared" si="90"/>
        <v>0</v>
      </c>
      <c r="AO53" s="481">
        <f t="shared" si="91"/>
        <v>20359.139544263289</v>
      </c>
      <c r="AP53" s="335">
        <v>31</v>
      </c>
      <c r="AQ53" s="261">
        <v>227487.52000000046</v>
      </c>
      <c r="AR53" s="261">
        <v>159833.55999999991</v>
      </c>
      <c r="AS53" s="261">
        <v>253361.57743402704</v>
      </c>
      <c r="AT53" s="261">
        <v>199132.34726742201</v>
      </c>
      <c r="AU53" s="261">
        <v>387795.82024538494</v>
      </c>
      <c r="AV53" s="261">
        <v>243381.04163345502</v>
      </c>
      <c r="AW53" s="261">
        <v>385178.5956853868</v>
      </c>
      <c r="AX53" s="261">
        <v>243925.02126759477</v>
      </c>
      <c r="AY53" s="478">
        <f t="shared" si="92"/>
        <v>2100095.4835332707</v>
      </c>
      <c r="AZ53" s="483">
        <v>0</v>
      </c>
      <c r="BA53" s="261">
        <v>0</v>
      </c>
      <c r="BB53" s="261">
        <v>0</v>
      </c>
      <c r="BC53" s="261">
        <v>0</v>
      </c>
      <c r="BD53" s="261">
        <v>0</v>
      </c>
      <c r="BE53" s="261">
        <v>0</v>
      </c>
      <c r="BF53" s="261">
        <v>0</v>
      </c>
      <c r="BG53" s="261">
        <v>0</v>
      </c>
      <c r="BH53" s="480">
        <f t="shared" si="93"/>
        <v>0</v>
      </c>
      <c r="BI53" s="481">
        <f t="shared" si="94"/>
        <v>2100095.4835332707</v>
      </c>
      <c r="BJ53" s="335">
        <v>31</v>
      </c>
      <c r="BK53" s="261">
        <v>0</v>
      </c>
      <c r="BL53" s="261">
        <v>220.00000000000003</v>
      </c>
      <c r="BM53" s="261">
        <v>0</v>
      </c>
      <c r="BN53" s="261">
        <v>220.07540283418652</v>
      </c>
      <c r="BO53" s="261">
        <v>0</v>
      </c>
      <c r="BP53" s="261">
        <v>0</v>
      </c>
      <c r="BQ53" s="261">
        <v>0</v>
      </c>
      <c r="BR53" s="261">
        <v>0</v>
      </c>
      <c r="BS53" s="478">
        <f t="shared" si="95"/>
        <v>440.07540283418655</v>
      </c>
      <c r="BT53" s="483">
        <v>0</v>
      </c>
      <c r="BU53" s="261">
        <v>0</v>
      </c>
      <c r="BV53" s="261">
        <v>0</v>
      </c>
      <c r="BW53" s="261">
        <v>0</v>
      </c>
      <c r="BX53" s="261">
        <v>0</v>
      </c>
      <c r="BY53" s="261">
        <v>0</v>
      </c>
      <c r="BZ53" s="261">
        <v>0</v>
      </c>
      <c r="CA53" s="261">
        <v>0</v>
      </c>
      <c r="CB53" s="480">
        <f t="shared" si="96"/>
        <v>0</v>
      </c>
      <c r="CC53" s="481">
        <f t="shared" si="97"/>
        <v>440.07540283418655</v>
      </c>
      <c r="CD53" s="335">
        <v>31</v>
      </c>
      <c r="CE53" s="480">
        <f t="shared" si="98"/>
        <v>401018.78000000038</v>
      </c>
      <c r="CF53" s="480">
        <f t="shared" si="99"/>
        <v>467684.17922784569</v>
      </c>
      <c r="CG53" s="480">
        <f t="shared" si="100"/>
        <v>651003.38188123819</v>
      </c>
      <c r="CH53" s="480">
        <f t="shared" si="101"/>
        <v>636218.7564765733</v>
      </c>
      <c r="CI53" s="482">
        <f t="shared" si="102"/>
        <v>2155925.0975856571</v>
      </c>
      <c r="CJ53" s="480">
        <f t="shared" si="103"/>
        <v>0</v>
      </c>
      <c r="CK53" s="480">
        <f t="shared" si="104"/>
        <v>0</v>
      </c>
      <c r="CL53" s="480">
        <f t="shared" si="105"/>
        <v>0</v>
      </c>
      <c r="CM53" s="480">
        <f t="shared" si="106"/>
        <v>0</v>
      </c>
      <c r="CN53" s="482">
        <f t="shared" si="107"/>
        <v>0</v>
      </c>
      <c r="CO53" s="480">
        <f t="shared" si="108"/>
        <v>401018.78000000038</v>
      </c>
      <c r="CP53" s="480">
        <f t="shared" si="109"/>
        <v>467684.17922784569</v>
      </c>
      <c r="CQ53" s="480">
        <f t="shared" si="110"/>
        <v>651003.38188123819</v>
      </c>
      <c r="CR53" s="480">
        <f t="shared" si="111"/>
        <v>636218.7564765733</v>
      </c>
      <c r="CS53" s="482">
        <f t="shared" si="112"/>
        <v>2155925.0975856571</v>
      </c>
    </row>
    <row r="54" spans="1:97" ht="15.75" customHeight="1">
      <c r="A54" s="97" t="s">
        <v>219</v>
      </c>
      <c r="B54" s="335">
        <v>32</v>
      </c>
      <c r="C54" s="261">
        <v>0</v>
      </c>
      <c r="D54" s="261">
        <v>0</v>
      </c>
      <c r="E54" s="261">
        <v>0</v>
      </c>
      <c r="F54" s="261">
        <v>0</v>
      </c>
      <c r="G54" s="261">
        <v>0</v>
      </c>
      <c r="H54" s="261">
        <v>0</v>
      </c>
      <c r="I54" s="261">
        <v>0</v>
      </c>
      <c r="J54" s="261">
        <v>0</v>
      </c>
      <c r="K54" s="478">
        <f t="shared" si="86"/>
        <v>0</v>
      </c>
      <c r="L54" s="483">
        <v>0</v>
      </c>
      <c r="M54" s="261">
        <v>0</v>
      </c>
      <c r="N54" s="261">
        <v>0</v>
      </c>
      <c r="O54" s="261">
        <v>0</v>
      </c>
      <c r="P54" s="261">
        <v>0</v>
      </c>
      <c r="Q54" s="261">
        <v>0</v>
      </c>
      <c r="R54" s="261">
        <v>0</v>
      </c>
      <c r="S54" s="261">
        <v>0</v>
      </c>
      <c r="T54" s="480">
        <f t="shared" si="87"/>
        <v>0</v>
      </c>
      <c r="U54" s="481">
        <f t="shared" si="88"/>
        <v>0</v>
      </c>
      <c r="V54" s="335">
        <v>32</v>
      </c>
      <c r="W54" s="261">
        <v>0</v>
      </c>
      <c r="X54" s="261">
        <v>0</v>
      </c>
      <c r="Y54" s="261">
        <v>0</v>
      </c>
      <c r="Z54" s="261">
        <v>0</v>
      </c>
      <c r="AA54" s="261">
        <v>0</v>
      </c>
      <c r="AB54" s="261">
        <v>0</v>
      </c>
      <c r="AC54" s="261">
        <v>0</v>
      </c>
      <c r="AD54" s="261">
        <v>0</v>
      </c>
      <c r="AE54" s="478">
        <f t="shared" si="89"/>
        <v>0</v>
      </c>
      <c r="AF54" s="483">
        <v>0</v>
      </c>
      <c r="AG54" s="261">
        <v>0</v>
      </c>
      <c r="AH54" s="261">
        <v>0</v>
      </c>
      <c r="AI54" s="261">
        <v>0</v>
      </c>
      <c r="AJ54" s="261">
        <v>0</v>
      </c>
      <c r="AK54" s="261">
        <v>0</v>
      </c>
      <c r="AL54" s="261">
        <v>0</v>
      </c>
      <c r="AM54" s="261">
        <v>0</v>
      </c>
      <c r="AN54" s="480">
        <f t="shared" si="90"/>
        <v>0</v>
      </c>
      <c r="AO54" s="481">
        <f t="shared" si="91"/>
        <v>0</v>
      </c>
      <c r="AP54" s="335">
        <v>32</v>
      </c>
      <c r="AQ54" s="261">
        <v>0</v>
      </c>
      <c r="AR54" s="261">
        <v>0</v>
      </c>
      <c r="AS54" s="261">
        <v>0</v>
      </c>
      <c r="AT54" s="261">
        <v>0</v>
      </c>
      <c r="AU54" s="261">
        <v>0</v>
      </c>
      <c r="AV54" s="261">
        <v>0</v>
      </c>
      <c r="AW54" s="261">
        <v>0</v>
      </c>
      <c r="AX54" s="261">
        <v>0</v>
      </c>
      <c r="AY54" s="478">
        <f t="shared" si="92"/>
        <v>0</v>
      </c>
      <c r="AZ54" s="483">
        <v>0</v>
      </c>
      <c r="BA54" s="261">
        <v>0</v>
      </c>
      <c r="BB54" s="261">
        <v>0</v>
      </c>
      <c r="BC54" s="261">
        <v>0</v>
      </c>
      <c r="BD54" s="261">
        <v>0</v>
      </c>
      <c r="BE54" s="261">
        <v>0</v>
      </c>
      <c r="BF54" s="261">
        <v>0</v>
      </c>
      <c r="BG54" s="261">
        <v>0</v>
      </c>
      <c r="BH54" s="480">
        <f t="shared" si="93"/>
        <v>0</v>
      </c>
      <c r="BI54" s="481">
        <f t="shared" si="94"/>
        <v>0</v>
      </c>
      <c r="BJ54" s="335">
        <v>32</v>
      </c>
      <c r="BK54" s="261">
        <v>0</v>
      </c>
      <c r="BL54" s="261">
        <v>0</v>
      </c>
      <c r="BM54" s="261">
        <v>0</v>
      </c>
      <c r="BN54" s="261">
        <v>0</v>
      </c>
      <c r="BO54" s="261">
        <v>0</v>
      </c>
      <c r="BP54" s="261">
        <v>0</v>
      </c>
      <c r="BQ54" s="261">
        <v>0</v>
      </c>
      <c r="BR54" s="261">
        <v>0</v>
      </c>
      <c r="BS54" s="478">
        <f t="shared" si="95"/>
        <v>0</v>
      </c>
      <c r="BT54" s="483">
        <v>0</v>
      </c>
      <c r="BU54" s="261">
        <v>0</v>
      </c>
      <c r="BV54" s="261">
        <v>0</v>
      </c>
      <c r="BW54" s="261">
        <v>0</v>
      </c>
      <c r="BX54" s="261">
        <v>0</v>
      </c>
      <c r="BY54" s="261">
        <v>0</v>
      </c>
      <c r="BZ54" s="261">
        <v>0</v>
      </c>
      <c r="CA54" s="261">
        <v>0</v>
      </c>
      <c r="CB54" s="480">
        <f t="shared" si="96"/>
        <v>0</v>
      </c>
      <c r="CC54" s="481">
        <f t="shared" si="97"/>
        <v>0</v>
      </c>
      <c r="CD54" s="335">
        <v>32</v>
      </c>
      <c r="CE54" s="480">
        <f t="shared" si="98"/>
        <v>0</v>
      </c>
      <c r="CF54" s="480">
        <f t="shared" si="99"/>
        <v>0</v>
      </c>
      <c r="CG54" s="480">
        <f t="shared" si="100"/>
        <v>0</v>
      </c>
      <c r="CH54" s="480">
        <f t="shared" si="101"/>
        <v>0</v>
      </c>
      <c r="CI54" s="482">
        <f t="shared" si="102"/>
        <v>0</v>
      </c>
      <c r="CJ54" s="480">
        <f t="shared" si="103"/>
        <v>0</v>
      </c>
      <c r="CK54" s="480">
        <f t="shared" si="104"/>
        <v>0</v>
      </c>
      <c r="CL54" s="480">
        <f t="shared" si="105"/>
        <v>0</v>
      </c>
      <c r="CM54" s="480">
        <f t="shared" si="106"/>
        <v>0</v>
      </c>
      <c r="CN54" s="482">
        <f t="shared" si="107"/>
        <v>0</v>
      </c>
      <c r="CO54" s="480">
        <f t="shared" si="108"/>
        <v>0</v>
      </c>
      <c r="CP54" s="480">
        <f t="shared" si="109"/>
        <v>0</v>
      </c>
      <c r="CQ54" s="480">
        <f t="shared" si="110"/>
        <v>0</v>
      </c>
      <c r="CR54" s="480">
        <f t="shared" si="111"/>
        <v>0</v>
      </c>
      <c r="CS54" s="482">
        <f t="shared" si="112"/>
        <v>0</v>
      </c>
    </row>
    <row r="55" spans="1:97" ht="15.75" customHeight="1">
      <c r="A55" s="97" t="s">
        <v>220</v>
      </c>
      <c r="B55" s="335">
        <v>33</v>
      </c>
      <c r="C55" s="261">
        <v>421.37000000000006</v>
      </c>
      <c r="D55" s="261">
        <v>22289.559999999998</v>
      </c>
      <c r="E55" s="261">
        <v>820.59115317687053</v>
      </c>
      <c r="F55" s="261">
        <v>19625.824253382674</v>
      </c>
      <c r="G55" s="261">
        <v>2556.9467590232134</v>
      </c>
      <c r="H55" s="261">
        <v>29333.46667707797</v>
      </c>
      <c r="I55" s="261">
        <v>859.7061761852998</v>
      </c>
      <c r="J55" s="261">
        <v>25042.850319399749</v>
      </c>
      <c r="K55" s="478">
        <f t="shared" si="86"/>
        <v>100950.31533824577</v>
      </c>
      <c r="L55" s="483">
        <v>0</v>
      </c>
      <c r="M55" s="261">
        <v>3338.2600000000057</v>
      </c>
      <c r="N55" s="261">
        <v>0</v>
      </c>
      <c r="O55" s="261">
        <v>2036.6086191043441</v>
      </c>
      <c r="P55" s="261">
        <v>0</v>
      </c>
      <c r="Q55" s="261">
        <v>13865.798348943277</v>
      </c>
      <c r="R55" s="261">
        <v>0</v>
      </c>
      <c r="S55" s="261">
        <v>2914.6026871204126</v>
      </c>
      <c r="T55" s="480">
        <f t="shared" si="87"/>
        <v>22155.269655168038</v>
      </c>
      <c r="U55" s="481">
        <f t="shared" si="88"/>
        <v>123105.58499341381</v>
      </c>
      <c r="V55" s="335">
        <v>33</v>
      </c>
      <c r="W55" s="261">
        <v>2834.7100000000009</v>
      </c>
      <c r="X55" s="261">
        <v>13341.97</v>
      </c>
      <c r="Y55" s="261">
        <v>3793.4197117980698</v>
      </c>
      <c r="Z55" s="261">
        <v>15841.077513141749</v>
      </c>
      <c r="AA55" s="261">
        <v>2420.103563303051</v>
      </c>
      <c r="AB55" s="261">
        <v>16860.275485333004</v>
      </c>
      <c r="AC55" s="261">
        <v>1058.0968180394095</v>
      </c>
      <c r="AD55" s="261">
        <v>15584.896940013532</v>
      </c>
      <c r="AE55" s="478">
        <f t="shared" si="89"/>
        <v>71734.550031628809</v>
      </c>
      <c r="AF55" s="483">
        <v>0</v>
      </c>
      <c r="AG55" s="261">
        <v>832.45000000000255</v>
      </c>
      <c r="AH55" s="261">
        <v>0</v>
      </c>
      <c r="AI55" s="261">
        <v>3756.2683987123214</v>
      </c>
      <c r="AJ55" s="261">
        <v>0</v>
      </c>
      <c r="AK55" s="261">
        <v>2102.9641374264929</v>
      </c>
      <c r="AL55" s="261">
        <v>0</v>
      </c>
      <c r="AM55" s="261">
        <v>2230.4617021336348</v>
      </c>
      <c r="AN55" s="480">
        <f t="shared" si="90"/>
        <v>8922.1442382724526</v>
      </c>
      <c r="AO55" s="481">
        <f t="shared" si="91"/>
        <v>80656.694269901258</v>
      </c>
      <c r="AP55" s="335">
        <v>33</v>
      </c>
      <c r="AQ55" s="261">
        <v>12836.000000000004</v>
      </c>
      <c r="AR55" s="261">
        <v>280737.75000000017</v>
      </c>
      <c r="AS55" s="261">
        <v>8024.3993415675086</v>
      </c>
      <c r="AT55" s="261">
        <v>275543.49746390968</v>
      </c>
      <c r="AU55" s="261">
        <v>13137.908216740152</v>
      </c>
      <c r="AV55" s="261">
        <v>291206.31642598653</v>
      </c>
      <c r="AW55" s="261">
        <v>9278.4494301939339</v>
      </c>
      <c r="AX55" s="261">
        <v>264924.67271707498</v>
      </c>
      <c r="AY55" s="478">
        <f t="shared" si="92"/>
        <v>1155688.993595473</v>
      </c>
      <c r="AZ55" s="483">
        <v>0</v>
      </c>
      <c r="BA55" s="261">
        <v>60966.649999999972</v>
      </c>
      <c r="BB55" s="261">
        <v>0</v>
      </c>
      <c r="BC55" s="261">
        <v>66715.128663183699</v>
      </c>
      <c r="BD55" s="261">
        <v>0</v>
      </c>
      <c r="BE55" s="261">
        <v>58340.183723552895</v>
      </c>
      <c r="BF55" s="261">
        <v>0</v>
      </c>
      <c r="BG55" s="261">
        <v>79495.09497981095</v>
      </c>
      <c r="BH55" s="480">
        <f t="shared" si="93"/>
        <v>265517.05736654752</v>
      </c>
      <c r="BI55" s="481">
        <f t="shared" si="94"/>
        <v>1421206.0509620206</v>
      </c>
      <c r="BJ55" s="335">
        <v>33</v>
      </c>
      <c r="BK55" s="261">
        <v>0</v>
      </c>
      <c r="BL55" s="261">
        <v>2527.04</v>
      </c>
      <c r="BM55" s="261">
        <v>127.51368908760797</v>
      </c>
      <c r="BN55" s="261">
        <v>701.44032939696194</v>
      </c>
      <c r="BO55" s="261">
        <v>0</v>
      </c>
      <c r="BP55" s="261">
        <v>1064.9012505354419</v>
      </c>
      <c r="BQ55" s="261">
        <v>0</v>
      </c>
      <c r="BR55" s="261">
        <v>281.82361129903501</v>
      </c>
      <c r="BS55" s="478">
        <f t="shared" si="95"/>
        <v>4702.7188803190475</v>
      </c>
      <c r="BT55" s="483">
        <v>0</v>
      </c>
      <c r="BU55" s="261">
        <v>3536.38</v>
      </c>
      <c r="BV55" s="261">
        <v>0</v>
      </c>
      <c r="BW55" s="261">
        <v>1724.2221422885648</v>
      </c>
      <c r="BX55" s="261">
        <v>0</v>
      </c>
      <c r="BY55" s="261">
        <v>2461.229346853047</v>
      </c>
      <c r="BZ55" s="261">
        <v>0</v>
      </c>
      <c r="CA55" s="261">
        <v>827.72029544015061</v>
      </c>
      <c r="CB55" s="480">
        <f t="shared" si="96"/>
        <v>8549.5517845817631</v>
      </c>
      <c r="CC55" s="481">
        <f t="shared" si="97"/>
        <v>13252.270664900811</v>
      </c>
      <c r="CD55" s="335">
        <v>33</v>
      </c>
      <c r="CE55" s="480">
        <f t="shared" si="98"/>
        <v>334988.40000000014</v>
      </c>
      <c r="CF55" s="480">
        <f t="shared" si="99"/>
        <v>324477.76345546113</v>
      </c>
      <c r="CG55" s="480">
        <f t="shared" si="100"/>
        <v>356579.91837799939</v>
      </c>
      <c r="CH55" s="480">
        <f t="shared" si="101"/>
        <v>317030.49601220596</v>
      </c>
      <c r="CI55" s="482">
        <f t="shared" si="102"/>
        <v>1333076.5778456666</v>
      </c>
      <c r="CJ55" s="480">
        <f t="shared" si="103"/>
        <v>68673.739999999976</v>
      </c>
      <c r="CK55" s="480">
        <f t="shared" si="104"/>
        <v>74232.227823288922</v>
      </c>
      <c r="CL55" s="480">
        <f t="shared" si="105"/>
        <v>76770.175556775706</v>
      </c>
      <c r="CM55" s="480">
        <f t="shared" si="106"/>
        <v>85467.879664505148</v>
      </c>
      <c r="CN55" s="482">
        <f t="shared" si="107"/>
        <v>305144.02304456977</v>
      </c>
      <c r="CO55" s="480">
        <f t="shared" si="108"/>
        <v>403662.14000000013</v>
      </c>
      <c r="CP55" s="480">
        <f t="shared" si="109"/>
        <v>398709.99127875007</v>
      </c>
      <c r="CQ55" s="480">
        <f t="shared" si="110"/>
        <v>433350.0939347751</v>
      </c>
      <c r="CR55" s="480">
        <f t="shared" si="111"/>
        <v>402498.37567671109</v>
      </c>
      <c r="CS55" s="482">
        <f t="shared" si="112"/>
        <v>1638220.6008902367</v>
      </c>
    </row>
    <row r="56" spans="1:97" ht="15.75" customHeight="1">
      <c r="A56" s="97" t="s">
        <v>221</v>
      </c>
      <c r="B56" s="335">
        <v>34</v>
      </c>
      <c r="C56" s="261">
        <v>1385.5500000000002</v>
      </c>
      <c r="D56" s="261">
        <v>7210.0500000000011</v>
      </c>
      <c r="E56" s="261">
        <v>3059.0380959677905</v>
      </c>
      <c r="F56" s="261">
        <v>8914.904448853842</v>
      </c>
      <c r="G56" s="261">
        <v>1766.4730003733014</v>
      </c>
      <c r="H56" s="261">
        <v>7501.6590632742145</v>
      </c>
      <c r="I56" s="261">
        <v>2288.2534154506711</v>
      </c>
      <c r="J56" s="261">
        <v>2813.7053159741349</v>
      </c>
      <c r="K56" s="478">
        <f t="shared" si="86"/>
        <v>34939.633339893961</v>
      </c>
      <c r="L56" s="483">
        <v>0</v>
      </c>
      <c r="M56" s="261">
        <v>2634.4700000000003</v>
      </c>
      <c r="N56" s="261">
        <v>0</v>
      </c>
      <c r="O56" s="261">
        <v>2259.5727873805167</v>
      </c>
      <c r="P56" s="261">
        <v>0</v>
      </c>
      <c r="Q56" s="261">
        <v>5776.3484622262185</v>
      </c>
      <c r="R56" s="261">
        <v>0</v>
      </c>
      <c r="S56" s="261">
        <v>926.90555479388854</v>
      </c>
      <c r="T56" s="480">
        <f t="shared" si="87"/>
        <v>11597.296804400623</v>
      </c>
      <c r="U56" s="481">
        <f t="shared" si="88"/>
        <v>46536.930144294587</v>
      </c>
      <c r="V56" s="335">
        <v>34</v>
      </c>
      <c r="W56" s="261">
        <v>1338.36</v>
      </c>
      <c r="X56" s="261">
        <v>2854.6400000000003</v>
      </c>
      <c r="Y56" s="261">
        <v>1941.8653271896494</v>
      </c>
      <c r="Z56" s="261">
        <v>1430.880252090873</v>
      </c>
      <c r="AA56" s="261">
        <v>2161.1490469289124</v>
      </c>
      <c r="AB56" s="261">
        <v>3166.9325146528704</v>
      </c>
      <c r="AC56" s="261">
        <v>1203.3133831599866</v>
      </c>
      <c r="AD56" s="261">
        <v>3266.0315591117328</v>
      </c>
      <c r="AE56" s="478">
        <f t="shared" si="89"/>
        <v>17363.172083134024</v>
      </c>
      <c r="AF56" s="483">
        <v>0</v>
      </c>
      <c r="AG56" s="261">
        <v>2264.0900000000006</v>
      </c>
      <c r="AH56" s="261">
        <v>0</v>
      </c>
      <c r="AI56" s="261">
        <v>3282.3542286621055</v>
      </c>
      <c r="AJ56" s="261">
        <v>0</v>
      </c>
      <c r="AK56" s="261">
        <v>2997.7364519130783</v>
      </c>
      <c r="AL56" s="261">
        <v>0</v>
      </c>
      <c r="AM56" s="261">
        <v>1135.4620698238841</v>
      </c>
      <c r="AN56" s="480">
        <f t="shared" si="90"/>
        <v>9679.6427503990672</v>
      </c>
      <c r="AO56" s="481">
        <f t="shared" si="91"/>
        <v>27042.814833533092</v>
      </c>
      <c r="AP56" s="335">
        <v>34</v>
      </c>
      <c r="AQ56" s="261">
        <v>7747.82</v>
      </c>
      <c r="AR56" s="261">
        <v>30125.330000000016</v>
      </c>
      <c r="AS56" s="261">
        <v>7349.5581256312798</v>
      </c>
      <c r="AT56" s="261">
        <v>27218.955832814387</v>
      </c>
      <c r="AU56" s="261">
        <v>10541.613030024864</v>
      </c>
      <c r="AV56" s="261">
        <v>36548.970834664826</v>
      </c>
      <c r="AW56" s="261">
        <v>11772.808902373334</v>
      </c>
      <c r="AX56" s="261">
        <v>39009.569588932696</v>
      </c>
      <c r="AY56" s="478">
        <f t="shared" si="92"/>
        <v>170314.62631444141</v>
      </c>
      <c r="AZ56" s="483">
        <v>0</v>
      </c>
      <c r="BA56" s="261">
        <v>25377.38</v>
      </c>
      <c r="BB56" s="261">
        <v>0</v>
      </c>
      <c r="BC56" s="261">
        <v>27485.938928473905</v>
      </c>
      <c r="BD56" s="261">
        <v>0</v>
      </c>
      <c r="BE56" s="261">
        <v>27597.650065030928</v>
      </c>
      <c r="BF56" s="261">
        <v>0</v>
      </c>
      <c r="BG56" s="261">
        <v>42311.894688474757</v>
      </c>
      <c r="BH56" s="480">
        <f t="shared" si="93"/>
        <v>122772.86368197959</v>
      </c>
      <c r="BI56" s="481">
        <f t="shared" si="94"/>
        <v>293087.48999642103</v>
      </c>
      <c r="BJ56" s="335">
        <v>34</v>
      </c>
      <c r="BK56" s="261">
        <v>0</v>
      </c>
      <c r="BL56" s="261">
        <v>5376.48</v>
      </c>
      <c r="BM56" s="261">
        <v>706.44204309773875</v>
      </c>
      <c r="BN56" s="261">
        <v>5262.1729400312261</v>
      </c>
      <c r="BO56" s="261">
        <v>0</v>
      </c>
      <c r="BP56" s="261">
        <v>5222.7151050411039</v>
      </c>
      <c r="BQ56" s="261">
        <v>0</v>
      </c>
      <c r="BR56" s="261">
        <v>1799.5301044865871</v>
      </c>
      <c r="BS56" s="478">
        <f t="shared" si="95"/>
        <v>18367.340192656658</v>
      </c>
      <c r="BT56" s="483">
        <v>0</v>
      </c>
      <c r="BU56" s="261">
        <v>12831.389999999996</v>
      </c>
      <c r="BV56" s="261">
        <v>0</v>
      </c>
      <c r="BW56" s="261">
        <v>18857.789143181031</v>
      </c>
      <c r="BX56" s="261">
        <v>0</v>
      </c>
      <c r="BY56" s="261">
        <v>21021.965263431048</v>
      </c>
      <c r="BZ56" s="261">
        <v>0</v>
      </c>
      <c r="CA56" s="261">
        <v>19018.260661915927</v>
      </c>
      <c r="CB56" s="480">
        <f t="shared" si="96"/>
        <v>71729.405068527994</v>
      </c>
      <c r="CC56" s="481">
        <f t="shared" si="97"/>
        <v>90096.745261184653</v>
      </c>
      <c r="CD56" s="335">
        <v>34</v>
      </c>
      <c r="CE56" s="480">
        <f t="shared" si="98"/>
        <v>56038.23000000001</v>
      </c>
      <c r="CF56" s="480">
        <f t="shared" si="99"/>
        <v>55883.817065676791</v>
      </c>
      <c r="CG56" s="480">
        <f t="shared" si="100"/>
        <v>66909.512594960092</v>
      </c>
      <c r="CH56" s="480">
        <f t="shared" si="101"/>
        <v>62153.212269489137</v>
      </c>
      <c r="CI56" s="482">
        <f t="shared" si="102"/>
        <v>240984.77193012607</v>
      </c>
      <c r="CJ56" s="480">
        <f t="shared" si="103"/>
        <v>43107.33</v>
      </c>
      <c r="CK56" s="480">
        <f t="shared" si="104"/>
        <v>51885.655087697553</v>
      </c>
      <c r="CL56" s="480">
        <f t="shared" si="105"/>
        <v>57393.700242601277</v>
      </c>
      <c r="CM56" s="480">
        <f t="shared" si="106"/>
        <v>63392.522975008455</v>
      </c>
      <c r="CN56" s="482">
        <f t="shared" si="107"/>
        <v>215779.20830530729</v>
      </c>
      <c r="CO56" s="480">
        <f t="shared" si="108"/>
        <v>99145.560000000012</v>
      </c>
      <c r="CP56" s="480">
        <f t="shared" si="109"/>
        <v>107769.47215337434</v>
      </c>
      <c r="CQ56" s="480">
        <f t="shared" si="110"/>
        <v>124303.21283756137</v>
      </c>
      <c r="CR56" s="480">
        <f t="shared" si="111"/>
        <v>125545.7352444976</v>
      </c>
      <c r="CS56" s="482">
        <f t="shared" si="112"/>
        <v>456763.98023543332</v>
      </c>
    </row>
    <row r="57" spans="1:97" ht="15.75" customHeight="1">
      <c r="A57" s="97" t="s">
        <v>222</v>
      </c>
      <c r="B57" s="335">
        <v>35</v>
      </c>
      <c r="C57" s="261">
        <v>631.95999999999992</v>
      </c>
      <c r="D57" s="261">
        <v>4568.5800000000008</v>
      </c>
      <c r="E57" s="261">
        <v>1558.1738657756468</v>
      </c>
      <c r="F57" s="261">
        <v>3999.0301586096098</v>
      </c>
      <c r="G57" s="261">
        <v>1832.9517132824378</v>
      </c>
      <c r="H57" s="261">
        <v>3568.6690451796981</v>
      </c>
      <c r="I57" s="261">
        <v>2335.8820377430725</v>
      </c>
      <c r="J57" s="261">
        <v>1763.9668640488944</v>
      </c>
      <c r="K57" s="478">
        <f t="shared" si="86"/>
        <v>20259.213684639362</v>
      </c>
      <c r="L57" s="483">
        <v>0</v>
      </c>
      <c r="M57" s="261">
        <v>6327.4099999999989</v>
      </c>
      <c r="N57" s="261">
        <v>0</v>
      </c>
      <c r="O57" s="261">
        <v>11752.455748962675</v>
      </c>
      <c r="P57" s="261">
        <v>0</v>
      </c>
      <c r="Q57" s="261">
        <v>10667.622330171851</v>
      </c>
      <c r="R57" s="261">
        <v>0</v>
      </c>
      <c r="S57" s="261">
        <v>5530.4429628541448</v>
      </c>
      <c r="T57" s="480">
        <f t="shared" si="87"/>
        <v>34277.931041988675</v>
      </c>
      <c r="U57" s="481">
        <f t="shared" si="88"/>
        <v>54537.144726628037</v>
      </c>
      <c r="V57" s="335">
        <v>35</v>
      </c>
      <c r="W57" s="261">
        <v>0</v>
      </c>
      <c r="X57" s="261">
        <v>712.93000000000006</v>
      </c>
      <c r="Y57" s="261">
        <v>0</v>
      </c>
      <c r="Z57" s="261">
        <v>929.31840560436024</v>
      </c>
      <c r="AA57" s="261">
        <v>0</v>
      </c>
      <c r="AB57" s="261">
        <v>1129.2768405595343</v>
      </c>
      <c r="AC57" s="261">
        <v>0</v>
      </c>
      <c r="AD57" s="261">
        <v>454.70717194656254</v>
      </c>
      <c r="AE57" s="478">
        <f t="shared" si="89"/>
        <v>3226.2324181104573</v>
      </c>
      <c r="AF57" s="483">
        <v>0</v>
      </c>
      <c r="AG57" s="261">
        <v>1147.0100000000002</v>
      </c>
      <c r="AH57" s="261">
        <v>0</v>
      </c>
      <c r="AI57" s="261">
        <v>2813.5539156824475</v>
      </c>
      <c r="AJ57" s="261">
        <v>0</v>
      </c>
      <c r="AK57" s="261">
        <v>1787.4229399291432</v>
      </c>
      <c r="AL57" s="261">
        <v>0</v>
      </c>
      <c r="AM57" s="261">
        <v>697.83627323088137</v>
      </c>
      <c r="AN57" s="480">
        <f t="shared" si="90"/>
        <v>6445.8231288424722</v>
      </c>
      <c r="AO57" s="481">
        <f t="shared" si="91"/>
        <v>9672.0555469529299</v>
      </c>
      <c r="AP57" s="335">
        <v>35</v>
      </c>
      <c r="AQ57" s="261">
        <v>10510.689999999999</v>
      </c>
      <c r="AR57" s="261">
        <v>54679.150000000023</v>
      </c>
      <c r="AS57" s="261">
        <v>11015.534172333553</v>
      </c>
      <c r="AT57" s="261">
        <v>46870.768990586279</v>
      </c>
      <c r="AU57" s="261">
        <v>11320.309300518535</v>
      </c>
      <c r="AV57" s="261">
        <v>48548.739050115604</v>
      </c>
      <c r="AW57" s="261">
        <v>9842.5587739954335</v>
      </c>
      <c r="AX57" s="261">
        <v>44913.861144525945</v>
      </c>
      <c r="AY57" s="478">
        <f t="shared" si="92"/>
        <v>237701.61143207538</v>
      </c>
      <c r="AZ57" s="483">
        <v>0</v>
      </c>
      <c r="BA57" s="261">
        <v>87421.599999999977</v>
      </c>
      <c r="BB57" s="261">
        <v>0</v>
      </c>
      <c r="BC57" s="261">
        <v>102190.23592239912</v>
      </c>
      <c r="BD57" s="261">
        <v>0</v>
      </c>
      <c r="BE57" s="261">
        <v>100166.53103576187</v>
      </c>
      <c r="BF57" s="261">
        <v>0</v>
      </c>
      <c r="BG57" s="261">
        <v>88063.941208978926</v>
      </c>
      <c r="BH57" s="480">
        <f t="shared" si="93"/>
        <v>377842.30816713994</v>
      </c>
      <c r="BI57" s="481">
        <f t="shared" si="94"/>
        <v>615543.91959921527</v>
      </c>
      <c r="BJ57" s="335">
        <v>35</v>
      </c>
      <c r="BK57" s="261">
        <v>0</v>
      </c>
      <c r="BL57" s="261">
        <v>658.07000000000016</v>
      </c>
      <c r="BM57" s="261">
        <v>0</v>
      </c>
      <c r="BN57" s="261">
        <v>429.17704580886846</v>
      </c>
      <c r="BO57" s="261">
        <v>0</v>
      </c>
      <c r="BP57" s="261">
        <v>515.29515144829475</v>
      </c>
      <c r="BQ57" s="261">
        <v>781.78852284215236</v>
      </c>
      <c r="BR57" s="261">
        <v>287.90150973542018</v>
      </c>
      <c r="BS57" s="478">
        <f t="shared" si="95"/>
        <v>2672.2322298347362</v>
      </c>
      <c r="BT57" s="483">
        <v>0</v>
      </c>
      <c r="BU57" s="261">
        <v>826.8</v>
      </c>
      <c r="BV57" s="261">
        <v>0</v>
      </c>
      <c r="BW57" s="261">
        <v>855.60845092809711</v>
      </c>
      <c r="BX57" s="261">
        <v>0</v>
      </c>
      <c r="BY57" s="261">
        <v>1882.3685246497912</v>
      </c>
      <c r="BZ57" s="261">
        <v>0</v>
      </c>
      <c r="CA57" s="261">
        <v>1152.6968158226991</v>
      </c>
      <c r="CB57" s="480">
        <f t="shared" si="96"/>
        <v>4717.4737914005873</v>
      </c>
      <c r="CC57" s="481">
        <f t="shared" si="97"/>
        <v>7389.7060212353235</v>
      </c>
      <c r="CD57" s="335">
        <v>35</v>
      </c>
      <c r="CE57" s="480">
        <f t="shared" si="98"/>
        <v>71761.380000000034</v>
      </c>
      <c r="CF57" s="480">
        <f t="shared" si="99"/>
        <v>64802.00263871831</v>
      </c>
      <c r="CG57" s="480">
        <f t="shared" si="100"/>
        <v>66915.241101104111</v>
      </c>
      <c r="CH57" s="480">
        <f t="shared" si="101"/>
        <v>60380.666024837476</v>
      </c>
      <c r="CI57" s="482">
        <f t="shared" si="102"/>
        <v>263859.28976465994</v>
      </c>
      <c r="CJ57" s="480">
        <f t="shared" si="103"/>
        <v>95722.819999999978</v>
      </c>
      <c r="CK57" s="480">
        <f t="shared" si="104"/>
        <v>117611.85403797234</v>
      </c>
      <c r="CL57" s="480">
        <f t="shared" si="105"/>
        <v>114503.94483051266</v>
      </c>
      <c r="CM57" s="480">
        <f t="shared" si="106"/>
        <v>95444.91726088665</v>
      </c>
      <c r="CN57" s="482">
        <f t="shared" si="107"/>
        <v>423283.53612937167</v>
      </c>
      <c r="CO57" s="480">
        <f t="shared" si="108"/>
        <v>167484.20000000001</v>
      </c>
      <c r="CP57" s="480">
        <f t="shared" si="109"/>
        <v>182413.85667669066</v>
      </c>
      <c r="CQ57" s="480">
        <f t="shared" si="110"/>
        <v>181419.18593161675</v>
      </c>
      <c r="CR57" s="480">
        <f t="shared" si="111"/>
        <v>155825.58328572416</v>
      </c>
      <c r="CS57" s="482">
        <f t="shared" si="112"/>
        <v>687142.82589403156</v>
      </c>
    </row>
    <row r="58" spans="1:97" ht="15.75" customHeight="1">
      <c r="A58" s="97" t="s">
        <v>223</v>
      </c>
      <c r="B58" s="335">
        <v>36</v>
      </c>
      <c r="C58" s="261">
        <v>0</v>
      </c>
      <c r="D58" s="261">
        <v>0</v>
      </c>
      <c r="E58" s="261">
        <v>0</v>
      </c>
      <c r="F58" s="261">
        <v>0</v>
      </c>
      <c r="G58" s="261">
        <v>0</v>
      </c>
      <c r="H58" s="261">
        <v>0</v>
      </c>
      <c r="I58" s="261">
        <v>0</v>
      </c>
      <c r="J58" s="261">
        <v>0</v>
      </c>
      <c r="K58" s="478">
        <f t="shared" si="86"/>
        <v>0</v>
      </c>
      <c r="L58" s="483">
        <v>0</v>
      </c>
      <c r="M58" s="261">
        <v>0</v>
      </c>
      <c r="N58" s="261">
        <v>0</v>
      </c>
      <c r="O58" s="261">
        <v>0</v>
      </c>
      <c r="P58" s="261">
        <v>0</v>
      </c>
      <c r="Q58" s="261">
        <v>0</v>
      </c>
      <c r="R58" s="261">
        <v>0</v>
      </c>
      <c r="S58" s="261">
        <v>0</v>
      </c>
      <c r="T58" s="480">
        <f t="shared" si="87"/>
        <v>0</v>
      </c>
      <c r="U58" s="481">
        <f t="shared" si="88"/>
        <v>0</v>
      </c>
      <c r="V58" s="335">
        <v>36</v>
      </c>
      <c r="W58" s="261">
        <v>0</v>
      </c>
      <c r="X58" s="261">
        <v>0</v>
      </c>
      <c r="Y58" s="261">
        <v>0</v>
      </c>
      <c r="Z58" s="261">
        <v>0</v>
      </c>
      <c r="AA58" s="261">
        <v>0</v>
      </c>
      <c r="AB58" s="261">
        <v>0</v>
      </c>
      <c r="AC58" s="261">
        <v>0</v>
      </c>
      <c r="AD58" s="261">
        <v>0</v>
      </c>
      <c r="AE58" s="478">
        <f t="shared" si="89"/>
        <v>0</v>
      </c>
      <c r="AF58" s="483">
        <v>0</v>
      </c>
      <c r="AG58" s="261">
        <v>0</v>
      </c>
      <c r="AH58" s="261">
        <v>0</v>
      </c>
      <c r="AI58" s="261">
        <v>0</v>
      </c>
      <c r="AJ58" s="261">
        <v>0</v>
      </c>
      <c r="AK58" s="261">
        <v>0</v>
      </c>
      <c r="AL58" s="261">
        <v>0</v>
      </c>
      <c r="AM58" s="261">
        <v>0</v>
      </c>
      <c r="AN58" s="480">
        <f t="shared" si="90"/>
        <v>0</v>
      </c>
      <c r="AO58" s="481">
        <f t="shared" si="91"/>
        <v>0</v>
      </c>
      <c r="AP58" s="335">
        <v>36</v>
      </c>
      <c r="AQ58" s="261">
        <v>0</v>
      </c>
      <c r="AR58" s="261">
        <v>0</v>
      </c>
      <c r="AS58" s="261">
        <v>0</v>
      </c>
      <c r="AT58" s="261">
        <v>0</v>
      </c>
      <c r="AU58" s="261">
        <v>0</v>
      </c>
      <c r="AV58" s="261">
        <v>0</v>
      </c>
      <c r="AW58" s="261">
        <v>0</v>
      </c>
      <c r="AX58" s="261">
        <v>0</v>
      </c>
      <c r="AY58" s="478">
        <f t="shared" si="92"/>
        <v>0</v>
      </c>
      <c r="AZ58" s="483">
        <v>0</v>
      </c>
      <c r="BA58" s="261">
        <v>0</v>
      </c>
      <c r="BB58" s="261">
        <v>0</v>
      </c>
      <c r="BC58" s="261">
        <v>0</v>
      </c>
      <c r="BD58" s="261">
        <v>0</v>
      </c>
      <c r="BE58" s="261">
        <v>0</v>
      </c>
      <c r="BF58" s="261">
        <v>0</v>
      </c>
      <c r="BG58" s="261">
        <v>0</v>
      </c>
      <c r="BH58" s="480">
        <f t="shared" si="93"/>
        <v>0</v>
      </c>
      <c r="BI58" s="481">
        <f t="shared" si="94"/>
        <v>0</v>
      </c>
      <c r="BJ58" s="335">
        <v>36</v>
      </c>
      <c r="BK58" s="261">
        <v>0</v>
      </c>
      <c r="BL58" s="261">
        <v>0</v>
      </c>
      <c r="BM58" s="261">
        <v>0</v>
      </c>
      <c r="BN58" s="261">
        <v>0</v>
      </c>
      <c r="BO58" s="261">
        <v>0</v>
      </c>
      <c r="BP58" s="261">
        <v>0</v>
      </c>
      <c r="BQ58" s="261">
        <v>0</v>
      </c>
      <c r="BR58" s="261">
        <v>0</v>
      </c>
      <c r="BS58" s="478">
        <f t="shared" si="95"/>
        <v>0</v>
      </c>
      <c r="BT58" s="483">
        <v>0</v>
      </c>
      <c r="BU58" s="261">
        <v>0</v>
      </c>
      <c r="BV58" s="261">
        <v>0</v>
      </c>
      <c r="BW58" s="261">
        <v>0</v>
      </c>
      <c r="BX58" s="261">
        <v>0</v>
      </c>
      <c r="BY58" s="261">
        <v>0</v>
      </c>
      <c r="BZ58" s="261">
        <v>0</v>
      </c>
      <c r="CA58" s="261">
        <v>0</v>
      </c>
      <c r="CB58" s="480">
        <f t="shared" si="96"/>
        <v>0</v>
      </c>
      <c r="CC58" s="481">
        <f t="shared" si="97"/>
        <v>0</v>
      </c>
      <c r="CD58" s="335">
        <v>36</v>
      </c>
      <c r="CE58" s="480">
        <f t="shared" si="98"/>
        <v>0</v>
      </c>
      <c r="CF58" s="480">
        <f t="shared" si="99"/>
        <v>0</v>
      </c>
      <c r="CG58" s="480">
        <f t="shared" si="100"/>
        <v>0</v>
      </c>
      <c r="CH58" s="480">
        <f t="shared" si="101"/>
        <v>0</v>
      </c>
      <c r="CI58" s="482">
        <f t="shared" si="102"/>
        <v>0</v>
      </c>
      <c r="CJ58" s="480">
        <f t="shared" si="103"/>
        <v>0</v>
      </c>
      <c r="CK58" s="480">
        <f t="shared" si="104"/>
        <v>0</v>
      </c>
      <c r="CL58" s="480">
        <f t="shared" si="105"/>
        <v>0</v>
      </c>
      <c r="CM58" s="480">
        <f t="shared" si="106"/>
        <v>0</v>
      </c>
      <c r="CN58" s="482">
        <f t="shared" si="107"/>
        <v>0</v>
      </c>
      <c r="CO58" s="480">
        <f t="shared" si="108"/>
        <v>0</v>
      </c>
      <c r="CP58" s="480">
        <f t="shared" si="109"/>
        <v>0</v>
      </c>
      <c r="CQ58" s="480">
        <f t="shared" si="110"/>
        <v>0</v>
      </c>
      <c r="CR58" s="480">
        <f t="shared" si="111"/>
        <v>0</v>
      </c>
      <c r="CS58" s="482">
        <f t="shared" si="112"/>
        <v>0</v>
      </c>
    </row>
    <row r="59" spans="1:97" ht="15.75" customHeight="1">
      <c r="A59" s="97" t="s">
        <v>468</v>
      </c>
      <c r="B59" s="335">
        <v>37</v>
      </c>
      <c r="C59" s="261">
        <v>160</v>
      </c>
      <c r="D59" s="261">
        <v>19.079999999999998</v>
      </c>
      <c r="E59" s="261">
        <v>160.05483842486291</v>
      </c>
      <c r="F59" s="261">
        <v>219.36515948867617</v>
      </c>
      <c r="G59" s="261">
        <v>160.23793409855045</v>
      </c>
      <c r="H59" s="261">
        <v>0</v>
      </c>
      <c r="I59" s="261">
        <v>0</v>
      </c>
      <c r="J59" s="261">
        <v>0</v>
      </c>
      <c r="K59" s="478">
        <f t="shared" si="86"/>
        <v>718.73793201208957</v>
      </c>
      <c r="L59" s="483">
        <v>0</v>
      </c>
      <c r="M59" s="261">
        <v>0</v>
      </c>
      <c r="N59" s="261">
        <v>0</v>
      </c>
      <c r="O59" s="261">
        <v>0</v>
      </c>
      <c r="P59" s="261">
        <v>0</v>
      </c>
      <c r="Q59" s="261">
        <v>209.45674529550408</v>
      </c>
      <c r="R59" s="261">
        <v>0</v>
      </c>
      <c r="S59" s="261">
        <v>177.95830495158697</v>
      </c>
      <c r="T59" s="480">
        <f t="shared" si="87"/>
        <v>387.41505024709102</v>
      </c>
      <c r="U59" s="481">
        <f t="shared" si="88"/>
        <v>1106.1529822591806</v>
      </c>
      <c r="V59" s="335">
        <v>37</v>
      </c>
      <c r="W59" s="261">
        <v>22.260000000000005</v>
      </c>
      <c r="X59" s="261">
        <v>0</v>
      </c>
      <c r="Y59" s="261">
        <v>0</v>
      </c>
      <c r="Z59" s="261">
        <v>0</v>
      </c>
      <c r="AA59" s="261">
        <v>0</v>
      </c>
      <c r="AB59" s="261">
        <v>0</v>
      </c>
      <c r="AC59" s="261">
        <v>0</v>
      </c>
      <c r="AD59" s="261">
        <v>0</v>
      </c>
      <c r="AE59" s="478">
        <f t="shared" si="89"/>
        <v>22.260000000000005</v>
      </c>
      <c r="AF59" s="483">
        <v>0</v>
      </c>
      <c r="AG59" s="261">
        <v>0</v>
      </c>
      <c r="AH59" s="261">
        <v>0</v>
      </c>
      <c r="AI59" s="261">
        <v>160.43473162523355</v>
      </c>
      <c r="AJ59" s="261">
        <v>0</v>
      </c>
      <c r="AK59" s="261">
        <v>321.80618495756767</v>
      </c>
      <c r="AL59" s="261">
        <v>0</v>
      </c>
      <c r="AM59" s="261">
        <v>102.77499349701495</v>
      </c>
      <c r="AN59" s="480">
        <f t="shared" si="90"/>
        <v>585.01591007981619</v>
      </c>
      <c r="AO59" s="481">
        <f t="shared" si="91"/>
        <v>607.27591007981619</v>
      </c>
      <c r="AP59" s="335">
        <v>37</v>
      </c>
      <c r="AQ59" s="261">
        <v>42.93</v>
      </c>
      <c r="AR59" s="261">
        <v>149.46</v>
      </c>
      <c r="AS59" s="261">
        <v>27.509425354273315</v>
      </c>
      <c r="AT59" s="261">
        <v>150.36151727275717</v>
      </c>
      <c r="AU59" s="261">
        <v>480.71380229565142</v>
      </c>
      <c r="AV59" s="261">
        <v>0</v>
      </c>
      <c r="AW59" s="261">
        <v>26.592061423325326</v>
      </c>
      <c r="AX59" s="261">
        <v>114.07361445480133</v>
      </c>
      <c r="AY59" s="478">
        <f t="shared" si="92"/>
        <v>991.64042080080856</v>
      </c>
      <c r="AZ59" s="483">
        <v>0</v>
      </c>
      <c r="BA59" s="261">
        <v>0</v>
      </c>
      <c r="BB59" s="261">
        <v>0</v>
      </c>
      <c r="BC59" s="261">
        <v>0</v>
      </c>
      <c r="BD59" s="261">
        <v>0</v>
      </c>
      <c r="BE59" s="261">
        <v>364.71034029618039</v>
      </c>
      <c r="BF59" s="261">
        <v>0</v>
      </c>
      <c r="BG59" s="261">
        <v>1376.9093982506843</v>
      </c>
      <c r="BH59" s="480">
        <f t="shared" si="93"/>
        <v>1741.6197385468647</v>
      </c>
      <c r="BI59" s="481">
        <f t="shared" si="94"/>
        <v>2733.2601593476734</v>
      </c>
      <c r="BJ59" s="335">
        <v>37</v>
      </c>
      <c r="BK59" s="261">
        <v>0</v>
      </c>
      <c r="BL59" s="261">
        <v>0</v>
      </c>
      <c r="BM59" s="261">
        <v>0</v>
      </c>
      <c r="BN59" s="261">
        <v>0</v>
      </c>
      <c r="BO59" s="261">
        <v>0</v>
      </c>
      <c r="BP59" s="261">
        <v>0</v>
      </c>
      <c r="BQ59" s="261">
        <v>0</v>
      </c>
      <c r="BR59" s="261">
        <v>0</v>
      </c>
      <c r="BS59" s="478">
        <f t="shared" si="95"/>
        <v>0</v>
      </c>
      <c r="BT59" s="483">
        <v>0</v>
      </c>
      <c r="BU59" s="261">
        <v>0</v>
      </c>
      <c r="BV59" s="261">
        <v>0</v>
      </c>
      <c r="BW59" s="261">
        <v>0</v>
      </c>
      <c r="BX59" s="261">
        <v>0</v>
      </c>
      <c r="BY59" s="261">
        <v>0</v>
      </c>
      <c r="BZ59" s="261">
        <v>0</v>
      </c>
      <c r="CA59" s="261">
        <v>0</v>
      </c>
      <c r="CB59" s="480">
        <f t="shared" si="96"/>
        <v>0</v>
      </c>
      <c r="CC59" s="481">
        <f t="shared" si="97"/>
        <v>0</v>
      </c>
      <c r="CD59" s="335">
        <v>37</v>
      </c>
      <c r="CE59" s="480">
        <f t="shared" si="98"/>
        <v>393.73</v>
      </c>
      <c r="CF59" s="480">
        <f t="shared" si="99"/>
        <v>557.29094054056964</v>
      </c>
      <c r="CG59" s="480">
        <f t="shared" si="100"/>
        <v>640.95173639420182</v>
      </c>
      <c r="CH59" s="480">
        <f t="shared" si="101"/>
        <v>140.66567587812665</v>
      </c>
      <c r="CI59" s="482">
        <f t="shared" si="102"/>
        <v>1732.6383528128981</v>
      </c>
      <c r="CJ59" s="480">
        <f t="shared" si="103"/>
        <v>0</v>
      </c>
      <c r="CK59" s="480">
        <f t="shared" si="104"/>
        <v>160.43473162523355</v>
      </c>
      <c r="CL59" s="480">
        <f t="shared" si="105"/>
        <v>895.97327054925222</v>
      </c>
      <c r="CM59" s="480">
        <f t="shared" si="106"/>
        <v>1657.6426966992863</v>
      </c>
      <c r="CN59" s="482">
        <f t="shared" si="107"/>
        <v>2714.050698873772</v>
      </c>
      <c r="CO59" s="480">
        <f t="shared" si="108"/>
        <v>393.73</v>
      </c>
      <c r="CP59" s="480">
        <f t="shared" si="109"/>
        <v>717.72567216580308</v>
      </c>
      <c r="CQ59" s="480">
        <f t="shared" si="110"/>
        <v>1536.925006943454</v>
      </c>
      <c r="CR59" s="480">
        <f t="shared" si="111"/>
        <v>1798.3083725774127</v>
      </c>
      <c r="CS59" s="482">
        <f t="shared" si="112"/>
        <v>4446.6890516866697</v>
      </c>
    </row>
    <row r="60" spans="1:97" ht="15.75" customHeight="1">
      <c r="A60" s="1066" t="s">
        <v>372</v>
      </c>
      <c r="B60" s="1063">
        <v>38</v>
      </c>
      <c r="C60" s="496">
        <v>4875.4339535951904</v>
      </c>
      <c r="D60" s="496">
        <v>33254.825623776152</v>
      </c>
      <c r="E60" s="496">
        <v>4587.532729370344</v>
      </c>
      <c r="F60" s="496">
        <v>33787.542641711734</v>
      </c>
      <c r="G60" s="496">
        <v>3565.7395903483971</v>
      </c>
      <c r="H60" s="496">
        <v>37982.878245015534</v>
      </c>
      <c r="I60" s="496">
        <v>5173.9391035838507</v>
      </c>
      <c r="J60" s="496">
        <v>30966.411649807822</v>
      </c>
      <c r="K60" s="478">
        <f>SUM(C60:J60)</f>
        <v>154194.30353720899</v>
      </c>
      <c r="L60" s="497">
        <v>0</v>
      </c>
      <c r="M60" s="496">
        <v>0</v>
      </c>
      <c r="N60" s="496">
        <v>0</v>
      </c>
      <c r="O60" s="496">
        <v>0</v>
      </c>
      <c r="P60" s="496">
        <v>0</v>
      </c>
      <c r="Q60" s="496">
        <v>0</v>
      </c>
      <c r="R60" s="496">
        <v>0</v>
      </c>
      <c r="S60" s="496">
        <v>0</v>
      </c>
      <c r="T60" s="480">
        <f>SUM(L60:S60)</f>
        <v>0</v>
      </c>
      <c r="U60" s="481">
        <f>SUM(T60,K60)</f>
        <v>154194.30353720899</v>
      </c>
      <c r="V60" s="1063">
        <v>38</v>
      </c>
      <c r="W60" s="496">
        <v>218.30301284754586</v>
      </c>
      <c r="X60" s="496">
        <v>8077.2114753591968</v>
      </c>
      <c r="Y60" s="496">
        <v>218.45393949382589</v>
      </c>
      <c r="Z60" s="496">
        <v>9114.3837868896917</v>
      </c>
      <c r="AA60" s="496">
        <v>77.516078051052105</v>
      </c>
      <c r="AB60" s="496">
        <v>10232.122302738879</v>
      </c>
      <c r="AC60" s="496">
        <v>0</v>
      </c>
      <c r="AD60" s="496">
        <v>10038.986320386575</v>
      </c>
      <c r="AE60" s="478">
        <f>SUM(W60:AD60)</f>
        <v>37976.976915766769</v>
      </c>
      <c r="AF60" s="497">
        <v>0</v>
      </c>
      <c r="AG60" s="496">
        <v>0</v>
      </c>
      <c r="AH60" s="496">
        <v>0</v>
      </c>
      <c r="AI60" s="496">
        <v>0</v>
      </c>
      <c r="AJ60" s="496">
        <v>0</v>
      </c>
      <c r="AK60" s="496">
        <v>0</v>
      </c>
      <c r="AL60" s="496">
        <v>0</v>
      </c>
      <c r="AM60" s="496">
        <v>0</v>
      </c>
      <c r="AN60" s="480">
        <f>SUM(AF60:AM60)</f>
        <v>0</v>
      </c>
      <c r="AO60" s="481">
        <f>SUM(AN60,AE60)</f>
        <v>37976.976915766769</v>
      </c>
      <c r="AP60" s="1063">
        <v>38</v>
      </c>
      <c r="AQ60" s="496">
        <v>14262.463506039663</v>
      </c>
      <c r="AR60" s="496">
        <v>74917.706755462292</v>
      </c>
      <c r="AS60" s="496">
        <v>15146.13980490526</v>
      </c>
      <c r="AT60" s="496">
        <v>74187.698330195228</v>
      </c>
      <c r="AU60" s="496">
        <v>18138.762263946192</v>
      </c>
      <c r="AV60" s="496">
        <v>79048.767381540514</v>
      </c>
      <c r="AW60" s="496">
        <v>18533.513206867527</v>
      </c>
      <c r="AX60" s="496">
        <v>80470.886038396508</v>
      </c>
      <c r="AY60" s="478">
        <f>SUM(AQ60:AX60)</f>
        <v>374705.93728735315</v>
      </c>
      <c r="AZ60" s="497">
        <v>0</v>
      </c>
      <c r="BA60" s="496">
        <v>0</v>
      </c>
      <c r="BB60" s="496">
        <v>0</v>
      </c>
      <c r="BC60" s="496">
        <v>0</v>
      </c>
      <c r="BD60" s="496">
        <v>0</v>
      </c>
      <c r="BE60" s="496">
        <v>0</v>
      </c>
      <c r="BF60" s="496">
        <v>0</v>
      </c>
      <c r="BG60" s="496">
        <v>0</v>
      </c>
      <c r="BH60" s="480">
        <f>SUM(AZ60:BG60)</f>
        <v>0</v>
      </c>
      <c r="BI60" s="481">
        <f>SUM(BH60,AY60)</f>
        <v>374705.93728735315</v>
      </c>
      <c r="BJ60" s="1063">
        <v>38</v>
      </c>
      <c r="BK60" s="496">
        <v>0</v>
      </c>
      <c r="BL60" s="496">
        <v>6078.1786152905261</v>
      </c>
      <c r="BM60" s="496">
        <v>0</v>
      </c>
      <c r="BN60" s="496">
        <v>5728.291247776262</v>
      </c>
      <c r="BO60" s="496">
        <v>0</v>
      </c>
      <c r="BP60" s="496">
        <v>5741.8431558108359</v>
      </c>
      <c r="BQ60" s="496">
        <v>154.44594339056272</v>
      </c>
      <c r="BR60" s="496">
        <v>4685.4930596488039</v>
      </c>
      <c r="BS60" s="478">
        <f>SUM(BK60:BR60)</f>
        <v>22388.252021916989</v>
      </c>
      <c r="BT60" s="497">
        <v>0</v>
      </c>
      <c r="BU60" s="496">
        <v>0</v>
      </c>
      <c r="BV60" s="496">
        <v>0</v>
      </c>
      <c r="BW60" s="496">
        <v>0</v>
      </c>
      <c r="BX60" s="496">
        <v>0</v>
      </c>
      <c r="BY60" s="496">
        <v>0</v>
      </c>
      <c r="BZ60" s="496">
        <v>0</v>
      </c>
      <c r="CA60" s="496">
        <v>0</v>
      </c>
      <c r="CB60" s="480">
        <f>SUM(BT60:CA60)</f>
        <v>0</v>
      </c>
      <c r="CC60" s="481">
        <f>SUM(CB60,BS60)</f>
        <v>22388.252021916989</v>
      </c>
      <c r="CD60" s="1063">
        <v>38</v>
      </c>
      <c r="CE60" s="480">
        <f t="shared" si="98"/>
        <v>141684.12294237057</v>
      </c>
      <c r="CF60" s="480">
        <f t="shared" si="99"/>
        <v>142770.04248034235</v>
      </c>
      <c r="CG60" s="480">
        <f t="shared" si="100"/>
        <v>154787.62901745143</v>
      </c>
      <c r="CH60" s="480">
        <f t="shared" si="101"/>
        <v>150023.67532208166</v>
      </c>
      <c r="CI60" s="482">
        <f t="shared" si="102"/>
        <v>589265.46976224601</v>
      </c>
      <c r="CJ60" s="480">
        <f t="shared" si="103"/>
        <v>0</v>
      </c>
      <c r="CK60" s="480">
        <f t="shared" si="104"/>
        <v>0</v>
      </c>
      <c r="CL60" s="480">
        <f t="shared" si="105"/>
        <v>0</v>
      </c>
      <c r="CM60" s="480">
        <f t="shared" si="106"/>
        <v>0</v>
      </c>
      <c r="CN60" s="482">
        <f t="shared" si="107"/>
        <v>0</v>
      </c>
      <c r="CO60" s="480">
        <f t="shared" si="108"/>
        <v>141684.12294237057</v>
      </c>
      <c r="CP60" s="480">
        <f t="shared" si="109"/>
        <v>142770.04248034235</v>
      </c>
      <c r="CQ60" s="480">
        <f t="shared" si="110"/>
        <v>154787.62901745143</v>
      </c>
      <c r="CR60" s="480">
        <f t="shared" si="111"/>
        <v>150023.67532208166</v>
      </c>
      <c r="CS60" s="482">
        <f t="shared" si="112"/>
        <v>589265.46976224589</v>
      </c>
    </row>
    <row r="61" spans="1:97" ht="15.75" customHeight="1">
      <c r="A61" s="97" t="s">
        <v>226</v>
      </c>
      <c r="B61" s="1063">
        <v>39</v>
      </c>
      <c r="C61" s="261">
        <v>1977.15</v>
      </c>
      <c r="D61" s="261">
        <v>13467</v>
      </c>
      <c r="E61" s="261">
        <v>1944</v>
      </c>
      <c r="F61" s="261">
        <v>14232.21</v>
      </c>
      <c r="G61" s="261">
        <v>1819.07</v>
      </c>
      <c r="H61" s="261">
        <v>19343.11</v>
      </c>
      <c r="I61" s="261">
        <v>3846.9</v>
      </c>
      <c r="J61" s="261">
        <v>23002.1</v>
      </c>
      <c r="K61" s="478">
        <f t="shared" si="86"/>
        <v>79631.540000000008</v>
      </c>
      <c r="L61" s="483">
        <v>0</v>
      </c>
      <c r="M61" s="261">
        <v>24386.400000000001</v>
      </c>
      <c r="N61" s="261">
        <v>0</v>
      </c>
      <c r="O61" s="261">
        <v>26556.639999999999</v>
      </c>
      <c r="P61" s="261">
        <v>0</v>
      </c>
      <c r="Q61" s="261">
        <v>30604.75</v>
      </c>
      <c r="R61" s="261">
        <v>0</v>
      </c>
      <c r="S61" s="261">
        <v>33679.32</v>
      </c>
      <c r="T61" s="480">
        <f t="shared" si="87"/>
        <v>115227.11000000002</v>
      </c>
      <c r="U61" s="481">
        <f t="shared" si="88"/>
        <v>194858.65000000002</v>
      </c>
      <c r="V61" s="1063">
        <v>39</v>
      </c>
      <c r="W61" s="261">
        <v>90.26</v>
      </c>
      <c r="X61" s="261">
        <v>3272.64</v>
      </c>
      <c r="Y61" s="261">
        <v>94.86</v>
      </c>
      <c r="Z61" s="261">
        <v>3840.48</v>
      </c>
      <c r="AA61" s="261">
        <v>42.41</v>
      </c>
      <c r="AB61" s="261">
        <v>5210.71</v>
      </c>
      <c r="AC61" s="261">
        <v>4</v>
      </c>
      <c r="AD61" s="261">
        <v>7454.61</v>
      </c>
      <c r="AE61" s="478">
        <f t="shared" si="89"/>
        <v>20009.97</v>
      </c>
      <c r="AF61" s="483">
        <v>0</v>
      </c>
      <c r="AG61" s="261">
        <v>5939.8</v>
      </c>
      <c r="AH61" s="261">
        <v>0</v>
      </c>
      <c r="AI61" s="261">
        <v>7170.79</v>
      </c>
      <c r="AJ61" s="261">
        <v>0</v>
      </c>
      <c r="AK61" s="261">
        <v>8245.81</v>
      </c>
      <c r="AL61" s="261">
        <v>0</v>
      </c>
      <c r="AM61" s="261">
        <v>10918.97</v>
      </c>
      <c r="AN61" s="480">
        <f t="shared" si="90"/>
        <v>32275.370000000003</v>
      </c>
      <c r="AO61" s="481">
        <f t="shared" si="91"/>
        <v>52285.340000000004</v>
      </c>
      <c r="AP61" s="1063">
        <v>39</v>
      </c>
      <c r="AQ61" s="261">
        <v>5204.7300000000005</v>
      </c>
      <c r="AR61" s="261">
        <v>28283.18</v>
      </c>
      <c r="AS61" s="261">
        <v>5787.63</v>
      </c>
      <c r="AT61" s="261">
        <v>29166.68</v>
      </c>
      <c r="AU61" s="261">
        <v>8635.17</v>
      </c>
      <c r="AV61" s="261">
        <v>38058.01</v>
      </c>
      <c r="AW61" s="261">
        <v>13118.550000000001</v>
      </c>
      <c r="AX61" s="261">
        <v>57405.67</v>
      </c>
      <c r="AY61" s="478">
        <f t="shared" si="92"/>
        <v>185659.62</v>
      </c>
      <c r="AZ61" s="483">
        <v>0</v>
      </c>
      <c r="BA61" s="261">
        <v>55640.270000000004</v>
      </c>
      <c r="BB61" s="261">
        <v>0</v>
      </c>
      <c r="BC61" s="261">
        <v>58988.57</v>
      </c>
      <c r="BD61" s="261">
        <v>0</v>
      </c>
      <c r="BE61" s="261">
        <v>64404.31</v>
      </c>
      <c r="BF61" s="261">
        <v>0</v>
      </c>
      <c r="BG61" s="261">
        <v>88300.88</v>
      </c>
      <c r="BH61" s="480">
        <f t="shared" si="93"/>
        <v>267334.03000000003</v>
      </c>
      <c r="BI61" s="481">
        <f t="shared" si="94"/>
        <v>452993.65</v>
      </c>
      <c r="BJ61" s="1063">
        <v>39</v>
      </c>
      <c r="BK61" s="261">
        <v>6</v>
      </c>
      <c r="BL61" s="261">
        <v>2551.42</v>
      </c>
      <c r="BM61" s="261">
        <v>3</v>
      </c>
      <c r="BN61" s="261">
        <v>2495.67</v>
      </c>
      <c r="BO61" s="261">
        <v>5</v>
      </c>
      <c r="BP61" s="261">
        <v>3000.55</v>
      </c>
      <c r="BQ61" s="261">
        <v>120.59</v>
      </c>
      <c r="BR61" s="261">
        <v>3552.49</v>
      </c>
      <c r="BS61" s="478">
        <f t="shared" si="95"/>
        <v>11734.720000000001</v>
      </c>
      <c r="BT61" s="483">
        <v>0</v>
      </c>
      <c r="BU61" s="261">
        <v>4470.95</v>
      </c>
      <c r="BV61" s="261">
        <v>0</v>
      </c>
      <c r="BW61" s="261">
        <v>4511.97</v>
      </c>
      <c r="BX61" s="261">
        <v>0</v>
      </c>
      <c r="BY61" s="261">
        <v>4644.72</v>
      </c>
      <c r="BZ61" s="261">
        <v>0</v>
      </c>
      <c r="CA61" s="261">
        <v>5103.41</v>
      </c>
      <c r="CB61" s="480">
        <f t="shared" si="96"/>
        <v>18731.05</v>
      </c>
      <c r="CC61" s="481">
        <f t="shared" si="97"/>
        <v>30465.77</v>
      </c>
      <c r="CD61" s="1063">
        <v>39</v>
      </c>
      <c r="CE61" s="480">
        <f t="shared" si="98"/>
        <v>54852.38</v>
      </c>
      <c r="CF61" s="480">
        <f t="shared" si="99"/>
        <v>57564.53</v>
      </c>
      <c r="CG61" s="480">
        <f t="shared" si="100"/>
        <v>76114.030000000013</v>
      </c>
      <c r="CH61" s="480">
        <f t="shared" si="101"/>
        <v>108504.91</v>
      </c>
      <c r="CI61" s="482">
        <f t="shared" si="102"/>
        <v>297035.84999999998</v>
      </c>
      <c r="CJ61" s="480">
        <f t="shared" si="103"/>
        <v>90437.42</v>
      </c>
      <c r="CK61" s="480">
        <f t="shared" si="104"/>
        <v>97227.97</v>
      </c>
      <c r="CL61" s="480">
        <f t="shared" si="105"/>
        <v>107899.59</v>
      </c>
      <c r="CM61" s="480">
        <f t="shared" si="106"/>
        <v>138002.58000000002</v>
      </c>
      <c r="CN61" s="482">
        <f t="shared" si="107"/>
        <v>433567.56</v>
      </c>
      <c r="CO61" s="480">
        <f t="shared" si="108"/>
        <v>145289.80000000002</v>
      </c>
      <c r="CP61" s="480">
        <f t="shared" si="109"/>
        <v>154792.50000000003</v>
      </c>
      <c r="CQ61" s="480">
        <f t="shared" si="110"/>
        <v>184013.62</v>
      </c>
      <c r="CR61" s="480">
        <f t="shared" si="111"/>
        <v>246507.49</v>
      </c>
      <c r="CS61" s="482">
        <f t="shared" si="112"/>
        <v>730603.41</v>
      </c>
    </row>
    <row r="62" spans="1:97" ht="15.75" customHeight="1">
      <c r="A62" s="97" t="s">
        <v>227</v>
      </c>
      <c r="B62" s="1063">
        <v>40</v>
      </c>
      <c r="C62" s="261"/>
      <c r="D62" s="261"/>
      <c r="E62" s="261"/>
      <c r="F62" s="261"/>
      <c r="G62" s="261"/>
      <c r="H62" s="261"/>
      <c r="I62" s="261"/>
      <c r="J62" s="261"/>
      <c r="K62" s="478">
        <f t="shared" si="86"/>
        <v>0</v>
      </c>
      <c r="L62" s="483"/>
      <c r="M62" s="261"/>
      <c r="N62" s="261"/>
      <c r="O62" s="261"/>
      <c r="P62" s="261"/>
      <c r="Q62" s="261"/>
      <c r="R62" s="261"/>
      <c r="S62" s="261"/>
      <c r="T62" s="480">
        <f t="shared" si="87"/>
        <v>0</v>
      </c>
      <c r="U62" s="481">
        <f t="shared" si="88"/>
        <v>0</v>
      </c>
      <c r="V62" s="1063">
        <v>40</v>
      </c>
      <c r="W62" s="261"/>
      <c r="X62" s="261"/>
      <c r="Y62" s="261"/>
      <c r="Z62" s="261"/>
      <c r="AA62" s="261"/>
      <c r="AB62" s="261"/>
      <c r="AC62" s="261"/>
      <c r="AD62" s="261"/>
      <c r="AE62" s="478">
        <f t="shared" si="89"/>
        <v>0</v>
      </c>
      <c r="AF62" s="483"/>
      <c r="AG62" s="261"/>
      <c r="AH62" s="261"/>
      <c r="AI62" s="261"/>
      <c r="AJ62" s="261"/>
      <c r="AK62" s="261"/>
      <c r="AL62" s="261"/>
      <c r="AM62" s="261"/>
      <c r="AN62" s="480">
        <f t="shared" si="90"/>
        <v>0</v>
      </c>
      <c r="AO62" s="481">
        <f t="shared" si="91"/>
        <v>0</v>
      </c>
      <c r="AP62" s="1063">
        <v>40</v>
      </c>
      <c r="AQ62" s="261"/>
      <c r="AR62" s="261"/>
      <c r="AS62" s="261"/>
      <c r="AT62" s="261"/>
      <c r="AU62" s="261"/>
      <c r="AV62" s="261"/>
      <c r="AW62" s="261"/>
      <c r="AX62" s="261"/>
      <c r="AY62" s="478">
        <f t="shared" si="92"/>
        <v>0</v>
      </c>
      <c r="AZ62" s="483"/>
      <c r="BA62" s="261"/>
      <c r="BB62" s="261"/>
      <c r="BC62" s="261"/>
      <c r="BD62" s="261"/>
      <c r="BE62" s="261"/>
      <c r="BF62" s="261"/>
      <c r="BG62" s="261"/>
      <c r="BH62" s="480">
        <f t="shared" si="93"/>
        <v>0</v>
      </c>
      <c r="BI62" s="481">
        <f t="shared" si="94"/>
        <v>0</v>
      </c>
      <c r="BJ62" s="1063">
        <v>40</v>
      </c>
      <c r="BK62" s="261"/>
      <c r="BL62" s="261"/>
      <c r="BM62" s="261"/>
      <c r="BN62" s="261"/>
      <c r="BO62" s="261"/>
      <c r="BP62" s="261"/>
      <c r="BQ62" s="261"/>
      <c r="BR62" s="261"/>
      <c r="BS62" s="478">
        <f t="shared" si="95"/>
        <v>0</v>
      </c>
      <c r="BT62" s="483"/>
      <c r="BU62" s="261"/>
      <c r="BV62" s="261"/>
      <c r="BW62" s="261"/>
      <c r="BX62" s="261"/>
      <c r="BY62" s="261"/>
      <c r="BZ62" s="261"/>
      <c r="CA62" s="261"/>
      <c r="CB62" s="480">
        <f t="shared" si="96"/>
        <v>0</v>
      </c>
      <c r="CC62" s="481">
        <f t="shared" si="97"/>
        <v>0</v>
      </c>
      <c r="CD62" s="1063">
        <v>40</v>
      </c>
      <c r="CE62" s="480">
        <f t="shared" si="98"/>
        <v>0</v>
      </c>
      <c r="CF62" s="480">
        <f t="shared" si="99"/>
        <v>0</v>
      </c>
      <c r="CG62" s="480">
        <f t="shared" si="100"/>
        <v>0</v>
      </c>
      <c r="CH62" s="480">
        <f t="shared" si="101"/>
        <v>0</v>
      </c>
      <c r="CI62" s="482">
        <f t="shared" si="102"/>
        <v>0</v>
      </c>
      <c r="CJ62" s="480">
        <f t="shared" si="103"/>
        <v>0</v>
      </c>
      <c r="CK62" s="480">
        <f t="shared" si="104"/>
        <v>0</v>
      </c>
      <c r="CL62" s="480">
        <f t="shared" si="105"/>
        <v>0</v>
      </c>
      <c r="CM62" s="480">
        <f t="shared" si="106"/>
        <v>0</v>
      </c>
      <c r="CN62" s="482">
        <f t="shared" si="107"/>
        <v>0</v>
      </c>
      <c r="CO62" s="480">
        <f t="shared" si="108"/>
        <v>0</v>
      </c>
      <c r="CP62" s="480">
        <f t="shared" si="109"/>
        <v>0</v>
      </c>
      <c r="CQ62" s="480">
        <f t="shared" si="110"/>
        <v>0</v>
      </c>
      <c r="CR62" s="480">
        <f t="shared" si="111"/>
        <v>0</v>
      </c>
      <c r="CS62" s="482">
        <f t="shared" si="112"/>
        <v>0</v>
      </c>
    </row>
    <row r="63" spans="1:97" ht="15.75" customHeight="1">
      <c r="A63" s="97" t="s">
        <v>229</v>
      </c>
      <c r="B63" s="1063">
        <v>41</v>
      </c>
      <c r="C63" s="261"/>
      <c r="D63" s="261"/>
      <c r="E63" s="261"/>
      <c r="F63" s="261"/>
      <c r="G63" s="261"/>
      <c r="H63" s="261"/>
      <c r="I63" s="261"/>
      <c r="J63" s="261"/>
      <c r="K63" s="478">
        <f t="shared" si="86"/>
        <v>0</v>
      </c>
      <c r="L63" s="483"/>
      <c r="M63" s="261"/>
      <c r="N63" s="261"/>
      <c r="O63" s="261"/>
      <c r="P63" s="261"/>
      <c r="Q63" s="261"/>
      <c r="R63" s="261"/>
      <c r="S63" s="261"/>
      <c r="T63" s="480">
        <f t="shared" si="87"/>
        <v>0</v>
      </c>
      <c r="U63" s="481">
        <f t="shared" si="88"/>
        <v>0</v>
      </c>
      <c r="V63" s="1063">
        <v>41</v>
      </c>
      <c r="W63" s="261"/>
      <c r="X63" s="261"/>
      <c r="Y63" s="261"/>
      <c r="Z63" s="261"/>
      <c r="AA63" s="261"/>
      <c r="AB63" s="261"/>
      <c r="AC63" s="261"/>
      <c r="AD63" s="261"/>
      <c r="AE63" s="478">
        <f t="shared" si="89"/>
        <v>0</v>
      </c>
      <c r="AF63" s="483"/>
      <c r="AG63" s="261"/>
      <c r="AH63" s="261"/>
      <c r="AI63" s="261"/>
      <c r="AJ63" s="261"/>
      <c r="AK63" s="261"/>
      <c r="AL63" s="261"/>
      <c r="AM63" s="261"/>
      <c r="AN63" s="480">
        <f t="shared" si="90"/>
        <v>0</v>
      </c>
      <c r="AO63" s="481">
        <f t="shared" si="91"/>
        <v>0</v>
      </c>
      <c r="AP63" s="1063">
        <v>41</v>
      </c>
      <c r="AQ63" s="261"/>
      <c r="AR63" s="261"/>
      <c r="AS63" s="261"/>
      <c r="AT63" s="261"/>
      <c r="AU63" s="261"/>
      <c r="AV63" s="261"/>
      <c r="AW63" s="261"/>
      <c r="AX63" s="261"/>
      <c r="AY63" s="478">
        <f t="shared" si="92"/>
        <v>0</v>
      </c>
      <c r="AZ63" s="483"/>
      <c r="BA63" s="261"/>
      <c r="BB63" s="261"/>
      <c r="BC63" s="261"/>
      <c r="BD63" s="261"/>
      <c r="BE63" s="261"/>
      <c r="BF63" s="261"/>
      <c r="BG63" s="261"/>
      <c r="BH63" s="480">
        <f t="shared" si="93"/>
        <v>0</v>
      </c>
      <c r="BI63" s="481">
        <f t="shared" si="94"/>
        <v>0</v>
      </c>
      <c r="BJ63" s="1063">
        <v>41</v>
      </c>
      <c r="BK63" s="261"/>
      <c r="BL63" s="261"/>
      <c r="BM63" s="261"/>
      <c r="BN63" s="261"/>
      <c r="BO63" s="261"/>
      <c r="BP63" s="261"/>
      <c r="BQ63" s="261"/>
      <c r="BR63" s="261"/>
      <c r="BS63" s="478">
        <f t="shared" si="95"/>
        <v>0</v>
      </c>
      <c r="BT63" s="483"/>
      <c r="BU63" s="261"/>
      <c r="BV63" s="261"/>
      <c r="BW63" s="261"/>
      <c r="BX63" s="261"/>
      <c r="BY63" s="261"/>
      <c r="BZ63" s="261"/>
      <c r="CA63" s="261"/>
      <c r="CB63" s="480">
        <f t="shared" si="96"/>
        <v>0</v>
      </c>
      <c r="CC63" s="481">
        <f t="shared" si="97"/>
        <v>0</v>
      </c>
      <c r="CD63" s="1063">
        <v>41</v>
      </c>
      <c r="CE63" s="480">
        <f t="shared" si="98"/>
        <v>0</v>
      </c>
      <c r="CF63" s="480">
        <f t="shared" si="99"/>
        <v>0</v>
      </c>
      <c r="CG63" s="480">
        <f t="shared" si="100"/>
        <v>0</v>
      </c>
      <c r="CH63" s="480">
        <f t="shared" si="101"/>
        <v>0</v>
      </c>
      <c r="CI63" s="482">
        <f t="shared" si="102"/>
        <v>0</v>
      </c>
      <c r="CJ63" s="480">
        <f t="shared" si="103"/>
        <v>0</v>
      </c>
      <c r="CK63" s="480">
        <f t="shared" si="104"/>
        <v>0</v>
      </c>
      <c r="CL63" s="480">
        <f t="shared" si="105"/>
        <v>0</v>
      </c>
      <c r="CM63" s="480">
        <f t="shared" si="106"/>
        <v>0</v>
      </c>
      <c r="CN63" s="482">
        <f t="shared" si="107"/>
        <v>0</v>
      </c>
      <c r="CO63" s="480">
        <f t="shared" si="108"/>
        <v>0</v>
      </c>
      <c r="CP63" s="480">
        <f t="shared" si="109"/>
        <v>0</v>
      </c>
      <c r="CQ63" s="480">
        <f t="shared" si="110"/>
        <v>0</v>
      </c>
      <c r="CR63" s="480">
        <f t="shared" si="111"/>
        <v>0</v>
      </c>
      <c r="CS63" s="482">
        <f t="shared" si="112"/>
        <v>0</v>
      </c>
    </row>
    <row r="64" spans="1:97" ht="15.75" customHeight="1">
      <c r="A64" s="1062" t="s">
        <v>231</v>
      </c>
      <c r="B64" s="1063">
        <v>42</v>
      </c>
      <c r="C64" s="261"/>
      <c r="D64" s="261"/>
      <c r="E64" s="261"/>
      <c r="F64" s="261"/>
      <c r="G64" s="261"/>
      <c r="H64" s="261"/>
      <c r="I64" s="261"/>
      <c r="J64" s="261"/>
      <c r="K64" s="478">
        <f t="shared" si="86"/>
        <v>0</v>
      </c>
      <c r="L64" s="483"/>
      <c r="M64" s="261"/>
      <c r="N64" s="261"/>
      <c r="O64" s="261"/>
      <c r="P64" s="261"/>
      <c r="Q64" s="261"/>
      <c r="R64" s="261"/>
      <c r="S64" s="261"/>
      <c r="T64" s="480">
        <f t="shared" si="87"/>
        <v>0</v>
      </c>
      <c r="U64" s="481">
        <f t="shared" si="88"/>
        <v>0</v>
      </c>
      <c r="V64" s="1063">
        <v>42</v>
      </c>
      <c r="W64" s="261"/>
      <c r="X64" s="261"/>
      <c r="Y64" s="261"/>
      <c r="Z64" s="261"/>
      <c r="AA64" s="261"/>
      <c r="AB64" s="261"/>
      <c r="AC64" s="261"/>
      <c r="AD64" s="261"/>
      <c r="AE64" s="478">
        <f t="shared" si="89"/>
        <v>0</v>
      </c>
      <c r="AF64" s="483"/>
      <c r="AG64" s="261"/>
      <c r="AH64" s="261"/>
      <c r="AI64" s="261"/>
      <c r="AJ64" s="261"/>
      <c r="AK64" s="261"/>
      <c r="AL64" s="261"/>
      <c r="AM64" s="261"/>
      <c r="AN64" s="480">
        <f t="shared" si="90"/>
        <v>0</v>
      </c>
      <c r="AO64" s="481">
        <f t="shared" si="91"/>
        <v>0</v>
      </c>
      <c r="AP64" s="1063">
        <v>42</v>
      </c>
      <c r="AQ64" s="261"/>
      <c r="AR64" s="261"/>
      <c r="AS64" s="261"/>
      <c r="AT64" s="261"/>
      <c r="AU64" s="261"/>
      <c r="AV64" s="261"/>
      <c r="AW64" s="261"/>
      <c r="AX64" s="261"/>
      <c r="AY64" s="478">
        <f t="shared" si="92"/>
        <v>0</v>
      </c>
      <c r="AZ64" s="483"/>
      <c r="BA64" s="261"/>
      <c r="BB64" s="261"/>
      <c r="BC64" s="261"/>
      <c r="BD64" s="261"/>
      <c r="BE64" s="261"/>
      <c r="BF64" s="261"/>
      <c r="BG64" s="261"/>
      <c r="BH64" s="480">
        <f t="shared" si="93"/>
        <v>0</v>
      </c>
      <c r="BI64" s="481">
        <f t="shared" si="94"/>
        <v>0</v>
      </c>
      <c r="BJ64" s="1063">
        <v>42</v>
      </c>
      <c r="BK64" s="261"/>
      <c r="BL64" s="261"/>
      <c r="BM64" s="261"/>
      <c r="BN64" s="261"/>
      <c r="BO64" s="261"/>
      <c r="BP64" s="261"/>
      <c r="BQ64" s="261"/>
      <c r="BR64" s="261"/>
      <c r="BS64" s="478">
        <f t="shared" si="95"/>
        <v>0</v>
      </c>
      <c r="BT64" s="483"/>
      <c r="BU64" s="261"/>
      <c r="BV64" s="261"/>
      <c r="BW64" s="261"/>
      <c r="BX64" s="261"/>
      <c r="BY64" s="261"/>
      <c r="BZ64" s="261"/>
      <c r="CA64" s="261"/>
      <c r="CB64" s="480">
        <f t="shared" si="96"/>
        <v>0</v>
      </c>
      <c r="CC64" s="481">
        <f t="shared" si="97"/>
        <v>0</v>
      </c>
      <c r="CD64" s="1063">
        <v>42</v>
      </c>
      <c r="CE64" s="480">
        <f t="shared" si="98"/>
        <v>0</v>
      </c>
      <c r="CF64" s="480">
        <f t="shared" si="99"/>
        <v>0</v>
      </c>
      <c r="CG64" s="480">
        <f t="shared" si="100"/>
        <v>0</v>
      </c>
      <c r="CH64" s="480">
        <f t="shared" si="101"/>
        <v>0</v>
      </c>
      <c r="CI64" s="482">
        <f t="shared" si="102"/>
        <v>0</v>
      </c>
      <c r="CJ64" s="480">
        <f t="shared" si="103"/>
        <v>0</v>
      </c>
      <c r="CK64" s="480">
        <f t="shared" si="104"/>
        <v>0</v>
      </c>
      <c r="CL64" s="480">
        <f t="shared" si="105"/>
        <v>0</v>
      </c>
      <c r="CM64" s="480">
        <f t="shared" si="106"/>
        <v>0</v>
      </c>
      <c r="CN64" s="482">
        <f t="shared" si="107"/>
        <v>0</v>
      </c>
      <c r="CO64" s="480">
        <f t="shared" si="108"/>
        <v>0</v>
      </c>
      <c r="CP64" s="480">
        <f t="shared" si="109"/>
        <v>0</v>
      </c>
      <c r="CQ64" s="480">
        <f t="shared" si="110"/>
        <v>0</v>
      </c>
      <c r="CR64" s="480">
        <f t="shared" si="111"/>
        <v>0</v>
      </c>
      <c r="CS64" s="482">
        <f t="shared" si="112"/>
        <v>0</v>
      </c>
    </row>
    <row r="65" spans="1:131" s="492" customFormat="1" ht="15.75" customHeight="1">
      <c r="A65" s="147"/>
      <c r="B65" s="1063"/>
      <c r="C65" s="206" t="s">
        <v>1314</v>
      </c>
      <c r="D65" s="206" t="s">
        <v>1314</v>
      </c>
      <c r="E65" s="206" t="s">
        <v>1314</v>
      </c>
      <c r="F65" s="206" t="s">
        <v>1314</v>
      </c>
      <c r="G65" s="206" t="s">
        <v>1314</v>
      </c>
      <c r="H65" s="206" t="s">
        <v>1314</v>
      </c>
      <c r="I65" s="206" t="s">
        <v>1314</v>
      </c>
      <c r="J65" s="206" t="s">
        <v>1314</v>
      </c>
      <c r="K65" s="489"/>
      <c r="L65" s="490" t="s">
        <v>1314</v>
      </c>
      <c r="M65" s="206" t="s">
        <v>1314</v>
      </c>
      <c r="N65" s="206" t="s">
        <v>1314</v>
      </c>
      <c r="O65" s="206" t="s">
        <v>1314</v>
      </c>
      <c r="P65" s="206" t="s">
        <v>1314</v>
      </c>
      <c r="Q65" s="206" t="s">
        <v>1314</v>
      </c>
      <c r="R65" s="206" t="s">
        <v>1314</v>
      </c>
      <c r="S65" s="206" t="s">
        <v>1314</v>
      </c>
      <c r="T65" s="491"/>
      <c r="U65" s="490" t="s">
        <v>1314</v>
      </c>
      <c r="V65" s="1063"/>
      <c r="W65" s="206" t="s">
        <v>1314</v>
      </c>
      <c r="X65" s="206" t="s">
        <v>1314</v>
      </c>
      <c r="Y65" s="206" t="s">
        <v>1314</v>
      </c>
      <c r="Z65" s="206" t="s">
        <v>1314</v>
      </c>
      <c r="AA65" s="206" t="s">
        <v>1314</v>
      </c>
      <c r="AB65" s="206" t="s">
        <v>1314</v>
      </c>
      <c r="AC65" s="206" t="s">
        <v>1314</v>
      </c>
      <c r="AD65" s="206" t="s">
        <v>1314</v>
      </c>
      <c r="AE65" s="489"/>
      <c r="AF65" s="490" t="s">
        <v>1314</v>
      </c>
      <c r="AG65" s="206" t="s">
        <v>1314</v>
      </c>
      <c r="AH65" s="206" t="s">
        <v>1314</v>
      </c>
      <c r="AI65" s="206" t="s">
        <v>1314</v>
      </c>
      <c r="AJ65" s="206" t="s">
        <v>1314</v>
      </c>
      <c r="AK65" s="206" t="s">
        <v>1314</v>
      </c>
      <c r="AL65" s="206" t="s">
        <v>1314</v>
      </c>
      <c r="AM65" s="206" t="s">
        <v>1314</v>
      </c>
      <c r="AN65" s="491"/>
      <c r="AO65" s="490" t="s">
        <v>1314</v>
      </c>
      <c r="AP65" s="1063"/>
      <c r="AQ65" s="206" t="s">
        <v>1314</v>
      </c>
      <c r="AR65" s="206" t="s">
        <v>1314</v>
      </c>
      <c r="AS65" s="206" t="s">
        <v>1314</v>
      </c>
      <c r="AT65" s="206" t="s">
        <v>1314</v>
      </c>
      <c r="AU65" s="206" t="s">
        <v>1314</v>
      </c>
      <c r="AV65" s="206" t="s">
        <v>1314</v>
      </c>
      <c r="AW65" s="206" t="s">
        <v>1314</v>
      </c>
      <c r="AX65" s="206" t="s">
        <v>1314</v>
      </c>
      <c r="AY65" s="489"/>
      <c r="AZ65" s="490" t="s">
        <v>1314</v>
      </c>
      <c r="BA65" s="206" t="s">
        <v>1314</v>
      </c>
      <c r="BB65" s="206" t="s">
        <v>1314</v>
      </c>
      <c r="BC65" s="206" t="s">
        <v>1314</v>
      </c>
      <c r="BD65" s="206" t="s">
        <v>1314</v>
      </c>
      <c r="BE65" s="206" t="s">
        <v>1314</v>
      </c>
      <c r="BF65" s="206" t="s">
        <v>1314</v>
      </c>
      <c r="BG65" s="206" t="s">
        <v>1314</v>
      </c>
      <c r="BH65" s="491"/>
      <c r="BI65" s="490" t="s">
        <v>1314</v>
      </c>
      <c r="BJ65" s="1063"/>
      <c r="BK65" s="206" t="s">
        <v>1314</v>
      </c>
      <c r="BL65" s="206" t="s">
        <v>1314</v>
      </c>
      <c r="BM65" s="206" t="s">
        <v>1314</v>
      </c>
      <c r="BN65" s="206" t="s">
        <v>1314</v>
      </c>
      <c r="BO65" s="206" t="s">
        <v>1314</v>
      </c>
      <c r="BP65" s="206" t="s">
        <v>1314</v>
      </c>
      <c r="BQ65" s="206" t="s">
        <v>1314</v>
      </c>
      <c r="BR65" s="206" t="s">
        <v>1314</v>
      </c>
      <c r="BS65" s="489"/>
      <c r="BT65" s="490" t="s">
        <v>1314</v>
      </c>
      <c r="BU65" s="206" t="s">
        <v>1314</v>
      </c>
      <c r="BV65" s="206" t="s">
        <v>1314</v>
      </c>
      <c r="BW65" s="206" t="s">
        <v>1314</v>
      </c>
      <c r="BX65" s="206" t="s">
        <v>1314</v>
      </c>
      <c r="BY65" s="206" t="s">
        <v>1314</v>
      </c>
      <c r="BZ65" s="206" t="s">
        <v>1314</v>
      </c>
      <c r="CA65" s="206" t="s">
        <v>1314</v>
      </c>
      <c r="CB65" s="491"/>
      <c r="CC65" s="490" t="s">
        <v>1314</v>
      </c>
      <c r="CD65" s="1063"/>
      <c r="CE65" s="491"/>
      <c r="CF65" s="491"/>
      <c r="CG65" s="491"/>
      <c r="CH65" s="491"/>
      <c r="CI65" s="206"/>
      <c r="CJ65" s="491"/>
      <c r="CK65" s="491"/>
      <c r="CL65" s="491"/>
      <c r="CM65" s="491"/>
      <c r="CN65" s="206"/>
      <c r="CO65" s="491"/>
      <c r="CP65" s="491"/>
      <c r="CQ65" s="491"/>
      <c r="CR65" s="491"/>
      <c r="CS65" s="206"/>
      <c r="CT65" s="493"/>
      <c r="CU65" s="493"/>
      <c r="CV65" s="493"/>
      <c r="CW65" s="493"/>
      <c r="CX65" s="493"/>
      <c r="CY65" s="493"/>
      <c r="CZ65" s="493"/>
      <c r="DA65" s="493"/>
      <c r="DB65" s="493"/>
      <c r="DC65" s="493"/>
      <c r="DD65" s="493"/>
      <c r="DE65" s="493"/>
      <c r="DF65" s="493"/>
      <c r="DG65" s="493"/>
      <c r="DH65" s="493"/>
      <c r="DI65" s="493"/>
      <c r="DJ65" s="493"/>
      <c r="DK65" s="493"/>
      <c r="DL65" s="493"/>
      <c r="DM65" s="493"/>
      <c r="DN65" s="493"/>
      <c r="DO65" s="493"/>
      <c r="DP65" s="493"/>
      <c r="DQ65" s="493"/>
      <c r="DR65" s="493"/>
      <c r="DS65" s="493"/>
      <c r="DT65" s="493"/>
      <c r="DU65" s="493"/>
      <c r="DV65" s="493"/>
      <c r="DW65" s="493"/>
      <c r="DX65" s="493"/>
      <c r="DY65" s="493"/>
      <c r="DZ65" s="493"/>
      <c r="EA65" s="493"/>
    </row>
    <row r="66" spans="1:131" s="14" customFormat="1" ht="15.75" customHeight="1">
      <c r="A66" s="16" t="s">
        <v>233</v>
      </c>
      <c r="B66" s="1063">
        <v>43</v>
      </c>
      <c r="C66" s="242">
        <f>SUM(C35:C64)-C44-C46</f>
        <v>48213.610841237329</v>
      </c>
      <c r="D66" s="242">
        <f t="shared" ref="D66:U66" si="113">SUM(D35:D64)-D44-D46</f>
        <v>179866.72562377612</v>
      </c>
      <c r="E66" s="242">
        <f t="shared" si="113"/>
        <v>105819.99177869562</v>
      </c>
      <c r="F66" s="242">
        <f t="shared" si="113"/>
        <v>197911.59029628677</v>
      </c>
      <c r="G66" s="242">
        <f t="shared" si="113"/>
        <v>44759.626232282317</v>
      </c>
      <c r="H66" s="242">
        <f t="shared" si="113"/>
        <v>239445.79298420984</v>
      </c>
      <c r="I66" s="242">
        <f t="shared" si="113"/>
        <v>64101.809771648557</v>
      </c>
      <c r="J66" s="242">
        <f t="shared" si="113"/>
        <v>209171.35668654289</v>
      </c>
      <c r="K66" s="248">
        <f t="shared" si="113"/>
        <v>1089290.5042146794</v>
      </c>
      <c r="L66" s="245">
        <f t="shared" si="113"/>
        <v>0</v>
      </c>
      <c r="M66" s="245">
        <f t="shared" si="113"/>
        <v>344552.71398571262</v>
      </c>
      <c r="N66" s="245">
        <f t="shared" si="113"/>
        <v>0</v>
      </c>
      <c r="O66" s="245">
        <f t="shared" si="113"/>
        <v>450031.95177270932</v>
      </c>
      <c r="P66" s="245">
        <f t="shared" si="113"/>
        <v>0</v>
      </c>
      <c r="Q66" s="245">
        <f t="shared" si="113"/>
        <v>423863.32987957477</v>
      </c>
      <c r="R66" s="245">
        <f t="shared" si="113"/>
        <v>0</v>
      </c>
      <c r="S66" s="245">
        <f t="shared" si="113"/>
        <v>286672.21397353697</v>
      </c>
      <c r="T66" s="246">
        <f t="shared" si="113"/>
        <v>1505120.2096115337</v>
      </c>
      <c r="U66" s="245">
        <f t="shared" si="113"/>
        <v>2594410.7138262126</v>
      </c>
      <c r="V66" s="1063">
        <v>43</v>
      </c>
      <c r="W66" s="242">
        <f>SUM(W35:W64)-W44-W46</f>
        <v>10884.683012847547</v>
      </c>
      <c r="X66" s="242">
        <f t="shared" ref="X66:AO66" si="114">SUM(X35:X64)-X44-X46</f>
        <v>55885.921475359188</v>
      </c>
      <c r="Y66" s="242">
        <f t="shared" si="114"/>
        <v>16604.145548609446</v>
      </c>
      <c r="Z66" s="242">
        <f t="shared" si="114"/>
        <v>59146.582456579948</v>
      </c>
      <c r="AA66" s="242">
        <f t="shared" si="114"/>
        <v>16721.837924391904</v>
      </c>
      <c r="AB66" s="242">
        <f t="shared" si="114"/>
        <v>63601.639569866165</v>
      </c>
      <c r="AC66" s="242">
        <f t="shared" si="114"/>
        <v>26373.278818820734</v>
      </c>
      <c r="AD66" s="242">
        <f t="shared" si="114"/>
        <v>54210.545446044634</v>
      </c>
      <c r="AE66" s="248">
        <f t="shared" si="114"/>
        <v>303428.63425251958</v>
      </c>
      <c r="AF66" s="245">
        <f t="shared" si="114"/>
        <v>0</v>
      </c>
      <c r="AG66" s="245">
        <f t="shared" si="114"/>
        <v>260207.38500866477</v>
      </c>
      <c r="AH66" s="245">
        <f t="shared" si="114"/>
        <v>0</v>
      </c>
      <c r="AI66" s="245">
        <f t="shared" si="114"/>
        <v>216631.1113459839</v>
      </c>
      <c r="AJ66" s="245">
        <f t="shared" si="114"/>
        <v>0</v>
      </c>
      <c r="AK66" s="245">
        <f t="shared" si="114"/>
        <v>163735.66642140425</v>
      </c>
      <c r="AL66" s="245">
        <f t="shared" si="114"/>
        <v>0</v>
      </c>
      <c r="AM66" s="245">
        <f t="shared" si="114"/>
        <v>157611.25034978928</v>
      </c>
      <c r="AN66" s="246">
        <f t="shared" si="114"/>
        <v>798185.41312584234</v>
      </c>
      <c r="AO66" s="245">
        <f t="shared" si="114"/>
        <v>1101614.0473783615</v>
      </c>
      <c r="AP66" s="1063">
        <v>43</v>
      </c>
      <c r="AQ66" s="242">
        <f>SUM(AQ35:AQ64)-AQ44-AQ46</f>
        <v>795368.58827412745</v>
      </c>
      <c r="AR66" s="242">
        <f t="shared" ref="AR66:BI66" si="115">SUM(AR35:AR64)-AR44-AR46</f>
        <v>2227377.4967554673</v>
      </c>
      <c r="AS66" s="242">
        <f t="shared" si="115"/>
        <v>730899.18351711356</v>
      </c>
      <c r="AT66" s="242">
        <f t="shared" si="115"/>
        <v>2295466.8470902229</v>
      </c>
      <c r="AU66" s="242">
        <f t="shared" si="115"/>
        <v>945654.69725277787</v>
      </c>
      <c r="AV66" s="242">
        <f t="shared" si="115"/>
        <v>2426745.0984647064</v>
      </c>
      <c r="AW66" s="242">
        <f t="shared" si="115"/>
        <v>1009643.2008708944</v>
      </c>
      <c r="AX66" s="242">
        <f t="shared" si="115"/>
        <v>2580393.0900065335</v>
      </c>
      <c r="AY66" s="248">
        <f t="shared" si="115"/>
        <v>13011548.202231843</v>
      </c>
      <c r="AZ66" s="245">
        <f t="shared" si="115"/>
        <v>0</v>
      </c>
      <c r="BA66" s="245">
        <f t="shared" si="115"/>
        <v>2489268.1183342147</v>
      </c>
      <c r="BB66" s="245">
        <f t="shared" si="115"/>
        <v>0</v>
      </c>
      <c r="BC66" s="245">
        <f t="shared" si="115"/>
        <v>2345620.1306140441</v>
      </c>
      <c r="BD66" s="245">
        <f t="shared" si="115"/>
        <v>0</v>
      </c>
      <c r="BE66" s="245">
        <f t="shared" si="115"/>
        <v>2341919.3895611255</v>
      </c>
      <c r="BF66" s="245">
        <f t="shared" si="115"/>
        <v>0</v>
      </c>
      <c r="BG66" s="245">
        <f t="shared" si="115"/>
        <v>2746148.6317044604</v>
      </c>
      <c r="BH66" s="246">
        <f t="shared" si="115"/>
        <v>9922956.2702138424</v>
      </c>
      <c r="BI66" s="245">
        <f t="shared" si="115"/>
        <v>22934504.472445685</v>
      </c>
      <c r="BJ66" s="1063">
        <v>43</v>
      </c>
      <c r="BK66" s="242">
        <f>SUM(BK35:BK64)-BK44-BK46</f>
        <v>38560.879999999997</v>
      </c>
      <c r="BL66" s="242">
        <f t="shared" ref="BL66:CR66" si="116">SUM(BL35:BL64)-BL44-BL46</f>
        <v>582083.07861529069</v>
      </c>
      <c r="BM66" s="242">
        <f t="shared" si="116"/>
        <v>21166.288141045803</v>
      </c>
      <c r="BN66" s="242">
        <f t="shared" si="116"/>
        <v>540277.96761304024</v>
      </c>
      <c r="BO66" s="242">
        <f t="shared" si="116"/>
        <v>31237.270010608136</v>
      </c>
      <c r="BP66" s="242">
        <f t="shared" si="116"/>
        <v>504325.34769052267</v>
      </c>
      <c r="BQ66" s="242">
        <f t="shared" si="116"/>
        <v>35784.248384734354</v>
      </c>
      <c r="BR66" s="242">
        <f t="shared" si="116"/>
        <v>469835.71433603851</v>
      </c>
      <c r="BS66" s="248">
        <f t="shared" si="116"/>
        <v>2223270.7947912803</v>
      </c>
      <c r="BT66" s="245">
        <f t="shared" si="116"/>
        <v>0</v>
      </c>
      <c r="BU66" s="245">
        <f t="shared" si="116"/>
        <v>206298.80803103253</v>
      </c>
      <c r="BV66" s="245">
        <f t="shared" si="116"/>
        <v>0</v>
      </c>
      <c r="BW66" s="245">
        <f t="shared" si="116"/>
        <v>180228.09912986492</v>
      </c>
      <c r="BX66" s="245">
        <f t="shared" si="116"/>
        <v>0</v>
      </c>
      <c r="BY66" s="245">
        <f t="shared" si="116"/>
        <v>272108.26201015053</v>
      </c>
      <c r="BZ66" s="245">
        <f t="shared" si="116"/>
        <v>0</v>
      </c>
      <c r="CA66" s="245">
        <f t="shared" si="116"/>
        <v>141568.60573047365</v>
      </c>
      <c r="CB66" s="246">
        <f t="shared" si="116"/>
        <v>800203.77490152186</v>
      </c>
      <c r="CC66" s="245">
        <f t="shared" si="116"/>
        <v>3023474.5696928021</v>
      </c>
      <c r="CD66" s="1063">
        <v>43</v>
      </c>
      <c r="CE66" s="246">
        <f t="shared" ref="CE66:CH66" si="117">SUM(CE35:CE64)-CE44-CE46</f>
        <v>3938240.9845981062</v>
      </c>
      <c r="CF66" s="246">
        <f t="shared" si="117"/>
        <v>3967292.5964415935</v>
      </c>
      <c r="CG66" s="246">
        <f t="shared" si="117"/>
        <v>4272491.3101293659</v>
      </c>
      <c r="CH66" s="246">
        <f t="shared" si="117"/>
        <v>4449513.2443212587</v>
      </c>
      <c r="CI66" s="242">
        <f>SUM(BS66,AY66,AE66,K66)</f>
        <v>16627538.135490324</v>
      </c>
      <c r="CJ66" s="246">
        <f t="shared" ref="CJ66:CM66" si="118">SUM(CJ35:CJ64)-CJ44-CJ46</f>
        <v>3300327.025359625</v>
      </c>
      <c r="CK66" s="246">
        <f t="shared" si="118"/>
        <v>3192511.292862602</v>
      </c>
      <c r="CL66" s="246">
        <f t="shared" si="118"/>
        <v>3201626.6478722543</v>
      </c>
      <c r="CM66" s="246">
        <f t="shared" si="118"/>
        <v>3332000.7017582599</v>
      </c>
      <c r="CN66" s="242">
        <f t="shared" si="107"/>
        <v>13026465.667852741</v>
      </c>
      <c r="CO66" s="246">
        <f t="shared" si="116"/>
        <v>7238568.0099577308</v>
      </c>
      <c r="CP66" s="246">
        <f t="shared" si="116"/>
        <v>7159803.8893041955</v>
      </c>
      <c r="CQ66" s="246">
        <f t="shared" si="116"/>
        <v>7474117.9580016192</v>
      </c>
      <c r="CR66" s="246">
        <f t="shared" si="116"/>
        <v>7781513.9460795186</v>
      </c>
      <c r="CS66" s="242">
        <f>SUM(CC66,BI66,AO66,U66)</f>
        <v>29654003.803343061</v>
      </c>
      <c r="CT66" s="381"/>
      <c r="CU66" s="381"/>
      <c r="CV66" s="381"/>
      <c r="CW66" s="381"/>
      <c r="CX66" s="381"/>
      <c r="CY66" s="381"/>
      <c r="CZ66" s="381"/>
      <c r="DA66" s="381"/>
      <c r="DB66" s="381"/>
      <c r="DC66" s="381"/>
      <c r="DD66" s="381"/>
      <c r="DE66" s="381"/>
      <c r="DF66" s="381"/>
      <c r="DG66" s="381"/>
      <c r="DH66" s="381"/>
      <c r="DI66" s="381"/>
      <c r="DJ66" s="381"/>
      <c r="DK66" s="381"/>
      <c r="DL66" s="381"/>
      <c r="DM66" s="381"/>
      <c r="DN66" s="381"/>
      <c r="DO66" s="381"/>
      <c r="DP66" s="381"/>
      <c r="DQ66" s="381"/>
      <c r="DR66" s="381"/>
      <c r="DS66" s="381"/>
      <c r="DT66" s="381"/>
      <c r="DU66" s="381"/>
      <c r="DV66" s="381"/>
      <c r="DW66" s="381"/>
      <c r="DX66" s="381"/>
      <c r="DY66" s="381"/>
      <c r="DZ66" s="381"/>
      <c r="EA66" s="381"/>
    </row>
    <row r="67" spans="1:131" s="495" customFormat="1" ht="15.75" customHeight="1">
      <c r="A67" s="492"/>
      <c r="B67" s="1063"/>
      <c r="C67" s="485"/>
      <c r="D67" s="485"/>
      <c r="E67" s="485"/>
      <c r="F67" s="485"/>
      <c r="G67" s="485"/>
      <c r="H67" s="485"/>
      <c r="I67" s="485"/>
      <c r="J67" s="485"/>
      <c r="K67" s="486"/>
      <c r="L67" s="487"/>
      <c r="M67" s="485"/>
      <c r="N67" s="485"/>
      <c r="O67" s="485"/>
      <c r="P67" s="485"/>
      <c r="Q67" s="485"/>
      <c r="R67" s="485"/>
      <c r="S67" s="485"/>
      <c r="T67" s="485"/>
      <c r="U67" s="494"/>
      <c r="V67" s="1063"/>
      <c r="W67" s="485"/>
      <c r="X67" s="485"/>
      <c r="Y67" s="485"/>
      <c r="Z67" s="485"/>
      <c r="AA67" s="485"/>
      <c r="AB67" s="485"/>
      <c r="AC67" s="485"/>
      <c r="AD67" s="485"/>
      <c r="AE67" s="486"/>
      <c r="AF67" s="487"/>
      <c r="AG67" s="485"/>
      <c r="AH67" s="485"/>
      <c r="AI67" s="485"/>
      <c r="AJ67" s="485"/>
      <c r="AK67" s="485"/>
      <c r="AL67" s="485"/>
      <c r="AM67" s="485"/>
      <c r="AN67" s="485"/>
      <c r="AO67" s="494"/>
      <c r="AP67" s="1063"/>
      <c r="AQ67" s="485"/>
      <c r="AR67" s="485"/>
      <c r="AS67" s="485"/>
      <c r="AT67" s="485"/>
      <c r="AU67" s="485"/>
      <c r="AV67" s="485"/>
      <c r="AW67" s="485"/>
      <c r="AX67" s="485"/>
      <c r="AY67" s="486"/>
      <c r="AZ67" s="487"/>
      <c r="BA67" s="485"/>
      <c r="BB67" s="485"/>
      <c r="BC67" s="485"/>
      <c r="BD67" s="485"/>
      <c r="BE67" s="485"/>
      <c r="BF67" s="485"/>
      <c r="BG67" s="485"/>
      <c r="BH67" s="485"/>
      <c r="BI67" s="494"/>
      <c r="BJ67" s="1063"/>
      <c r="BK67" s="485"/>
      <c r="BL67" s="485"/>
      <c r="BM67" s="485"/>
      <c r="BN67" s="485"/>
      <c r="BO67" s="485"/>
      <c r="BP67" s="485"/>
      <c r="BQ67" s="485"/>
      <c r="BR67" s="485"/>
      <c r="BS67" s="486"/>
      <c r="BT67" s="487"/>
      <c r="BU67" s="485"/>
      <c r="BV67" s="485"/>
      <c r="BW67" s="485"/>
      <c r="BX67" s="485"/>
      <c r="BY67" s="485"/>
      <c r="BZ67" s="485"/>
      <c r="CA67" s="485"/>
      <c r="CB67" s="485"/>
      <c r="CC67" s="494"/>
      <c r="CD67" s="1063"/>
      <c r="CE67" s="485"/>
      <c r="CF67" s="485"/>
      <c r="CG67" s="485"/>
      <c r="CH67" s="485"/>
      <c r="CI67" s="488"/>
      <c r="CJ67" s="485"/>
      <c r="CK67" s="485"/>
      <c r="CL67" s="485"/>
      <c r="CM67" s="485"/>
      <c r="CN67" s="488"/>
      <c r="CO67" s="485"/>
      <c r="CP67" s="485"/>
      <c r="CQ67" s="485"/>
      <c r="CR67" s="485"/>
      <c r="CS67" s="488"/>
      <c r="CT67" s="440"/>
      <c r="CU67" s="440"/>
      <c r="CV67" s="440"/>
      <c r="CW67" s="440"/>
      <c r="CX67" s="440"/>
      <c r="CY67" s="440"/>
      <c r="CZ67" s="440"/>
      <c r="DA67" s="440"/>
      <c r="DB67" s="440"/>
      <c r="DC67" s="440"/>
      <c r="DD67" s="440"/>
      <c r="DE67" s="440"/>
      <c r="DF67" s="440"/>
      <c r="DG67" s="440"/>
      <c r="DH67" s="440"/>
      <c r="DI67" s="440"/>
      <c r="DJ67" s="440"/>
      <c r="DK67" s="440"/>
      <c r="DL67" s="440"/>
      <c r="DM67" s="440"/>
      <c r="DN67" s="440"/>
      <c r="DO67" s="440"/>
      <c r="DP67" s="440"/>
      <c r="DQ67" s="440"/>
      <c r="DR67" s="440"/>
      <c r="DS67" s="440"/>
      <c r="DT67" s="440"/>
      <c r="DU67" s="440"/>
      <c r="DV67" s="440"/>
      <c r="DW67" s="440"/>
      <c r="DX67" s="440"/>
      <c r="DY67" s="440"/>
      <c r="DZ67" s="440"/>
      <c r="EA67" s="440"/>
    </row>
    <row r="68" spans="1:131" s="194" customFormat="1" ht="15.75" customHeight="1">
      <c r="A68" s="16" t="s">
        <v>235</v>
      </c>
      <c r="B68" s="1063"/>
      <c r="C68" s="206" t="s">
        <v>1314</v>
      </c>
      <c r="D68" s="206" t="s">
        <v>1314</v>
      </c>
      <c r="E68" s="206" t="s">
        <v>1314</v>
      </c>
      <c r="F68" s="206" t="s">
        <v>1314</v>
      </c>
      <c r="G68" s="206" t="s">
        <v>1314</v>
      </c>
      <c r="H68" s="206" t="s">
        <v>1314</v>
      </c>
      <c r="I68" s="206" t="s">
        <v>1314</v>
      </c>
      <c r="J68" s="206" t="s">
        <v>1314</v>
      </c>
      <c r="K68" s="489"/>
      <c r="L68" s="490" t="s">
        <v>1314</v>
      </c>
      <c r="M68" s="206" t="s">
        <v>1314</v>
      </c>
      <c r="N68" s="206" t="s">
        <v>1314</v>
      </c>
      <c r="O68" s="206" t="s">
        <v>1314</v>
      </c>
      <c r="P68" s="206" t="s">
        <v>1314</v>
      </c>
      <c r="Q68" s="206" t="s">
        <v>1314</v>
      </c>
      <c r="R68" s="206" t="s">
        <v>1314</v>
      </c>
      <c r="S68" s="206" t="s">
        <v>1314</v>
      </c>
      <c r="T68" s="491"/>
      <c r="U68" s="490" t="s">
        <v>1314</v>
      </c>
      <c r="V68" s="1063"/>
      <c r="W68" s="206" t="s">
        <v>1314</v>
      </c>
      <c r="X68" s="206" t="s">
        <v>1314</v>
      </c>
      <c r="Y68" s="206" t="s">
        <v>1314</v>
      </c>
      <c r="Z68" s="206" t="s">
        <v>1314</v>
      </c>
      <c r="AA68" s="206" t="s">
        <v>1314</v>
      </c>
      <c r="AB68" s="206" t="s">
        <v>1314</v>
      </c>
      <c r="AC68" s="206" t="s">
        <v>1314</v>
      </c>
      <c r="AD68" s="206" t="s">
        <v>1314</v>
      </c>
      <c r="AE68" s="489"/>
      <c r="AF68" s="490" t="s">
        <v>1314</v>
      </c>
      <c r="AG68" s="206" t="s">
        <v>1314</v>
      </c>
      <c r="AH68" s="206" t="s">
        <v>1314</v>
      </c>
      <c r="AI68" s="206" t="s">
        <v>1314</v>
      </c>
      <c r="AJ68" s="206" t="s">
        <v>1314</v>
      </c>
      <c r="AK68" s="206" t="s">
        <v>1314</v>
      </c>
      <c r="AL68" s="206" t="s">
        <v>1314</v>
      </c>
      <c r="AM68" s="206" t="s">
        <v>1314</v>
      </c>
      <c r="AN68" s="491"/>
      <c r="AO68" s="490" t="s">
        <v>1314</v>
      </c>
      <c r="AP68" s="1063"/>
      <c r="AQ68" s="206" t="s">
        <v>1314</v>
      </c>
      <c r="AR68" s="206" t="s">
        <v>1314</v>
      </c>
      <c r="AS68" s="206" t="s">
        <v>1314</v>
      </c>
      <c r="AT68" s="206" t="s">
        <v>1314</v>
      </c>
      <c r="AU68" s="206" t="s">
        <v>1314</v>
      </c>
      <c r="AV68" s="206" t="s">
        <v>1314</v>
      </c>
      <c r="AW68" s="206" t="s">
        <v>1314</v>
      </c>
      <c r="AX68" s="206" t="s">
        <v>1314</v>
      </c>
      <c r="AY68" s="489"/>
      <c r="AZ68" s="490" t="s">
        <v>1314</v>
      </c>
      <c r="BA68" s="206" t="s">
        <v>1314</v>
      </c>
      <c r="BB68" s="206" t="s">
        <v>1314</v>
      </c>
      <c r="BC68" s="206" t="s">
        <v>1314</v>
      </c>
      <c r="BD68" s="206" t="s">
        <v>1314</v>
      </c>
      <c r="BE68" s="206" t="s">
        <v>1314</v>
      </c>
      <c r="BF68" s="206" t="s">
        <v>1314</v>
      </c>
      <c r="BG68" s="206" t="s">
        <v>1314</v>
      </c>
      <c r="BH68" s="491"/>
      <c r="BI68" s="490" t="s">
        <v>1314</v>
      </c>
      <c r="BJ68" s="1063"/>
      <c r="BK68" s="206" t="s">
        <v>1314</v>
      </c>
      <c r="BL68" s="206" t="s">
        <v>1314</v>
      </c>
      <c r="BM68" s="206" t="s">
        <v>1314</v>
      </c>
      <c r="BN68" s="206" t="s">
        <v>1314</v>
      </c>
      <c r="BO68" s="206" t="s">
        <v>1314</v>
      </c>
      <c r="BP68" s="206" t="s">
        <v>1314</v>
      </c>
      <c r="BQ68" s="206" t="s">
        <v>1314</v>
      </c>
      <c r="BR68" s="206" t="s">
        <v>1314</v>
      </c>
      <c r="BS68" s="489"/>
      <c r="BT68" s="490" t="s">
        <v>1314</v>
      </c>
      <c r="BU68" s="206" t="s">
        <v>1314</v>
      </c>
      <c r="BV68" s="206" t="s">
        <v>1314</v>
      </c>
      <c r="BW68" s="206" t="s">
        <v>1314</v>
      </c>
      <c r="BX68" s="206" t="s">
        <v>1314</v>
      </c>
      <c r="BY68" s="206" t="s">
        <v>1314</v>
      </c>
      <c r="BZ68" s="206" t="s">
        <v>1314</v>
      </c>
      <c r="CA68" s="206" t="s">
        <v>1314</v>
      </c>
      <c r="CB68" s="491"/>
      <c r="CC68" s="490" t="s">
        <v>1314</v>
      </c>
      <c r="CD68" s="1063"/>
      <c r="CE68" s="485"/>
      <c r="CF68" s="485"/>
      <c r="CG68" s="485"/>
      <c r="CH68" s="485"/>
      <c r="CI68" s="488"/>
      <c r="CJ68" s="485"/>
      <c r="CK68" s="485"/>
      <c r="CL68" s="485"/>
      <c r="CM68" s="485"/>
      <c r="CN68" s="488"/>
      <c r="CO68" s="485"/>
      <c r="CP68" s="485"/>
      <c r="CQ68" s="485"/>
      <c r="CR68" s="485"/>
      <c r="CS68" s="488"/>
      <c r="CT68" s="377"/>
      <c r="CU68" s="377"/>
      <c r="CV68" s="377"/>
      <c r="CW68" s="377"/>
      <c r="CX68" s="377"/>
      <c r="CY68" s="377"/>
      <c r="CZ68" s="377"/>
      <c r="DA68" s="377"/>
      <c r="DB68" s="377"/>
      <c r="DC68" s="377"/>
      <c r="DD68" s="377"/>
      <c r="DE68" s="377"/>
      <c r="DF68" s="377"/>
      <c r="DG68" s="377"/>
      <c r="DH68" s="377"/>
      <c r="DI68" s="377"/>
      <c r="DJ68" s="377"/>
      <c r="DK68" s="377"/>
      <c r="DL68" s="377"/>
      <c r="DM68" s="377"/>
      <c r="DN68" s="377"/>
      <c r="DO68" s="377"/>
      <c r="DP68" s="377"/>
      <c r="DQ68" s="377"/>
      <c r="DR68" s="377"/>
      <c r="DS68" s="377"/>
      <c r="DT68" s="377"/>
      <c r="DU68" s="377"/>
      <c r="DV68" s="377"/>
      <c r="DW68" s="377"/>
      <c r="DX68" s="377"/>
      <c r="DY68" s="377"/>
      <c r="DZ68" s="377"/>
      <c r="EA68" s="377"/>
    </row>
    <row r="69" spans="1:131" ht="15.75" customHeight="1">
      <c r="A69" s="97" t="s">
        <v>236</v>
      </c>
      <c r="B69" s="1063">
        <v>44</v>
      </c>
      <c r="C69" s="496">
        <v>269.77327662488102</v>
      </c>
      <c r="D69" s="496">
        <v>822.06855092083117</v>
      </c>
      <c r="E69" s="496">
        <v>222.94707484014447</v>
      </c>
      <c r="F69" s="496">
        <v>665.27414326170378</v>
      </c>
      <c r="G69" s="496">
        <v>159.51940952430684</v>
      </c>
      <c r="H69" s="496">
        <v>650.18295698414795</v>
      </c>
      <c r="I69" s="496">
        <v>246.84103208303614</v>
      </c>
      <c r="J69" s="496">
        <v>720.61170199567709</v>
      </c>
      <c r="K69" s="478">
        <f>SUM(C69:J69)</f>
        <v>3757.2181462347289</v>
      </c>
      <c r="L69" s="497">
        <v>0</v>
      </c>
      <c r="M69" s="496">
        <v>2317.7185361062097</v>
      </c>
      <c r="N69" s="496">
        <v>0</v>
      </c>
      <c r="O69" s="496">
        <v>1759.8921448739225</v>
      </c>
      <c r="P69" s="496">
        <v>0</v>
      </c>
      <c r="Q69" s="496">
        <v>2015.4040636649054</v>
      </c>
      <c r="R69" s="496">
        <v>0</v>
      </c>
      <c r="S69" s="496">
        <v>2042.4301771636008</v>
      </c>
      <c r="T69" s="480">
        <f>SUM(L69:S69)</f>
        <v>8135.4449218086384</v>
      </c>
      <c r="U69" s="481">
        <f>SUM(T69,K69)</f>
        <v>11892.663068043366</v>
      </c>
      <c r="V69" s="1063">
        <v>44</v>
      </c>
      <c r="W69" s="496">
        <v>12.036999208679266</v>
      </c>
      <c r="X69" s="496">
        <v>461.85236712724509</v>
      </c>
      <c r="Y69" s="496">
        <v>9.9347367516392389</v>
      </c>
      <c r="Z69" s="496">
        <v>421.52051320368304</v>
      </c>
      <c r="AA69" s="496">
        <v>20.205256763938579</v>
      </c>
      <c r="AB69" s="496">
        <v>387.07521939309601</v>
      </c>
      <c r="AC69" s="496">
        <v>53.534485677803318</v>
      </c>
      <c r="AD69" s="496">
        <v>414.49296537834664</v>
      </c>
      <c r="AE69" s="478">
        <f>SUM(W69:AD69)</f>
        <v>1780.6525435044314</v>
      </c>
      <c r="AF69" s="497">
        <v>0</v>
      </c>
      <c r="AG69" s="496">
        <v>854.78222071295488</v>
      </c>
      <c r="AH69" s="496">
        <v>0</v>
      </c>
      <c r="AI69" s="496">
        <v>704.00700214158496</v>
      </c>
      <c r="AJ69" s="496">
        <v>0</v>
      </c>
      <c r="AK69" s="496">
        <v>670.77962082162696</v>
      </c>
      <c r="AL69" s="496">
        <v>0</v>
      </c>
      <c r="AM69" s="496">
        <v>660.50722311465438</v>
      </c>
      <c r="AN69" s="480">
        <f>SUM(AF69:AM69)</f>
        <v>2890.0760667908207</v>
      </c>
      <c r="AO69" s="481">
        <f>SUM(AN69,AE69)</f>
        <v>4670.7286102952521</v>
      </c>
      <c r="AP69" s="1063">
        <v>44</v>
      </c>
      <c r="AQ69" s="496">
        <v>4428.769613021288</v>
      </c>
      <c r="AR69" s="496">
        <v>12815.305146932746</v>
      </c>
      <c r="AS69" s="496">
        <v>3822.3394082618634</v>
      </c>
      <c r="AT69" s="496">
        <v>10495.626898011065</v>
      </c>
      <c r="AU69" s="496">
        <v>4455.6613797499431</v>
      </c>
      <c r="AV69" s="496">
        <v>11153.449550169607</v>
      </c>
      <c r="AW69" s="496">
        <v>5660.1551087827647</v>
      </c>
      <c r="AX69" s="496">
        <v>13288.540465463404</v>
      </c>
      <c r="AY69" s="478">
        <f>SUM(AQ69:AX69)</f>
        <v>66119.847570392682</v>
      </c>
      <c r="AZ69" s="497">
        <v>0</v>
      </c>
      <c r="BA69" s="496">
        <v>13318.563066048477</v>
      </c>
      <c r="BB69" s="496">
        <v>0</v>
      </c>
      <c r="BC69" s="496">
        <v>8522.9114564422853</v>
      </c>
      <c r="BD69" s="496">
        <v>0</v>
      </c>
      <c r="BE69" s="496">
        <v>9306.217273404558</v>
      </c>
      <c r="BF69" s="496">
        <v>0</v>
      </c>
      <c r="BG69" s="496">
        <v>10886.827049710042</v>
      </c>
      <c r="BH69" s="480">
        <f>SUM(AZ69:BG69)</f>
        <v>42034.518845605358</v>
      </c>
      <c r="BI69" s="481">
        <f>SUM(BH69,AY69)</f>
        <v>108154.36641599804</v>
      </c>
      <c r="BJ69" s="1063">
        <v>44</v>
      </c>
      <c r="BK69" s="496">
        <v>127.34799422279205</v>
      </c>
      <c r="BL69" s="496">
        <v>2159.8391334592147</v>
      </c>
      <c r="BM69" s="496">
        <v>193.88299408037361</v>
      </c>
      <c r="BN69" s="496">
        <v>1830.3955543780053</v>
      </c>
      <c r="BO69" s="496">
        <v>257.92962521250695</v>
      </c>
      <c r="BP69" s="496">
        <v>1791.9282260964151</v>
      </c>
      <c r="BQ69" s="496">
        <v>262.93447772998155</v>
      </c>
      <c r="BR69" s="496">
        <v>1770.2859709059944</v>
      </c>
      <c r="BS69" s="478">
        <f>SUM(BK69:BR69)</f>
        <v>8394.5439760852823</v>
      </c>
      <c r="BT69" s="497">
        <v>0</v>
      </c>
      <c r="BU69" s="496">
        <v>795.6091718265302</v>
      </c>
      <c r="BV69" s="496">
        <v>0</v>
      </c>
      <c r="BW69" s="496">
        <v>484.3016950276496</v>
      </c>
      <c r="BX69" s="496">
        <v>0</v>
      </c>
      <c r="BY69" s="496">
        <v>729.90118014335735</v>
      </c>
      <c r="BZ69" s="496">
        <v>0</v>
      </c>
      <c r="CA69" s="496">
        <v>748.17106233511129</v>
      </c>
      <c r="CB69" s="480">
        <f>SUM(BT69:CA69)</f>
        <v>2757.9831093326484</v>
      </c>
      <c r="CC69" s="481">
        <f>SUM(CB69,BS69)</f>
        <v>11152.527085417931</v>
      </c>
      <c r="CD69" s="1063">
        <v>44</v>
      </c>
      <c r="CE69" s="480">
        <f t="shared" ref="CE69:CE71" si="119">+C69+D69+W69+X69+AQ69+AR69+BK69+BL69</f>
        <v>21096.993081517678</v>
      </c>
      <c r="CF69" s="480">
        <f t="shared" ref="CF69:CF71" si="120">+E69+F69+Y69+Z69+AS69+AT69+BM69+BN69</f>
        <v>17661.921322788479</v>
      </c>
      <c r="CG69" s="480">
        <f t="shared" ref="CG69:CG71" si="121">+G69+H69+AA69+AB69+AU69+AV69+BO69+BP69</f>
        <v>18875.951623893958</v>
      </c>
      <c r="CH69" s="480">
        <f t="shared" ref="CH69:CH71" si="122">+I69+J69+AC69+AD69+AW69+AX69+BQ69+BR69</f>
        <v>22417.396208017009</v>
      </c>
      <c r="CI69" s="482">
        <f t="shared" ref="CI69:CI71" si="123">SUM(K69,AE69,AY69,BS69)</f>
        <v>80052.262236217124</v>
      </c>
      <c r="CJ69" s="480">
        <f t="shared" ref="CJ69:CJ71" si="124">L69+M69+AF69+AG69+AZ69+BA69+BT69+BU69</f>
        <v>17286.67299469417</v>
      </c>
      <c r="CK69" s="480">
        <f t="shared" ref="CK69:CK71" si="125">N69+O69+AH69+AI69+BB69+BC69+BV69+BW69</f>
        <v>11471.112298485441</v>
      </c>
      <c r="CL69" s="480">
        <f t="shared" ref="CL69:CL71" si="126">P69+Q69+AJ69+AK69+BD69+BE69+BX69+BY69</f>
        <v>12722.302138034447</v>
      </c>
      <c r="CM69" s="480">
        <f t="shared" ref="CM69:CM71" si="127">+R69+S69+AL69+AM69+BF69+BG69+BZ69+CA69</f>
        <v>14337.935512323409</v>
      </c>
      <c r="CN69" s="482">
        <f t="shared" ref="CN69:CN73" si="128">SUM(T69,AN69,BH69,CB69)</f>
        <v>55818.022943537464</v>
      </c>
      <c r="CO69" s="480">
        <f t="shared" ref="CO69:CO71" si="129">+C69+D69+L69+M69+W69+X69+AF69+AG69+AQ69+AR69+AZ69+BA69+BK69+BL69+BT69+BU69</f>
        <v>38383.666076211848</v>
      </c>
      <c r="CP69" s="480">
        <f t="shared" ref="CP69:CP71" si="130">+E69+F69+N69+O69+Y69+Z69+AH69+AI69+AS69+AT69+BB69+BC69+BM69+BN69+BV69+BW69</f>
        <v>29133.03362127392</v>
      </c>
      <c r="CQ69" s="480">
        <f t="shared" ref="CQ69:CQ71" si="131">+G69+H69+P69+Q69+AA69+AB69+AJ69+AK69+AU69+AV69+BD69+BE69+BO69+BP69+BX69+BY69</f>
        <v>31598.253761928408</v>
      </c>
      <c r="CR69" s="480">
        <f t="shared" ref="CR69:CR71" si="132">+I69+J69+R69+S69+AC69+AD69+AL69+AM69+AW69+AX69+BF69+BG69+BQ69+BR69+BZ69+CA69</f>
        <v>36755.331720340415</v>
      </c>
      <c r="CS69" s="482">
        <f t="shared" ref="CS69:CS71" si="133">SUM(CC69,BI69,AO69,U69)</f>
        <v>135870.28517975457</v>
      </c>
    </row>
    <row r="70" spans="1:131" ht="15.75" customHeight="1">
      <c r="A70" s="97" t="s">
        <v>238</v>
      </c>
      <c r="B70" s="1063">
        <v>45</v>
      </c>
      <c r="C70" s="262">
        <f t="shared" ref="C70:J70" si="134">IF(ABS(C62)&lt;C83, -C62, C83)</f>
        <v>0</v>
      </c>
      <c r="D70" s="262">
        <f t="shared" si="134"/>
        <v>0</v>
      </c>
      <c r="E70" s="262">
        <f t="shared" si="134"/>
        <v>0</v>
      </c>
      <c r="F70" s="262">
        <f t="shared" si="134"/>
        <v>0</v>
      </c>
      <c r="G70" s="262">
        <f t="shared" si="134"/>
        <v>0</v>
      </c>
      <c r="H70" s="262">
        <f t="shared" si="134"/>
        <v>0</v>
      </c>
      <c r="I70" s="262">
        <f t="shared" si="134"/>
        <v>0</v>
      </c>
      <c r="J70" s="262">
        <f t="shared" si="134"/>
        <v>0</v>
      </c>
      <c r="K70" s="478">
        <f t="shared" ref="K70" si="135">SUM(C70:J70)</f>
        <v>0</v>
      </c>
      <c r="L70" s="484">
        <f t="shared" ref="L70:S70" si="136">IF(ABS(L62)&lt;L83, -L62, L83)</f>
        <v>0</v>
      </c>
      <c r="M70" s="262">
        <f t="shared" si="136"/>
        <v>0</v>
      </c>
      <c r="N70" s="262">
        <f t="shared" si="136"/>
        <v>0</v>
      </c>
      <c r="O70" s="262">
        <f t="shared" si="136"/>
        <v>0</v>
      </c>
      <c r="P70" s="262">
        <f t="shared" si="136"/>
        <v>0</v>
      </c>
      <c r="Q70" s="262">
        <f t="shared" si="136"/>
        <v>0</v>
      </c>
      <c r="R70" s="262">
        <f t="shared" si="136"/>
        <v>0</v>
      </c>
      <c r="S70" s="262">
        <f t="shared" si="136"/>
        <v>0</v>
      </c>
      <c r="T70" s="480">
        <f t="shared" ref="T70" si="137">SUM(L70:S70)</f>
        <v>0</v>
      </c>
      <c r="U70" s="481">
        <f t="shared" ref="U70" si="138">SUM(T70,K70)</f>
        <v>0</v>
      </c>
      <c r="V70" s="1063">
        <v>45</v>
      </c>
      <c r="W70" s="262">
        <f t="shared" ref="W70:AD70" si="139">IF(ABS(W62)&lt;W83, -W62, W83)</f>
        <v>0</v>
      </c>
      <c r="X70" s="262">
        <f t="shared" si="139"/>
        <v>0</v>
      </c>
      <c r="Y70" s="262">
        <f t="shared" si="139"/>
        <v>0</v>
      </c>
      <c r="Z70" s="262">
        <f t="shared" si="139"/>
        <v>0</v>
      </c>
      <c r="AA70" s="262">
        <f t="shared" si="139"/>
        <v>0</v>
      </c>
      <c r="AB70" s="262">
        <f t="shared" si="139"/>
        <v>0</v>
      </c>
      <c r="AC70" s="262">
        <f t="shared" si="139"/>
        <v>0</v>
      </c>
      <c r="AD70" s="262">
        <f t="shared" si="139"/>
        <v>0</v>
      </c>
      <c r="AE70" s="478">
        <f t="shared" ref="AE70" si="140">SUM(W70:AD70)</f>
        <v>0</v>
      </c>
      <c r="AF70" s="484">
        <f t="shared" ref="AF70:AM70" si="141">IF(ABS(AF62)&lt;AF83, -AF62, AF83)</f>
        <v>0</v>
      </c>
      <c r="AG70" s="262">
        <f t="shared" si="141"/>
        <v>0</v>
      </c>
      <c r="AH70" s="262">
        <f t="shared" si="141"/>
        <v>0</v>
      </c>
      <c r="AI70" s="262">
        <f t="shared" si="141"/>
        <v>0</v>
      </c>
      <c r="AJ70" s="262">
        <f t="shared" si="141"/>
        <v>0</v>
      </c>
      <c r="AK70" s="262">
        <f t="shared" si="141"/>
        <v>0</v>
      </c>
      <c r="AL70" s="262">
        <f t="shared" si="141"/>
        <v>0</v>
      </c>
      <c r="AM70" s="262">
        <f t="shared" si="141"/>
        <v>0</v>
      </c>
      <c r="AN70" s="480">
        <f t="shared" ref="AN70" si="142">SUM(AF70:AM70)</f>
        <v>0</v>
      </c>
      <c r="AO70" s="481">
        <f t="shared" ref="AO70" si="143">SUM(AN70,AE70)</f>
        <v>0</v>
      </c>
      <c r="AP70" s="1063">
        <v>45</v>
      </c>
      <c r="AQ70" s="262">
        <f t="shared" ref="AQ70:AX70" si="144">IF(ABS(AQ62)&lt;AQ83, -AQ62, AQ83)</f>
        <v>0</v>
      </c>
      <c r="AR70" s="262">
        <f t="shared" si="144"/>
        <v>0</v>
      </c>
      <c r="AS70" s="262">
        <f t="shared" si="144"/>
        <v>0</v>
      </c>
      <c r="AT70" s="262">
        <f t="shared" si="144"/>
        <v>0</v>
      </c>
      <c r="AU70" s="262">
        <f t="shared" si="144"/>
        <v>0</v>
      </c>
      <c r="AV70" s="262">
        <f t="shared" si="144"/>
        <v>0</v>
      </c>
      <c r="AW70" s="262">
        <f t="shared" si="144"/>
        <v>0</v>
      </c>
      <c r="AX70" s="262">
        <f t="shared" si="144"/>
        <v>0</v>
      </c>
      <c r="AY70" s="478">
        <f t="shared" ref="AY70" si="145">SUM(AQ70:AX70)</f>
        <v>0</v>
      </c>
      <c r="AZ70" s="484">
        <f t="shared" ref="AZ70:BG70" si="146">IF(ABS(AZ62)&lt;AZ83, -AZ62, AZ83)</f>
        <v>0</v>
      </c>
      <c r="BA70" s="262">
        <f t="shared" si="146"/>
        <v>0</v>
      </c>
      <c r="BB70" s="262">
        <f t="shared" si="146"/>
        <v>0</v>
      </c>
      <c r="BC70" s="262">
        <f t="shared" si="146"/>
        <v>0</v>
      </c>
      <c r="BD70" s="262">
        <f t="shared" si="146"/>
        <v>0</v>
      </c>
      <c r="BE70" s="262">
        <f t="shared" si="146"/>
        <v>0</v>
      </c>
      <c r="BF70" s="262">
        <f t="shared" si="146"/>
        <v>0</v>
      </c>
      <c r="BG70" s="262">
        <f t="shared" si="146"/>
        <v>0</v>
      </c>
      <c r="BH70" s="480">
        <f t="shared" ref="BH70" si="147">SUM(AZ70:BG70)</f>
        <v>0</v>
      </c>
      <c r="BI70" s="481">
        <f t="shared" ref="BI70" si="148">SUM(BH70,AY70)</f>
        <v>0</v>
      </c>
      <c r="BJ70" s="1063">
        <v>45</v>
      </c>
      <c r="BK70" s="262">
        <f t="shared" ref="BK70:BR70" si="149">IF(ABS(BK62)&lt;BK83, -BK62, BK83)</f>
        <v>0</v>
      </c>
      <c r="BL70" s="262">
        <f t="shared" si="149"/>
        <v>0</v>
      </c>
      <c r="BM70" s="262">
        <f t="shared" si="149"/>
        <v>0</v>
      </c>
      <c r="BN70" s="262">
        <f t="shared" si="149"/>
        <v>0</v>
      </c>
      <c r="BO70" s="262">
        <f t="shared" si="149"/>
        <v>0</v>
      </c>
      <c r="BP70" s="262">
        <f t="shared" si="149"/>
        <v>0</v>
      </c>
      <c r="BQ70" s="262">
        <f t="shared" si="149"/>
        <v>0</v>
      </c>
      <c r="BR70" s="262">
        <f t="shared" si="149"/>
        <v>0</v>
      </c>
      <c r="BS70" s="478">
        <f t="shared" ref="BS70" si="150">SUM(BK70:BR70)</f>
        <v>0</v>
      </c>
      <c r="BT70" s="484">
        <f t="shared" ref="BT70:CA70" si="151">IF(ABS(BT62)&lt;BT83, -BT62, BT83)</f>
        <v>0</v>
      </c>
      <c r="BU70" s="262">
        <f t="shared" si="151"/>
        <v>0</v>
      </c>
      <c r="BV70" s="262">
        <f t="shared" si="151"/>
        <v>0</v>
      </c>
      <c r="BW70" s="262">
        <f t="shared" si="151"/>
        <v>0</v>
      </c>
      <c r="BX70" s="262">
        <f t="shared" si="151"/>
        <v>0</v>
      </c>
      <c r="BY70" s="262">
        <f t="shared" si="151"/>
        <v>0</v>
      </c>
      <c r="BZ70" s="262">
        <f t="shared" si="151"/>
        <v>0</v>
      </c>
      <c r="CA70" s="262">
        <f t="shared" si="151"/>
        <v>0</v>
      </c>
      <c r="CB70" s="480">
        <f t="shared" ref="CB70" si="152">SUM(BT70:CA70)</f>
        <v>0</v>
      </c>
      <c r="CC70" s="481">
        <f t="shared" ref="CC70" si="153">SUM(CB70,BS70)</f>
        <v>0</v>
      </c>
      <c r="CD70" s="1063">
        <v>45</v>
      </c>
      <c r="CE70" s="480">
        <f t="shared" si="119"/>
        <v>0</v>
      </c>
      <c r="CF70" s="480">
        <f t="shared" si="120"/>
        <v>0</v>
      </c>
      <c r="CG70" s="480">
        <f t="shared" si="121"/>
        <v>0</v>
      </c>
      <c r="CH70" s="480">
        <f t="shared" si="122"/>
        <v>0</v>
      </c>
      <c r="CI70" s="482">
        <f t="shared" si="123"/>
        <v>0</v>
      </c>
      <c r="CJ70" s="480">
        <f t="shared" si="124"/>
        <v>0</v>
      </c>
      <c r="CK70" s="480">
        <f t="shared" si="125"/>
        <v>0</v>
      </c>
      <c r="CL70" s="480">
        <f t="shared" si="126"/>
        <v>0</v>
      </c>
      <c r="CM70" s="480">
        <f t="shared" si="127"/>
        <v>0</v>
      </c>
      <c r="CN70" s="482">
        <f t="shared" si="128"/>
        <v>0</v>
      </c>
      <c r="CO70" s="480">
        <f t="shared" si="129"/>
        <v>0</v>
      </c>
      <c r="CP70" s="480">
        <f t="shared" si="130"/>
        <v>0</v>
      </c>
      <c r="CQ70" s="480">
        <f t="shared" si="131"/>
        <v>0</v>
      </c>
      <c r="CR70" s="480">
        <f t="shared" si="132"/>
        <v>0</v>
      </c>
      <c r="CS70" s="482">
        <f t="shared" si="133"/>
        <v>0</v>
      </c>
    </row>
    <row r="71" spans="1:131" ht="15.75" customHeight="1">
      <c r="A71" s="97" t="s">
        <v>1340</v>
      </c>
      <c r="B71" s="335">
        <v>46</v>
      </c>
      <c r="C71" s="496">
        <v>1791.4081904851628</v>
      </c>
      <c r="D71" s="496">
        <v>5458.8814492088341</v>
      </c>
      <c r="E71" s="496">
        <v>2065.8079797713081</v>
      </c>
      <c r="F71" s="496">
        <v>6164.3716782153651</v>
      </c>
      <c r="G71" s="496">
        <v>1499.8489567687034</v>
      </c>
      <c r="H71" s="496">
        <v>6113.213637446871</v>
      </c>
      <c r="I71" s="496">
        <v>2047.1749577484709</v>
      </c>
      <c r="J71" s="496">
        <v>5976.3898171103001</v>
      </c>
      <c r="K71" s="478">
        <f>SUM(C71:J71)</f>
        <v>31117.096666755013</v>
      </c>
      <c r="L71" s="497">
        <v>0</v>
      </c>
      <c r="M71" s="496">
        <v>15604.480038784141</v>
      </c>
      <c r="N71" s="496">
        <v>0</v>
      </c>
      <c r="O71" s="496">
        <v>16247.417988019759</v>
      </c>
      <c r="P71" s="496">
        <v>0</v>
      </c>
      <c r="Q71" s="496">
        <v>18881.219077605896</v>
      </c>
      <c r="R71" s="496">
        <v>0</v>
      </c>
      <c r="S71" s="496">
        <v>16824.104217383647</v>
      </c>
      <c r="T71" s="480">
        <f>SUM(L71:S71)</f>
        <v>67557.221321793448</v>
      </c>
      <c r="U71" s="481">
        <f>SUM(T71,K71)</f>
        <v>98674.317988548457</v>
      </c>
      <c r="V71" s="335">
        <v>46</v>
      </c>
      <c r="W71" s="496">
        <v>79.93074496135138</v>
      </c>
      <c r="X71" s="496">
        <v>3066.8942588303789</v>
      </c>
      <c r="Y71" s="496">
        <v>92.0543966462849</v>
      </c>
      <c r="Z71" s="496">
        <v>3905.7719884318944</v>
      </c>
      <c r="AA71" s="496">
        <v>189.97583660199894</v>
      </c>
      <c r="AB71" s="496">
        <v>3639.3963952661811</v>
      </c>
      <c r="AC71" s="496">
        <v>443.98800933013473</v>
      </c>
      <c r="AD71" s="496">
        <v>3437.59549101225</v>
      </c>
      <c r="AE71" s="478">
        <f>SUM(W71:AD71)</f>
        <v>14855.607121080473</v>
      </c>
      <c r="AF71" s="497">
        <v>0</v>
      </c>
      <c r="AG71" s="496">
        <v>5754.9835723502392</v>
      </c>
      <c r="AH71" s="496">
        <v>0</v>
      </c>
      <c r="AI71" s="496">
        <v>6499.4301290585545</v>
      </c>
      <c r="AJ71" s="496">
        <v>0</v>
      </c>
      <c r="AK71" s="496">
        <v>6284.1676276546123</v>
      </c>
      <c r="AL71" s="496">
        <v>0</v>
      </c>
      <c r="AM71" s="496">
        <v>5440.794247100227</v>
      </c>
      <c r="AN71" s="480">
        <f>SUM(AF71:AM71)</f>
        <v>23979.375576163635</v>
      </c>
      <c r="AO71" s="481">
        <f>SUM(AN71,AE71)</f>
        <v>38834.982697244108</v>
      </c>
      <c r="AP71" s="335">
        <v>46</v>
      </c>
      <c r="AQ71" s="496">
        <v>29408.89571345488</v>
      </c>
      <c r="AR71" s="496">
        <v>85099.024228794326</v>
      </c>
      <c r="AS71" s="496">
        <v>35417.460653580558</v>
      </c>
      <c r="AT71" s="496">
        <v>97251.555393403745</v>
      </c>
      <c r="AU71" s="496">
        <v>41893.45417000341</v>
      </c>
      <c r="AV71" s="496">
        <v>104868.05161879213</v>
      </c>
      <c r="AW71" s="496">
        <v>46942.470212060318</v>
      </c>
      <c r="AX71" s="496">
        <v>110208.4488804625</v>
      </c>
      <c r="AY71" s="478">
        <f>SUM(AQ71:AX71)</f>
        <v>551089.36087055178</v>
      </c>
      <c r="AZ71" s="497">
        <v>0</v>
      </c>
      <c r="BA71" s="496">
        <v>89669.754231070852</v>
      </c>
      <c r="BB71" s="496">
        <v>0</v>
      </c>
      <c r="BC71" s="496">
        <v>78683.972373557233</v>
      </c>
      <c r="BD71" s="496">
        <v>0</v>
      </c>
      <c r="BE71" s="496">
        <v>87184.86297156084</v>
      </c>
      <c r="BF71" s="496">
        <v>0</v>
      </c>
      <c r="BG71" s="496">
        <v>89678.029109086012</v>
      </c>
      <c r="BH71" s="480">
        <f>SUM(AZ71:BG71)</f>
        <v>345216.61868527497</v>
      </c>
      <c r="BI71" s="481">
        <f>SUM(BH71,AY71)</f>
        <v>896305.97955582675</v>
      </c>
      <c r="BJ71" s="335">
        <v>46</v>
      </c>
      <c r="BK71" s="496">
        <v>845.64432306534241</v>
      </c>
      <c r="BL71" s="496">
        <v>14342.241611978719</v>
      </c>
      <c r="BM71" s="496">
        <v>1796.5027646151893</v>
      </c>
      <c r="BN71" s="496">
        <v>16960.284161984211</v>
      </c>
      <c r="BO71" s="496">
        <v>2425.1310887392292</v>
      </c>
      <c r="BP71" s="496">
        <v>16848.242408429764</v>
      </c>
      <c r="BQ71" s="496">
        <v>2180.6458747766819</v>
      </c>
      <c r="BR71" s="496">
        <v>14681.858510756289</v>
      </c>
      <c r="BS71" s="478">
        <f>SUM(BK71:BR71)</f>
        <v>70080.550744345426</v>
      </c>
      <c r="BT71" s="497">
        <v>0</v>
      </c>
      <c r="BU71" s="496">
        <v>5356.5897873423874</v>
      </c>
      <c r="BV71" s="496">
        <v>0</v>
      </c>
      <c r="BW71" s="496">
        <v>4471.0990354379919</v>
      </c>
      <c r="BX71" s="496">
        <v>0</v>
      </c>
      <c r="BY71" s="496">
        <v>6838.0452018286742</v>
      </c>
      <c r="BZ71" s="496">
        <v>0</v>
      </c>
      <c r="CA71" s="496">
        <v>6162.9073374919562</v>
      </c>
      <c r="CB71" s="480">
        <f>SUM(BT71:CA71)</f>
        <v>22828.641362101011</v>
      </c>
      <c r="CC71" s="481">
        <f>SUM(CB71,BS71)</f>
        <v>92909.19210644644</v>
      </c>
      <c r="CD71" s="335">
        <v>46</v>
      </c>
      <c r="CE71" s="480">
        <f t="shared" si="119"/>
        <v>140092.92052077898</v>
      </c>
      <c r="CF71" s="480">
        <f t="shared" si="120"/>
        <v>163653.80901664859</v>
      </c>
      <c r="CG71" s="480">
        <f t="shared" si="121"/>
        <v>177477.31411204831</v>
      </c>
      <c r="CH71" s="480">
        <f t="shared" si="122"/>
        <v>185918.57175325693</v>
      </c>
      <c r="CI71" s="482">
        <f t="shared" si="123"/>
        <v>667142.61540273274</v>
      </c>
      <c r="CJ71" s="480">
        <f t="shared" si="124"/>
        <v>116385.80762954761</v>
      </c>
      <c r="CK71" s="480">
        <f t="shared" si="125"/>
        <v>105901.91952607354</v>
      </c>
      <c r="CL71" s="480">
        <f t="shared" si="126"/>
        <v>119188.29487865002</v>
      </c>
      <c r="CM71" s="480">
        <f t="shared" si="127"/>
        <v>118105.83491106184</v>
      </c>
      <c r="CN71" s="482">
        <f t="shared" si="128"/>
        <v>459581.85694533307</v>
      </c>
      <c r="CO71" s="480">
        <f t="shared" si="129"/>
        <v>256478.72815032664</v>
      </c>
      <c r="CP71" s="480">
        <f t="shared" si="130"/>
        <v>269555.72854272206</v>
      </c>
      <c r="CQ71" s="480">
        <f t="shared" si="131"/>
        <v>296665.60899069824</v>
      </c>
      <c r="CR71" s="480">
        <f t="shared" si="132"/>
        <v>304024.40666431881</v>
      </c>
      <c r="CS71" s="482">
        <f t="shared" si="133"/>
        <v>1126724.4723480658</v>
      </c>
    </row>
    <row r="72" spans="1:131" s="14" customFormat="1" ht="15.75" customHeight="1">
      <c r="A72" s="113"/>
      <c r="B72" s="335"/>
      <c r="C72" s="206" t="s">
        <v>1314</v>
      </c>
      <c r="D72" s="206" t="s">
        <v>1314</v>
      </c>
      <c r="E72" s="206" t="s">
        <v>1314</v>
      </c>
      <c r="F72" s="206" t="s">
        <v>1314</v>
      </c>
      <c r="G72" s="206" t="s">
        <v>1314</v>
      </c>
      <c r="H72" s="206" t="s">
        <v>1314</v>
      </c>
      <c r="I72" s="206" t="s">
        <v>1314</v>
      </c>
      <c r="J72" s="206" t="s">
        <v>1314</v>
      </c>
      <c r="K72" s="489"/>
      <c r="L72" s="490" t="s">
        <v>1314</v>
      </c>
      <c r="M72" s="206" t="s">
        <v>1314</v>
      </c>
      <c r="N72" s="206" t="s">
        <v>1314</v>
      </c>
      <c r="O72" s="206" t="s">
        <v>1314</v>
      </c>
      <c r="P72" s="206" t="s">
        <v>1314</v>
      </c>
      <c r="Q72" s="206" t="s">
        <v>1314</v>
      </c>
      <c r="R72" s="206" t="s">
        <v>1314</v>
      </c>
      <c r="S72" s="206" t="s">
        <v>1314</v>
      </c>
      <c r="T72" s="491"/>
      <c r="U72" s="490" t="s">
        <v>1314</v>
      </c>
      <c r="V72" s="335"/>
      <c r="W72" s="206" t="s">
        <v>1314</v>
      </c>
      <c r="X72" s="206" t="s">
        <v>1314</v>
      </c>
      <c r="Y72" s="206" t="s">
        <v>1314</v>
      </c>
      <c r="Z72" s="206" t="s">
        <v>1314</v>
      </c>
      <c r="AA72" s="206" t="s">
        <v>1314</v>
      </c>
      <c r="AB72" s="206" t="s">
        <v>1314</v>
      </c>
      <c r="AC72" s="206" t="s">
        <v>1314</v>
      </c>
      <c r="AD72" s="206" t="s">
        <v>1314</v>
      </c>
      <c r="AE72" s="489"/>
      <c r="AF72" s="490" t="s">
        <v>1314</v>
      </c>
      <c r="AG72" s="206" t="s">
        <v>1314</v>
      </c>
      <c r="AH72" s="206" t="s">
        <v>1314</v>
      </c>
      <c r="AI72" s="206" t="s">
        <v>1314</v>
      </c>
      <c r="AJ72" s="206" t="s">
        <v>1314</v>
      </c>
      <c r="AK72" s="206" t="s">
        <v>1314</v>
      </c>
      <c r="AL72" s="206" t="s">
        <v>1314</v>
      </c>
      <c r="AM72" s="206" t="s">
        <v>1314</v>
      </c>
      <c r="AN72" s="491"/>
      <c r="AO72" s="490" t="s">
        <v>1314</v>
      </c>
      <c r="AP72" s="335"/>
      <c r="AQ72" s="206" t="s">
        <v>1314</v>
      </c>
      <c r="AR72" s="206" t="s">
        <v>1314</v>
      </c>
      <c r="AS72" s="206" t="s">
        <v>1314</v>
      </c>
      <c r="AT72" s="206" t="s">
        <v>1314</v>
      </c>
      <c r="AU72" s="206" t="s">
        <v>1314</v>
      </c>
      <c r="AV72" s="206" t="s">
        <v>1314</v>
      </c>
      <c r="AW72" s="206" t="s">
        <v>1314</v>
      </c>
      <c r="AX72" s="206" t="s">
        <v>1314</v>
      </c>
      <c r="AY72" s="489"/>
      <c r="AZ72" s="490" t="s">
        <v>1314</v>
      </c>
      <c r="BA72" s="206" t="s">
        <v>1314</v>
      </c>
      <c r="BB72" s="206" t="s">
        <v>1314</v>
      </c>
      <c r="BC72" s="206" t="s">
        <v>1314</v>
      </c>
      <c r="BD72" s="206" t="s">
        <v>1314</v>
      </c>
      <c r="BE72" s="206" t="s">
        <v>1314</v>
      </c>
      <c r="BF72" s="206" t="s">
        <v>1314</v>
      </c>
      <c r="BG72" s="206" t="s">
        <v>1314</v>
      </c>
      <c r="BH72" s="491"/>
      <c r="BI72" s="490" t="s">
        <v>1314</v>
      </c>
      <c r="BJ72" s="335"/>
      <c r="BK72" s="206" t="s">
        <v>1314</v>
      </c>
      <c r="BL72" s="206" t="s">
        <v>1314</v>
      </c>
      <c r="BM72" s="206" t="s">
        <v>1314</v>
      </c>
      <c r="BN72" s="206" t="s">
        <v>1314</v>
      </c>
      <c r="BO72" s="206" t="s">
        <v>1314</v>
      </c>
      <c r="BP72" s="206" t="s">
        <v>1314</v>
      </c>
      <c r="BQ72" s="206" t="s">
        <v>1314</v>
      </c>
      <c r="BR72" s="206" t="s">
        <v>1314</v>
      </c>
      <c r="BS72" s="489"/>
      <c r="BT72" s="490" t="s">
        <v>1314</v>
      </c>
      <c r="BU72" s="206" t="s">
        <v>1314</v>
      </c>
      <c r="BV72" s="206" t="s">
        <v>1314</v>
      </c>
      <c r="BW72" s="206" t="s">
        <v>1314</v>
      </c>
      <c r="BX72" s="206" t="s">
        <v>1314</v>
      </c>
      <c r="BY72" s="206" t="s">
        <v>1314</v>
      </c>
      <c r="BZ72" s="206" t="s">
        <v>1314</v>
      </c>
      <c r="CA72" s="206" t="s">
        <v>1314</v>
      </c>
      <c r="CB72" s="491"/>
      <c r="CC72" s="490" t="s">
        <v>1314</v>
      </c>
      <c r="CD72" s="335"/>
      <c r="CE72" s="491"/>
      <c r="CF72" s="491"/>
      <c r="CG72" s="491"/>
      <c r="CH72" s="491"/>
      <c r="CI72" s="206"/>
      <c r="CJ72" s="491"/>
      <c r="CK72" s="491"/>
      <c r="CL72" s="491"/>
      <c r="CM72" s="491"/>
      <c r="CN72" s="206"/>
      <c r="CO72" s="491"/>
      <c r="CP72" s="491"/>
      <c r="CQ72" s="491"/>
      <c r="CR72" s="491"/>
      <c r="CS72" s="206"/>
      <c r="CT72" s="381"/>
      <c r="CU72" s="381"/>
      <c r="CV72" s="381"/>
      <c r="CW72" s="381"/>
      <c r="CX72" s="381"/>
      <c r="CY72" s="381"/>
      <c r="CZ72" s="381"/>
      <c r="DA72" s="381"/>
      <c r="DB72" s="381"/>
      <c r="DC72" s="381"/>
      <c r="DD72" s="381"/>
      <c r="DE72" s="381"/>
      <c r="DF72" s="381"/>
      <c r="DG72" s="381"/>
      <c r="DH72" s="381"/>
      <c r="DI72" s="381"/>
      <c r="DJ72" s="381"/>
      <c r="DK72" s="381"/>
      <c r="DL72" s="381"/>
      <c r="DM72" s="381"/>
      <c r="DN72" s="381"/>
      <c r="DO72" s="381"/>
      <c r="DP72" s="381"/>
      <c r="DQ72" s="381"/>
      <c r="DR72" s="381"/>
      <c r="DS72" s="381"/>
      <c r="DT72" s="381"/>
      <c r="DU72" s="381"/>
      <c r="DV72" s="381"/>
      <c r="DW72" s="381"/>
      <c r="DX72" s="381"/>
      <c r="DY72" s="381"/>
      <c r="DZ72" s="381"/>
      <c r="EA72" s="381"/>
    </row>
    <row r="73" spans="1:131" s="14" customFormat="1">
      <c r="A73" s="16" t="s">
        <v>241</v>
      </c>
      <c r="B73" s="335">
        <v>47</v>
      </c>
      <c r="C73" s="242">
        <f t="shared" ref="C73:U73" si="154">SUM(C69:C71)</f>
        <v>2061.1814671100437</v>
      </c>
      <c r="D73" s="242">
        <f t="shared" si="154"/>
        <v>6280.9500001296656</v>
      </c>
      <c r="E73" s="242">
        <f t="shared" si="154"/>
        <v>2288.7550546114526</v>
      </c>
      <c r="F73" s="242">
        <f t="shared" si="154"/>
        <v>6829.6458214770691</v>
      </c>
      <c r="G73" s="242">
        <f t="shared" si="154"/>
        <v>1659.3683662930102</v>
      </c>
      <c r="H73" s="242">
        <f t="shared" si="154"/>
        <v>6763.3965944310185</v>
      </c>
      <c r="I73" s="242">
        <f t="shared" si="154"/>
        <v>2294.0159898315069</v>
      </c>
      <c r="J73" s="242">
        <f t="shared" si="154"/>
        <v>6697.0015191059774</v>
      </c>
      <c r="K73" s="248">
        <f t="shared" si="154"/>
        <v>34874.314812989745</v>
      </c>
      <c r="L73" s="245">
        <f t="shared" si="154"/>
        <v>0</v>
      </c>
      <c r="M73" s="242">
        <f t="shared" si="154"/>
        <v>17922.19857489035</v>
      </c>
      <c r="N73" s="242">
        <f t="shared" si="154"/>
        <v>0</v>
      </c>
      <c r="O73" s="242">
        <f t="shared" si="154"/>
        <v>18007.310132893683</v>
      </c>
      <c r="P73" s="242">
        <f t="shared" si="154"/>
        <v>0</v>
      </c>
      <c r="Q73" s="242">
        <f t="shared" si="154"/>
        <v>20896.6231412708</v>
      </c>
      <c r="R73" s="242">
        <f t="shared" si="154"/>
        <v>0</v>
      </c>
      <c r="S73" s="242">
        <f t="shared" si="154"/>
        <v>18866.534394547249</v>
      </c>
      <c r="T73" s="246">
        <f t="shared" si="154"/>
        <v>75692.666243602085</v>
      </c>
      <c r="U73" s="245">
        <f t="shared" si="154"/>
        <v>110566.98105659182</v>
      </c>
      <c r="V73" s="335">
        <v>47</v>
      </c>
      <c r="W73" s="242">
        <f t="shared" ref="W73:AO73" si="155">SUM(W69:W71)</f>
        <v>91.967744170030642</v>
      </c>
      <c r="X73" s="242">
        <f t="shared" si="155"/>
        <v>3528.746625957624</v>
      </c>
      <c r="Y73" s="242">
        <f t="shared" si="155"/>
        <v>101.98913339792414</v>
      </c>
      <c r="Z73" s="242">
        <f t="shared" si="155"/>
        <v>4327.2925016355775</v>
      </c>
      <c r="AA73" s="242">
        <f t="shared" si="155"/>
        <v>210.1810933659375</v>
      </c>
      <c r="AB73" s="242">
        <f t="shared" si="155"/>
        <v>4026.4716146592773</v>
      </c>
      <c r="AC73" s="242">
        <f t="shared" si="155"/>
        <v>497.52249500793806</v>
      </c>
      <c r="AD73" s="242">
        <f t="shared" si="155"/>
        <v>3852.0884563905965</v>
      </c>
      <c r="AE73" s="248">
        <f t="shared" si="155"/>
        <v>16636.259664584904</v>
      </c>
      <c r="AF73" s="245">
        <f t="shared" si="155"/>
        <v>0</v>
      </c>
      <c r="AG73" s="242">
        <f t="shared" si="155"/>
        <v>6609.765793063194</v>
      </c>
      <c r="AH73" s="242">
        <f t="shared" si="155"/>
        <v>0</v>
      </c>
      <c r="AI73" s="242">
        <f t="shared" si="155"/>
        <v>7203.4371312001394</v>
      </c>
      <c r="AJ73" s="242">
        <f t="shared" si="155"/>
        <v>0</v>
      </c>
      <c r="AK73" s="242">
        <f t="shared" si="155"/>
        <v>6954.9472484762391</v>
      </c>
      <c r="AL73" s="242">
        <f t="shared" si="155"/>
        <v>0</v>
      </c>
      <c r="AM73" s="242">
        <f t="shared" si="155"/>
        <v>6101.3014702148812</v>
      </c>
      <c r="AN73" s="246">
        <f t="shared" si="155"/>
        <v>26869.451642954456</v>
      </c>
      <c r="AO73" s="245">
        <f t="shared" si="155"/>
        <v>43505.711307539357</v>
      </c>
      <c r="AP73" s="335">
        <v>47</v>
      </c>
      <c r="AQ73" s="242">
        <f t="shared" ref="AQ73:BI73" si="156">SUM(AQ69:AQ71)</f>
        <v>33837.66532647617</v>
      </c>
      <c r="AR73" s="242">
        <f t="shared" si="156"/>
        <v>97914.329375727073</v>
      </c>
      <c r="AS73" s="242">
        <f t="shared" si="156"/>
        <v>39239.800061842419</v>
      </c>
      <c r="AT73" s="242">
        <f t="shared" si="156"/>
        <v>107747.18229141481</v>
      </c>
      <c r="AU73" s="242">
        <f t="shared" si="156"/>
        <v>46349.115549753355</v>
      </c>
      <c r="AV73" s="242">
        <f t="shared" si="156"/>
        <v>116021.50116896174</v>
      </c>
      <c r="AW73" s="242">
        <f t="shared" si="156"/>
        <v>52602.625320843086</v>
      </c>
      <c r="AX73" s="242">
        <f t="shared" si="156"/>
        <v>123496.9893459259</v>
      </c>
      <c r="AY73" s="248">
        <f t="shared" si="156"/>
        <v>617209.20844094444</v>
      </c>
      <c r="AZ73" s="245">
        <f t="shared" si="156"/>
        <v>0</v>
      </c>
      <c r="BA73" s="242">
        <f t="shared" si="156"/>
        <v>102988.31729711933</v>
      </c>
      <c r="BB73" s="242">
        <f t="shared" si="156"/>
        <v>0</v>
      </c>
      <c r="BC73" s="242">
        <f t="shared" si="156"/>
        <v>87206.883829999511</v>
      </c>
      <c r="BD73" s="242">
        <f t="shared" si="156"/>
        <v>0</v>
      </c>
      <c r="BE73" s="242">
        <f t="shared" si="156"/>
        <v>96491.0802449654</v>
      </c>
      <c r="BF73" s="242">
        <f t="shared" si="156"/>
        <v>0</v>
      </c>
      <c r="BG73" s="242">
        <f t="shared" si="156"/>
        <v>100564.85615879606</v>
      </c>
      <c r="BH73" s="246">
        <f t="shared" si="156"/>
        <v>387251.13753088034</v>
      </c>
      <c r="BI73" s="245">
        <f t="shared" si="156"/>
        <v>1004460.3459718248</v>
      </c>
      <c r="BJ73" s="335">
        <v>47</v>
      </c>
      <c r="BK73" s="242">
        <f t="shared" ref="BK73:CC73" si="157">SUM(BK69:BK71)</f>
        <v>972.99231728813447</v>
      </c>
      <c r="BL73" s="242">
        <f t="shared" si="157"/>
        <v>16502.080745437936</v>
      </c>
      <c r="BM73" s="242">
        <f t="shared" si="157"/>
        <v>1990.385758695563</v>
      </c>
      <c r="BN73" s="242">
        <f t="shared" si="157"/>
        <v>18790.679716362218</v>
      </c>
      <c r="BO73" s="242">
        <f t="shared" si="157"/>
        <v>2683.060713951736</v>
      </c>
      <c r="BP73" s="242">
        <f t="shared" si="157"/>
        <v>18640.170634526177</v>
      </c>
      <c r="BQ73" s="242">
        <f t="shared" si="157"/>
        <v>2443.5803525066635</v>
      </c>
      <c r="BR73" s="242">
        <f t="shared" si="157"/>
        <v>16452.144481662282</v>
      </c>
      <c r="BS73" s="248">
        <f t="shared" si="157"/>
        <v>78475.094720430701</v>
      </c>
      <c r="BT73" s="245">
        <f t="shared" si="157"/>
        <v>0</v>
      </c>
      <c r="BU73" s="242">
        <f t="shared" si="157"/>
        <v>6152.198959168918</v>
      </c>
      <c r="BV73" s="242">
        <f t="shared" si="157"/>
        <v>0</v>
      </c>
      <c r="BW73" s="242">
        <f t="shared" si="157"/>
        <v>4955.4007304656416</v>
      </c>
      <c r="BX73" s="242">
        <f t="shared" si="157"/>
        <v>0</v>
      </c>
      <c r="BY73" s="242">
        <f t="shared" si="157"/>
        <v>7567.9463819720313</v>
      </c>
      <c r="BZ73" s="242">
        <f t="shared" si="157"/>
        <v>0</v>
      </c>
      <c r="CA73" s="242">
        <f t="shared" si="157"/>
        <v>6911.0783998270672</v>
      </c>
      <c r="CB73" s="246">
        <f t="shared" si="157"/>
        <v>25586.624471433657</v>
      </c>
      <c r="CC73" s="245">
        <f t="shared" si="157"/>
        <v>104061.71919186437</v>
      </c>
      <c r="CD73" s="335">
        <v>47</v>
      </c>
      <c r="CE73" s="246">
        <f>SUM(CE69:CE71)</f>
        <v>161189.91360229667</v>
      </c>
      <c r="CF73" s="246">
        <f>SUM(CF69:CF71)</f>
        <v>181315.73033943708</v>
      </c>
      <c r="CG73" s="246">
        <f>SUM(CG69:CG71)</f>
        <v>196353.26573594226</v>
      </c>
      <c r="CH73" s="246">
        <f>SUM(CH69:CH71)</f>
        <v>208335.96796127394</v>
      </c>
      <c r="CI73" s="242">
        <f>SUM(BS73,AY73,AE73,K73)</f>
        <v>747194.87763894978</v>
      </c>
      <c r="CJ73" s="246">
        <f>SUM(CJ69:CJ71)</f>
        <v>133672.48062424178</v>
      </c>
      <c r="CK73" s="246">
        <f>SUM(CK69:CK71)</f>
        <v>117373.03182455899</v>
      </c>
      <c r="CL73" s="246">
        <f>SUM(CL69:CL71)</f>
        <v>131910.59701668448</v>
      </c>
      <c r="CM73" s="246">
        <f>SUM(CM69:CM71)</f>
        <v>132443.77042338526</v>
      </c>
      <c r="CN73" s="242">
        <f t="shared" si="128"/>
        <v>515399.87988887052</v>
      </c>
      <c r="CO73" s="246">
        <f>SUM(CO69:CO71)</f>
        <v>294862.39422653848</v>
      </c>
      <c r="CP73" s="246">
        <f>SUM(CP69:CP71)</f>
        <v>298688.762163996</v>
      </c>
      <c r="CQ73" s="246">
        <f>SUM(CQ69:CQ71)</f>
        <v>328263.86275262665</v>
      </c>
      <c r="CR73" s="246">
        <f>SUM(CR69:CR71)</f>
        <v>340779.73838465923</v>
      </c>
      <c r="CS73" s="242">
        <f>SUM(CC73,BI73,AO73,U73)</f>
        <v>1262594.7575278203</v>
      </c>
      <c r="CT73" s="381"/>
      <c r="CU73" s="381"/>
      <c r="CV73" s="381"/>
      <c r="CW73" s="381"/>
      <c r="CX73" s="381"/>
      <c r="CY73" s="381"/>
      <c r="CZ73" s="381"/>
      <c r="DA73" s="381"/>
      <c r="DB73" s="381"/>
      <c r="DC73" s="381"/>
      <c r="DD73" s="381"/>
      <c r="DE73" s="381"/>
      <c r="DF73" s="381"/>
      <c r="DG73" s="381"/>
      <c r="DH73" s="381"/>
      <c r="DI73" s="381"/>
      <c r="DJ73" s="381"/>
      <c r="DK73" s="381"/>
      <c r="DL73" s="381"/>
      <c r="DM73" s="381"/>
      <c r="DN73" s="381"/>
      <c r="DO73" s="381"/>
      <c r="DP73" s="381"/>
      <c r="DQ73" s="381"/>
      <c r="DR73" s="381"/>
      <c r="DS73" s="381"/>
      <c r="DT73" s="381"/>
      <c r="DU73" s="381"/>
      <c r="DV73" s="381"/>
      <c r="DW73" s="381"/>
      <c r="DX73" s="381"/>
      <c r="DY73" s="381"/>
      <c r="DZ73" s="381"/>
      <c r="EA73" s="381"/>
    </row>
    <row r="74" spans="1:131" s="495" customFormat="1" ht="15.75" customHeight="1">
      <c r="A74" s="492"/>
      <c r="B74" s="335"/>
      <c r="C74" s="485"/>
      <c r="D74" s="485"/>
      <c r="E74" s="485"/>
      <c r="F74" s="485"/>
      <c r="G74" s="485"/>
      <c r="H74" s="485"/>
      <c r="I74" s="485"/>
      <c r="J74" s="485"/>
      <c r="K74" s="486"/>
      <c r="L74" s="487"/>
      <c r="M74" s="485"/>
      <c r="N74" s="485"/>
      <c r="O74" s="485"/>
      <c r="P74" s="485"/>
      <c r="Q74" s="485"/>
      <c r="R74" s="485"/>
      <c r="S74" s="485"/>
      <c r="T74" s="485"/>
      <c r="U74" s="494"/>
      <c r="V74" s="335"/>
      <c r="W74" s="485"/>
      <c r="X74" s="485"/>
      <c r="Y74" s="485"/>
      <c r="Z74" s="485"/>
      <c r="AA74" s="485"/>
      <c r="AB74" s="485"/>
      <c r="AC74" s="485"/>
      <c r="AD74" s="485"/>
      <c r="AE74" s="486"/>
      <c r="AF74" s="487"/>
      <c r="AG74" s="485"/>
      <c r="AH74" s="485"/>
      <c r="AI74" s="485"/>
      <c r="AJ74" s="485"/>
      <c r="AK74" s="485"/>
      <c r="AL74" s="485"/>
      <c r="AM74" s="485"/>
      <c r="AN74" s="485"/>
      <c r="AO74" s="494"/>
      <c r="AP74" s="335"/>
      <c r="AQ74" s="485"/>
      <c r="AR74" s="485"/>
      <c r="AS74" s="485"/>
      <c r="AT74" s="485"/>
      <c r="AU74" s="485"/>
      <c r="AV74" s="485"/>
      <c r="AW74" s="485"/>
      <c r="AX74" s="485"/>
      <c r="AY74" s="486"/>
      <c r="AZ74" s="487"/>
      <c r="BA74" s="485"/>
      <c r="BB74" s="485"/>
      <c r="BC74" s="485"/>
      <c r="BD74" s="485"/>
      <c r="BE74" s="485"/>
      <c r="BF74" s="485"/>
      <c r="BG74" s="485"/>
      <c r="BH74" s="485"/>
      <c r="BI74" s="494"/>
      <c r="BJ74" s="335"/>
      <c r="BK74" s="485"/>
      <c r="BL74" s="485"/>
      <c r="BM74" s="485"/>
      <c r="BN74" s="485"/>
      <c r="BO74" s="485"/>
      <c r="BP74" s="485"/>
      <c r="BQ74" s="485"/>
      <c r="BR74" s="485"/>
      <c r="BS74" s="486"/>
      <c r="BT74" s="487"/>
      <c r="BU74" s="485"/>
      <c r="BV74" s="485"/>
      <c r="BW74" s="485"/>
      <c r="BX74" s="485"/>
      <c r="BY74" s="485"/>
      <c r="BZ74" s="485"/>
      <c r="CA74" s="485"/>
      <c r="CB74" s="485"/>
      <c r="CC74" s="494"/>
      <c r="CD74" s="335"/>
      <c r="CE74" s="485"/>
      <c r="CF74" s="485"/>
      <c r="CG74" s="485"/>
      <c r="CH74" s="485"/>
      <c r="CI74" s="488"/>
      <c r="CJ74" s="485"/>
      <c r="CK74" s="485"/>
      <c r="CL74" s="485"/>
      <c r="CM74" s="485"/>
      <c r="CN74" s="488"/>
      <c r="CO74" s="485"/>
      <c r="CP74" s="485"/>
      <c r="CQ74" s="485"/>
      <c r="CR74" s="485"/>
      <c r="CS74" s="488"/>
      <c r="CT74" s="440"/>
      <c r="CU74" s="440"/>
      <c r="CV74" s="440"/>
      <c r="CW74" s="440"/>
      <c r="CX74" s="440"/>
      <c r="CY74" s="440"/>
      <c r="CZ74" s="440"/>
      <c r="DA74" s="440"/>
      <c r="DB74" s="440"/>
      <c r="DC74" s="440"/>
      <c r="DD74" s="440"/>
      <c r="DE74" s="440"/>
      <c r="DF74" s="440"/>
      <c r="DG74" s="440"/>
      <c r="DH74" s="440"/>
      <c r="DI74" s="440"/>
      <c r="DJ74" s="440"/>
      <c r="DK74" s="440"/>
      <c r="DL74" s="440"/>
      <c r="DM74" s="440"/>
      <c r="DN74" s="440"/>
      <c r="DO74" s="440"/>
      <c r="DP74" s="440"/>
      <c r="DQ74" s="440"/>
      <c r="DR74" s="440"/>
      <c r="DS74" s="440"/>
      <c r="DT74" s="440"/>
      <c r="DU74" s="440"/>
      <c r="DV74" s="440"/>
      <c r="DW74" s="440"/>
      <c r="DX74" s="440"/>
      <c r="DY74" s="440"/>
      <c r="DZ74" s="440"/>
      <c r="EA74" s="440"/>
    </row>
    <row r="75" spans="1:131" s="194" customFormat="1" ht="15.75" customHeight="1">
      <c r="A75" s="16" t="s">
        <v>243</v>
      </c>
      <c r="B75" s="335"/>
      <c r="C75" s="485"/>
      <c r="D75" s="485"/>
      <c r="E75" s="485"/>
      <c r="F75" s="485"/>
      <c r="G75" s="485"/>
      <c r="H75" s="485"/>
      <c r="I75" s="485"/>
      <c r="J75" s="485"/>
      <c r="K75" s="486"/>
      <c r="L75" s="487"/>
      <c r="M75" s="485"/>
      <c r="N75" s="485"/>
      <c r="O75" s="485"/>
      <c r="P75" s="485"/>
      <c r="Q75" s="485"/>
      <c r="R75" s="485"/>
      <c r="S75" s="485"/>
      <c r="T75" s="485"/>
      <c r="U75" s="494"/>
      <c r="V75" s="335"/>
      <c r="W75" s="485"/>
      <c r="X75" s="485"/>
      <c r="Y75" s="485"/>
      <c r="Z75" s="485"/>
      <c r="AA75" s="485"/>
      <c r="AB75" s="485"/>
      <c r="AC75" s="485"/>
      <c r="AD75" s="485"/>
      <c r="AE75" s="486"/>
      <c r="AF75" s="487"/>
      <c r="AG75" s="485"/>
      <c r="AH75" s="485"/>
      <c r="AI75" s="485"/>
      <c r="AJ75" s="485"/>
      <c r="AK75" s="485"/>
      <c r="AL75" s="485"/>
      <c r="AM75" s="485"/>
      <c r="AN75" s="485"/>
      <c r="AO75" s="494"/>
      <c r="AP75" s="335"/>
      <c r="AQ75" s="485"/>
      <c r="AR75" s="485"/>
      <c r="AS75" s="485"/>
      <c r="AT75" s="485"/>
      <c r="AU75" s="485"/>
      <c r="AV75" s="485"/>
      <c r="AW75" s="485"/>
      <c r="AX75" s="485"/>
      <c r="AY75" s="486"/>
      <c r="AZ75" s="487"/>
      <c r="BA75" s="485"/>
      <c r="BB75" s="485"/>
      <c r="BC75" s="485"/>
      <c r="BD75" s="485"/>
      <c r="BE75" s="485"/>
      <c r="BF75" s="485"/>
      <c r="BG75" s="485"/>
      <c r="BH75" s="485"/>
      <c r="BI75" s="494"/>
      <c r="BJ75" s="335"/>
      <c r="BK75" s="485"/>
      <c r="BL75" s="485"/>
      <c r="BM75" s="485"/>
      <c r="BN75" s="485"/>
      <c r="BO75" s="485"/>
      <c r="BP75" s="485"/>
      <c r="BQ75" s="485"/>
      <c r="BR75" s="485"/>
      <c r="BS75" s="486"/>
      <c r="BT75" s="487"/>
      <c r="BU75" s="485"/>
      <c r="BV75" s="485"/>
      <c r="BW75" s="485"/>
      <c r="BX75" s="485"/>
      <c r="BY75" s="485"/>
      <c r="BZ75" s="485"/>
      <c r="CA75" s="485"/>
      <c r="CB75" s="485"/>
      <c r="CC75" s="494"/>
      <c r="CD75" s="335"/>
      <c r="CE75" s="485"/>
      <c r="CF75" s="485"/>
      <c r="CG75" s="485"/>
      <c r="CH75" s="485"/>
      <c r="CI75" s="488"/>
      <c r="CJ75" s="485"/>
      <c r="CK75" s="485"/>
      <c r="CL75" s="485"/>
      <c r="CM75" s="485"/>
      <c r="CN75" s="488"/>
      <c r="CO75" s="485"/>
      <c r="CP75" s="485"/>
      <c r="CQ75" s="485"/>
      <c r="CR75" s="485"/>
      <c r="CS75" s="488"/>
      <c r="CT75" s="377"/>
      <c r="CU75" s="377"/>
      <c r="CV75" s="377"/>
      <c r="CW75" s="377"/>
      <c r="CX75" s="377"/>
      <c r="CY75" s="377"/>
      <c r="CZ75" s="377"/>
      <c r="DA75" s="377"/>
      <c r="DB75" s="377"/>
      <c r="DC75" s="377"/>
      <c r="DD75" s="377"/>
      <c r="DE75" s="377"/>
      <c r="DF75" s="377"/>
      <c r="DG75" s="377"/>
      <c r="DH75" s="377"/>
      <c r="DI75" s="377"/>
      <c r="DJ75" s="377"/>
      <c r="DK75" s="377"/>
      <c r="DL75" s="377"/>
      <c r="DM75" s="377"/>
      <c r="DN75" s="377"/>
      <c r="DO75" s="377"/>
      <c r="DP75" s="377"/>
      <c r="DQ75" s="377"/>
      <c r="DR75" s="377"/>
      <c r="DS75" s="377"/>
      <c r="DT75" s="377"/>
      <c r="DU75" s="377"/>
      <c r="DV75" s="377"/>
      <c r="DW75" s="377"/>
      <c r="DX75" s="377"/>
      <c r="DY75" s="377"/>
      <c r="DZ75" s="377"/>
      <c r="EA75" s="377"/>
    </row>
    <row r="76" spans="1:131" s="14" customFormat="1" ht="15.75" customHeight="1">
      <c r="A76" s="97" t="s">
        <v>244</v>
      </c>
      <c r="B76" s="335">
        <v>48</v>
      </c>
      <c r="C76" s="496">
        <v>0</v>
      </c>
      <c r="D76" s="496">
        <v>0</v>
      </c>
      <c r="E76" s="496">
        <v>0</v>
      </c>
      <c r="F76" s="496">
        <v>0</v>
      </c>
      <c r="G76" s="496">
        <v>0</v>
      </c>
      <c r="H76" s="496">
        <v>0</v>
      </c>
      <c r="I76" s="496">
        <v>0</v>
      </c>
      <c r="J76" s="496">
        <v>0</v>
      </c>
      <c r="K76" s="478">
        <f t="shared" ref="K76:K86" si="158">SUM(C76:J76)</f>
        <v>0</v>
      </c>
      <c r="L76" s="497">
        <v>0</v>
      </c>
      <c r="M76" s="496">
        <v>0</v>
      </c>
      <c r="N76" s="496">
        <v>0</v>
      </c>
      <c r="O76" s="496">
        <v>0</v>
      </c>
      <c r="P76" s="496">
        <v>0</v>
      </c>
      <c r="Q76" s="496">
        <v>0</v>
      </c>
      <c r="R76" s="496">
        <v>0</v>
      </c>
      <c r="S76" s="496">
        <v>0</v>
      </c>
      <c r="T76" s="480">
        <f t="shared" ref="T76:T86" si="159">SUM(L76:S76)</f>
        <v>0</v>
      </c>
      <c r="U76" s="481">
        <f t="shared" ref="U76:U86" si="160">SUM(T76,K76)</f>
        <v>0</v>
      </c>
      <c r="V76" s="335">
        <v>48</v>
      </c>
      <c r="W76" s="496">
        <v>0</v>
      </c>
      <c r="X76" s="496">
        <v>0</v>
      </c>
      <c r="Y76" s="496">
        <v>0</v>
      </c>
      <c r="Z76" s="496">
        <v>0</v>
      </c>
      <c r="AA76" s="496">
        <v>0</v>
      </c>
      <c r="AB76" s="496">
        <v>0</v>
      </c>
      <c r="AC76" s="496">
        <v>0</v>
      </c>
      <c r="AD76" s="496">
        <v>0</v>
      </c>
      <c r="AE76" s="478">
        <f t="shared" ref="AE76:AE86" si="161">SUM(W76:AD76)</f>
        <v>0</v>
      </c>
      <c r="AF76" s="497">
        <v>0</v>
      </c>
      <c r="AG76" s="496">
        <v>0</v>
      </c>
      <c r="AH76" s="496">
        <v>0</v>
      </c>
      <c r="AI76" s="496">
        <v>0</v>
      </c>
      <c r="AJ76" s="496">
        <v>0</v>
      </c>
      <c r="AK76" s="496">
        <v>0</v>
      </c>
      <c r="AL76" s="496">
        <v>0</v>
      </c>
      <c r="AM76" s="496">
        <v>0</v>
      </c>
      <c r="AN76" s="480">
        <f t="shared" ref="AN76:AN86" si="162">SUM(AF76:AM76)</f>
        <v>0</v>
      </c>
      <c r="AO76" s="481">
        <f t="shared" ref="AO76:AO86" si="163">SUM(AN76,AE76)</f>
        <v>0</v>
      </c>
      <c r="AP76" s="335">
        <v>48</v>
      </c>
      <c r="AQ76" s="496">
        <v>0</v>
      </c>
      <c r="AR76" s="496">
        <v>0</v>
      </c>
      <c r="AS76" s="496">
        <v>0</v>
      </c>
      <c r="AT76" s="496">
        <v>0</v>
      </c>
      <c r="AU76" s="496">
        <v>0</v>
      </c>
      <c r="AV76" s="496">
        <v>0</v>
      </c>
      <c r="AW76" s="496">
        <v>0</v>
      </c>
      <c r="AX76" s="496">
        <v>0</v>
      </c>
      <c r="AY76" s="478">
        <f t="shared" ref="AY76:AY86" si="164">SUM(AQ76:AX76)</f>
        <v>0</v>
      </c>
      <c r="AZ76" s="497">
        <v>0</v>
      </c>
      <c r="BA76" s="496">
        <v>0</v>
      </c>
      <c r="BB76" s="496">
        <v>0</v>
      </c>
      <c r="BC76" s="496">
        <v>0</v>
      </c>
      <c r="BD76" s="496">
        <v>0</v>
      </c>
      <c r="BE76" s="496">
        <v>0</v>
      </c>
      <c r="BF76" s="496">
        <v>0</v>
      </c>
      <c r="BG76" s="496">
        <v>0</v>
      </c>
      <c r="BH76" s="480">
        <f t="shared" ref="BH76:BH86" si="165">SUM(AZ76:BG76)</f>
        <v>0</v>
      </c>
      <c r="BI76" s="481">
        <f t="shared" ref="BI76:BI86" si="166">SUM(BH76,AY76)</f>
        <v>0</v>
      </c>
      <c r="BJ76" s="335">
        <v>48</v>
      </c>
      <c r="BK76" s="496">
        <v>0</v>
      </c>
      <c r="BL76" s="496">
        <v>0</v>
      </c>
      <c r="BM76" s="496">
        <v>0</v>
      </c>
      <c r="BN76" s="496">
        <v>0</v>
      </c>
      <c r="BO76" s="496">
        <v>0</v>
      </c>
      <c r="BP76" s="496">
        <v>0</v>
      </c>
      <c r="BQ76" s="496">
        <v>0</v>
      </c>
      <c r="BR76" s="496">
        <v>0</v>
      </c>
      <c r="BS76" s="478">
        <f t="shared" ref="BS76:BS86" si="167">SUM(BK76:BR76)</f>
        <v>0</v>
      </c>
      <c r="BT76" s="497">
        <v>0</v>
      </c>
      <c r="BU76" s="496">
        <v>0</v>
      </c>
      <c r="BV76" s="496">
        <v>0</v>
      </c>
      <c r="BW76" s="496">
        <v>0</v>
      </c>
      <c r="BX76" s="496">
        <v>0</v>
      </c>
      <c r="BY76" s="496">
        <v>0</v>
      </c>
      <c r="BZ76" s="496">
        <v>0</v>
      </c>
      <c r="CA76" s="496">
        <v>0</v>
      </c>
      <c r="CB76" s="480">
        <f t="shared" ref="CB76:CB86" si="168">SUM(BT76:CA76)</f>
        <v>0</v>
      </c>
      <c r="CC76" s="481">
        <f t="shared" ref="CC76:CC86" si="169">SUM(CB76,BS76)</f>
        <v>0</v>
      </c>
      <c r="CD76" s="335">
        <v>48</v>
      </c>
      <c r="CE76" s="480">
        <f t="shared" ref="CE76:CE86" si="170">+C76+D76+W76+X76+AQ76+AR76+BK76+BL76</f>
        <v>0</v>
      </c>
      <c r="CF76" s="480">
        <f t="shared" ref="CF76:CF86" si="171">+E76+F76+Y76+Z76+AS76+AT76+BM76+BN76</f>
        <v>0</v>
      </c>
      <c r="CG76" s="480">
        <f t="shared" ref="CG76:CG86" si="172">+G76+H76+AA76+AB76+AU76+AV76+BO76+BP76</f>
        <v>0</v>
      </c>
      <c r="CH76" s="480">
        <f t="shared" ref="CH76:CH86" si="173">+I76+J76+AC76+AD76+AW76+AX76+BQ76+BR76</f>
        <v>0</v>
      </c>
      <c r="CI76" s="482">
        <f t="shared" ref="CI76:CI86" si="174">SUM(K76,AE76,AY76,BS76)</f>
        <v>0</v>
      </c>
      <c r="CJ76" s="480">
        <f t="shared" ref="CJ76:CJ86" si="175">L76+M76+AF76+AG76+AZ76+BA76+BT76+BU76</f>
        <v>0</v>
      </c>
      <c r="CK76" s="480">
        <f t="shared" ref="CK76:CK86" si="176">N76+O76+AH76+AI76+BB76+BC76+BV76+BW76</f>
        <v>0</v>
      </c>
      <c r="CL76" s="480">
        <f t="shared" ref="CL76:CL86" si="177">P76+Q76+AJ76+AK76+BD76+BE76+BX76+BY76</f>
        <v>0</v>
      </c>
      <c r="CM76" s="480">
        <f t="shared" ref="CM76:CM86" si="178">+R76+S76+AL76+AM76+BF76+BG76+BZ76+CA76</f>
        <v>0</v>
      </c>
      <c r="CN76" s="482">
        <f t="shared" ref="CN76:CN86" si="179">SUM(T76,AN76,BH76,CB76)</f>
        <v>0</v>
      </c>
      <c r="CO76" s="480">
        <f t="shared" ref="CO76:CO86" si="180">+C76+D76+L76+M76+W76+X76+AF76+AG76+AQ76+AR76+AZ76+BA76+BK76+BL76+BT76+BU76</f>
        <v>0</v>
      </c>
      <c r="CP76" s="480">
        <f t="shared" ref="CP76:CP86" si="181">+E76+F76+N76+O76+Y76+Z76+AH76+AI76+AS76+AT76+BB76+BC76+BM76+BN76+BV76+BW76</f>
        <v>0</v>
      </c>
      <c r="CQ76" s="480">
        <f t="shared" ref="CQ76:CQ86" si="182">+G76+H76+P76+Q76+AA76+AB76+AJ76+AK76+AU76+AV76+BD76+BE76+BO76+BP76+BX76+BY76</f>
        <v>0</v>
      </c>
      <c r="CR76" s="480">
        <f t="shared" ref="CR76:CR86" si="183">+I76+J76+R76+S76+AC76+AD76+AL76+AM76+AW76+AX76+BF76+BG76+BQ76+BR76+BZ76+CA76</f>
        <v>0</v>
      </c>
      <c r="CS76" s="482">
        <f t="shared" ref="CS76:CS86" si="184">SUM(CC76,BI76,AO76,U76)</f>
        <v>0</v>
      </c>
      <c r="CT76" s="381"/>
      <c r="CU76" s="381"/>
      <c r="CV76" s="381"/>
      <c r="CW76" s="381"/>
      <c r="CX76" s="381"/>
      <c r="CY76" s="381"/>
      <c r="CZ76" s="381"/>
      <c r="DA76" s="381"/>
      <c r="DB76" s="381"/>
      <c r="DC76" s="381"/>
      <c r="DD76" s="381"/>
      <c r="DE76" s="381"/>
      <c r="DF76" s="381"/>
      <c r="DG76" s="381"/>
      <c r="DH76" s="381"/>
      <c r="DI76" s="381"/>
      <c r="DJ76" s="381"/>
      <c r="DK76" s="381"/>
      <c r="DL76" s="381"/>
      <c r="DM76" s="381"/>
      <c r="DN76" s="381"/>
      <c r="DO76" s="381"/>
      <c r="DP76" s="381"/>
      <c r="DQ76" s="381"/>
      <c r="DR76" s="381"/>
      <c r="DS76" s="381"/>
      <c r="DT76" s="381"/>
      <c r="DU76" s="381"/>
      <c r="DV76" s="381"/>
      <c r="DW76" s="381"/>
      <c r="DX76" s="381"/>
      <c r="DY76" s="381"/>
      <c r="DZ76" s="381"/>
      <c r="EA76" s="381"/>
    </row>
    <row r="77" spans="1:131" ht="15.75" customHeight="1">
      <c r="A77" s="97" t="s">
        <v>246</v>
      </c>
      <c r="B77" s="335">
        <v>49</v>
      </c>
      <c r="C77" s="496">
        <v>0</v>
      </c>
      <c r="D77" s="496">
        <v>0</v>
      </c>
      <c r="E77" s="496">
        <v>0</v>
      </c>
      <c r="F77" s="496">
        <v>0</v>
      </c>
      <c r="G77" s="496">
        <v>0</v>
      </c>
      <c r="H77" s="496">
        <v>0</v>
      </c>
      <c r="I77" s="496">
        <v>0</v>
      </c>
      <c r="J77" s="496">
        <v>0</v>
      </c>
      <c r="K77" s="478">
        <f t="shared" si="158"/>
        <v>0</v>
      </c>
      <c r="L77" s="497">
        <v>0</v>
      </c>
      <c r="M77" s="496">
        <v>0</v>
      </c>
      <c r="N77" s="496">
        <v>0</v>
      </c>
      <c r="O77" s="496">
        <v>0</v>
      </c>
      <c r="P77" s="496">
        <v>0</v>
      </c>
      <c r="Q77" s="496">
        <v>0</v>
      </c>
      <c r="R77" s="496">
        <v>0</v>
      </c>
      <c r="S77" s="496">
        <v>0</v>
      </c>
      <c r="T77" s="480">
        <f t="shared" si="159"/>
        <v>0</v>
      </c>
      <c r="U77" s="481">
        <f t="shared" si="160"/>
        <v>0</v>
      </c>
      <c r="V77" s="335">
        <v>49</v>
      </c>
      <c r="W77" s="496">
        <v>0</v>
      </c>
      <c r="X77" s="496">
        <v>0</v>
      </c>
      <c r="Y77" s="496">
        <v>0</v>
      </c>
      <c r="Z77" s="496">
        <v>0</v>
      </c>
      <c r="AA77" s="496">
        <v>0</v>
      </c>
      <c r="AB77" s="496">
        <v>0</v>
      </c>
      <c r="AC77" s="496">
        <v>0</v>
      </c>
      <c r="AD77" s="496">
        <v>0</v>
      </c>
      <c r="AE77" s="478">
        <f t="shared" si="161"/>
        <v>0</v>
      </c>
      <c r="AF77" s="497">
        <v>0</v>
      </c>
      <c r="AG77" s="496">
        <v>0</v>
      </c>
      <c r="AH77" s="496">
        <v>0</v>
      </c>
      <c r="AI77" s="496">
        <v>0</v>
      </c>
      <c r="AJ77" s="496">
        <v>0</v>
      </c>
      <c r="AK77" s="496">
        <v>0</v>
      </c>
      <c r="AL77" s="496">
        <v>0</v>
      </c>
      <c r="AM77" s="496">
        <v>0</v>
      </c>
      <c r="AN77" s="480">
        <f t="shared" si="162"/>
        <v>0</v>
      </c>
      <c r="AO77" s="481">
        <f t="shared" si="163"/>
        <v>0</v>
      </c>
      <c r="AP77" s="335">
        <v>49</v>
      </c>
      <c r="AQ77" s="496">
        <v>0</v>
      </c>
      <c r="AR77" s="496">
        <v>0</v>
      </c>
      <c r="AS77" s="496">
        <v>0</v>
      </c>
      <c r="AT77" s="496">
        <v>0</v>
      </c>
      <c r="AU77" s="496">
        <v>0</v>
      </c>
      <c r="AV77" s="496">
        <v>0</v>
      </c>
      <c r="AW77" s="496">
        <v>0</v>
      </c>
      <c r="AX77" s="496">
        <v>0</v>
      </c>
      <c r="AY77" s="478">
        <f t="shared" si="164"/>
        <v>0</v>
      </c>
      <c r="AZ77" s="497">
        <v>0</v>
      </c>
      <c r="BA77" s="496">
        <v>0</v>
      </c>
      <c r="BB77" s="496">
        <v>0</v>
      </c>
      <c r="BC77" s="496">
        <v>0</v>
      </c>
      <c r="BD77" s="496">
        <v>0</v>
      </c>
      <c r="BE77" s="496">
        <v>0</v>
      </c>
      <c r="BF77" s="496">
        <v>0</v>
      </c>
      <c r="BG77" s="496">
        <v>0</v>
      </c>
      <c r="BH77" s="480">
        <f t="shared" si="165"/>
        <v>0</v>
      </c>
      <c r="BI77" s="481">
        <f t="shared" si="166"/>
        <v>0</v>
      </c>
      <c r="BJ77" s="335">
        <v>49</v>
      </c>
      <c r="BK77" s="496">
        <v>0</v>
      </c>
      <c r="BL77" s="496">
        <v>0</v>
      </c>
      <c r="BM77" s="496">
        <v>0</v>
      </c>
      <c r="BN77" s="496">
        <v>0</v>
      </c>
      <c r="BO77" s="496">
        <v>0</v>
      </c>
      <c r="BP77" s="496">
        <v>0</v>
      </c>
      <c r="BQ77" s="496">
        <v>0</v>
      </c>
      <c r="BR77" s="496">
        <v>0</v>
      </c>
      <c r="BS77" s="478">
        <f t="shared" si="167"/>
        <v>0</v>
      </c>
      <c r="BT77" s="497">
        <v>0</v>
      </c>
      <c r="BU77" s="496">
        <v>0</v>
      </c>
      <c r="BV77" s="496">
        <v>0</v>
      </c>
      <c r="BW77" s="496">
        <v>0</v>
      </c>
      <c r="BX77" s="496">
        <v>0</v>
      </c>
      <c r="BY77" s="496">
        <v>0</v>
      </c>
      <c r="BZ77" s="496">
        <v>0</v>
      </c>
      <c r="CA77" s="496">
        <v>0</v>
      </c>
      <c r="CB77" s="480">
        <f t="shared" si="168"/>
        <v>0</v>
      </c>
      <c r="CC77" s="481">
        <f t="shared" si="169"/>
        <v>0</v>
      </c>
      <c r="CD77" s="335">
        <v>49</v>
      </c>
      <c r="CE77" s="480">
        <f t="shared" si="170"/>
        <v>0</v>
      </c>
      <c r="CF77" s="480">
        <f t="shared" si="171"/>
        <v>0</v>
      </c>
      <c r="CG77" s="480">
        <f t="shared" si="172"/>
        <v>0</v>
      </c>
      <c r="CH77" s="480">
        <f t="shared" si="173"/>
        <v>0</v>
      </c>
      <c r="CI77" s="482">
        <f t="shared" si="174"/>
        <v>0</v>
      </c>
      <c r="CJ77" s="480">
        <f t="shared" si="175"/>
        <v>0</v>
      </c>
      <c r="CK77" s="480">
        <f t="shared" si="176"/>
        <v>0</v>
      </c>
      <c r="CL77" s="480">
        <f t="shared" si="177"/>
        <v>0</v>
      </c>
      <c r="CM77" s="480">
        <f t="shared" si="178"/>
        <v>0</v>
      </c>
      <c r="CN77" s="482">
        <f t="shared" si="179"/>
        <v>0</v>
      </c>
      <c r="CO77" s="480">
        <f t="shared" si="180"/>
        <v>0</v>
      </c>
      <c r="CP77" s="480">
        <f t="shared" si="181"/>
        <v>0</v>
      </c>
      <c r="CQ77" s="480">
        <f t="shared" si="182"/>
        <v>0</v>
      </c>
      <c r="CR77" s="480">
        <f t="shared" si="183"/>
        <v>0</v>
      </c>
      <c r="CS77" s="482">
        <f t="shared" si="184"/>
        <v>0</v>
      </c>
    </row>
    <row r="78" spans="1:131" ht="15.75" customHeight="1">
      <c r="A78" s="97" t="s">
        <v>248</v>
      </c>
      <c r="B78" s="335">
        <v>50</v>
      </c>
      <c r="C78" s="496">
        <v>0</v>
      </c>
      <c r="D78" s="496">
        <v>0</v>
      </c>
      <c r="E78" s="496">
        <v>0</v>
      </c>
      <c r="F78" s="496">
        <v>0</v>
      </c>
      <c r="G78" s="496">
        <v>0</v>
      </c>
      <c r="H78" s="496">
        <v>0</v>
      </c>
      <c r="I78" s="496">
        <v>0</v>
      </c>
      <c r="J78" s="496">
        <v>0</v>
      </c>
      <c r="K78" s="478">
        <f t="shared" si="158"/>
        <v>0</v>
      </c>
      <c r="L78" s="497">
        <v>0</v>
      </c>
      <c r="M78" s="496">
        <v>0</v>
      </c>
      <c r="N78" s="496">
        <v>0</v>
      </c>
      <c r="O78" s="496">
        <v>0</v>
      </c>
      <c r="P78" s="496">
        <v>0</v>
      </c>
      <c r="Q78" s="496">
        <v>0</v>
      </c>
      <c r="R78" s="496">
        <v>0</v>
      </c>
      <c r="S78" s="496">
        <v>0</v>
      </c>
      <c r="T78" s="480">
        <f t="shared" si="159"/>
        <v>0</v>
      </c>
      <c r="U78" s="481">
        <f t="shared" si="160"/>
        <v>0</v>
      </c>
      <c r="V78" s="335">
        <v>50</v>
      </c>
      <c r="W78" s="496">
        <v>0</v>
      </c>
      <c r="X78" s="496">
        <v>0</v>
      </c>
      <c r="Y78" s="496">
        <v>0</v>
      </c>
      <c r="Z78" s="496">
        <v>0</v>
      </c>
      <c r="AA78" s="496">
        <v>0</v>
      </c>
      <c r="AB78" s="496">
        <v>0</v>
      </c>
      <c r="AC78" s="496">
        <v>0</v>
      </c>
      <c r="AD78" s="496">
        <v>0</v>
      </c>
      <c r="AE78" s="478">
        <f t="shared" si="161"/>
        <v>0</v>
      </c>
      <c r="AF78" s="497">
        <v>0</v>
      </c>
      <c r="AG78" s="496">
        <v>0</v>
      </c>
      <c r="AH78" s="496">
        <v>0</v>
      </c>
      <c r="AI78" s="496">
        <v>0</v>
      </c>
      <c r="AJ78" s="496">
        <v>0</v>
      </c>
      <c r="AK78" s="496">
        <v>0</v>
      </c>
      <c r="AL78" s="496">
        <v>0</v>
      </c>
      <c r="AM78" s="496">
        <v>0</v>
      </c>
      <c r="AN78" s="480">
        <f t="shared" si="162"/>
        <v>0</v>
      </c>
      <c r="AO78" s="481">
        <f t="shared" si="163"/>
        <v>0</v>
      </c>
      <c r="AP78" s="335">
        <v>50</v>
      </c>
      <c r="AQ78" s="496">
        <v>0</v>
      </c>
      <c r="AR78" s="496">
        <v>0</v>
      </c>
      <c r="AS78" s="496">
        <v>0</v>
      </c>
      <c r="AT78" s="496">
        <v>0</v>
      </c>
      <c r="AU78" s="496">
        <v>0</v>
      </c>
      <c r="AV78" s="496">
        <v>0</v>
      </c>
      <c r="AW78" s="496">
        <v>0</v>
      </c>
      <c r="AX78" s="496">
        <v>0</v>
      </c>
      <c r="AY78" s="478">
        <f t="shared" si="164"/>
        <v>0</v>
      </c>
      <c r="AZ78" s="497">
        <v>0</v>
      </c>
      <c r="BA78" s="496">
        <v>0</v>
      </c>
      <c r="BB78" s="496">
        <v>0</v>
      </c>
      <c r="BC78" s="496">
        <v>0</v>
      </c>
      <c r="BD78" s="496">
        <v>0</v>
      </c>
      <c r="BE78" s="496">
        <v>0</v>
      </c>
      <c r="BF78" s="496">
        <v>0</v>
      </c>
      <c r="BG78" s="496">
        <v>0</v>
      </c>
      <c r="BH78" s="480">
        <f t="shared" si="165"/>
        <v>0</v>
      </c>
      <c r="BI78" s="481">
        <f t="shared" si="166"/>
        <v>0</v>
      </c>
      <c r="BJ78" s="335">
        <v>50</v>
      </c>
      <c r="BK78" s="496">
        <v>0</v>
      </c>
      <c r="BL78" s="496">
        <v>0</v>
      </c>
      <c r="BM78" s="496">
        <v>0</v>
      </c>
      <c r="BN78" s="496">
        <v>0</v>
      </c>
      <c r="BO78" s="496">
        <v>0</v>
      </c>
      <c r="BP78" s="496">
        <v>0</v>
      </c>
      <c r="BQ78" s="496">
        <v>0</v>
      </c>
      <c r="BR78" s="496">
        <v>0</v>
      </c>
      <c r="BS78" s="478">
        <f t="shared" si="167"/>
        <v>0</v>
      </c>
      <c r="BT78" s="497">
        <v>0</v>
      </c>
      <c r="BU78" s="496">
        <v>0</v>
      </c>
      <c r="BV78" s="496">
        <v>0</v>
      </c>
      <c r="BW78" s="496">
        <v>0</v>
      </c>
      <c r="BX78" s="496">
        <v>0</v>
      </c>
      <c r="BY78" s="496">
        <v>0</v>
      </c>
      <c r="BZ78" s="496">
        <v>0</v>
      </c>
      <c r="CA78" s="496">
        <v>0</v>
      </c>
      <c r="CB78" s="480">
        <f t="shared" si="168"/>
        <v>0</v>
      </c>
      <c r="CC78" s="481">
        <f t="shared" si="169"/>
        <v>0</v>
      </c>
      <c r="CD78" s="335">
        <v>50</v>
      </c>
      <c r="CE78" s="480">
        <f t="shared" si="170"/>
        <v>0</v>
      </c>
      <c r="CF78" s="480">
        <f t="shared" si="171"/>
        <v>0</v>
      </c>
      <c r="CG78" s="480">
        <f t="shared" si="172"/>
        <v>0</v>
      </c>
      <c r="CH78" s="480">
        <f t="shared" si="173"/>
        <v>0</v>
      </c>
      <c r="CI78" s="482">
        <f t="shared" si="174"/>
        <v>0</v>
      </c>
      <c r="CJ78" s="480">
        <f t="shared" si="175"/>
        <v>0</v>
      </c>
      <c r="CK78" s="480">
        <f t="shared" si="176"/>
        <v>0</v>
      </c>
      <c r="CL78" s="480">
        <f t="shared" si="177"/>
        <v>0</v>
      </c>
      <c r="CM78" s="480">
        <f t="shared" si="178"/>
        <v>0</v>
      </c>
      <c r="CN78" s="482">
        <f t="shared" si="179"/>
        <v>0</v>
      </c>
      <c r="CO78" s="480">
        <f t="shared" si="180"/>
        <v>0</v>
      </c>
      <c r="CP78" s="480">
        <f t="shared" si="181"/>
        <v>0</v>
      </c>
      <c r="CQ78" s="480">
        <f t="shared" si="182"/>
        <v>0</v>
      </c>
      <c r="CR78" s="480">
        <f t="shared" si="183"/>
        <v>0</v>
      </c>
      <c r="CS78" s="482">
        <f t="shared" si="184"/>
        <v>0</v>
      </c>
    </row>
    <row r="79" spans="1:131" ht="15.75" customHeight="1">
      <c r="A79" s="97" t="s">
        <v>250</v>
      </c>
      <c r="B79" s="335">
        <v>51</v>
      </c>
      <c r="C79" s="496">
        <v>526.13914807873709</v>
      </c>
      <c r="D79" s="496">
        <v>1603.2812903304327</v>
      </c>
      <c r="E79" s="496">
        <v>611.51441548940636</v>
      </c>
      <c r="F79" s="496">
        <v>1824.7592131387873</v>
      </c>
      <c r="G79" s="496">
        <v>319.98898835499733</v>
      </c>
      <c r="H79" s="496">
        <v>1304.2386959144071</v>
      </c>
      <c r="I79" s="496">
        <v>587.82932577448787</v>
      </c>
      <c r="J79" s="496">
        <v>1716.0708142997441</v>
      </c>
      <c r="K79" s="478">
        <f t="shared" si="158"/>
        <v>8493.8218913810015</v>
      </c>
      <c r="L79" s="497">
        <v>0</v>
      </c>
      <c r="M79" s="496">
        <v>4583.0581089360858</v>
      </c>
      <c r="N79" s="496">
        <v>0</v>
      </c>
      <c r="O79" s="496">
        <v>4809.5129902905428</v>
      </c>
      <c r="P79" s="496">
        <v>0</v>
      </c>
      <c r="Q79" s="496">
        <v>4028.2604220152211</v>
      </c>
      <c r="R79" s="496">
        <v>0</v>
      </c>
      <c r="S79" s="496">
        <v>4830.902117785412</v>
      </c>
      <c r="T79" s="480">
        <f t="shared" si="159"/>
        <v>18251.733639027261</v>
      </c>
      <c r="U79" s="481">
        <f t="shared" si="160"/>
        <v>26745.555530408263</v>
      </c>
      <c r="V79" s="335">
        <v>51</v>
      </c>
      <c r="W79" s="496">
        <v>23.475774132680865</v>
      </c>
      <c r="X79" s="496">
        <v>900.75123088031341</v>
      </c>
      <c r="Y79" s="496">
        <v>27.249672336252015</v>
      </c>
      <c r="Z79" s="496">
        <v>1156.1751614519537</v>
      </c>
      <c r="AA79" s="496">
        <v>40.530865119335189</v>
      </c>
      <c r="AB79" s="496">
        <v>776.45603278146689</v>
      </c>
      <c r="AC79" s="496">
        <v>127.48747789662879</v>
      </c>
      <c r="AD79" s="496">
        <v>987.07706057013479</v>
      </c>
      <c r="AE79" s="478">
        <f t="shared" si="161"/>
        <v>4039.2032751687657</v>
      </c>
      <c r="AF79" s="497">
        <v>0</v>
      </c>
      <c r="AG79" s="496">
        <v>1690.2469074585604</v>
      </c>
      <c r="AH79" s="496">
        <v>0</v>
      </c>
      <c r="AI79" s="496">
        <v>1923.9422324360801</v>
      </c>
      <c r="AJ79" s="496">
        <v>0</v>
      </c>
      <c r="AK79" s="496">
        <v>1340.7112981287521</v>
      </c>
      <c r="AL79" s="496">
        <v>0</v>
      </c>
      <c r="AM79" s="496">
        <v>1562.2789844343133</v>
      </c>
      <c r="AN79" s="480">
        <f t="shared" si="162"/>
        <v>6517.1794224577061</v>
      </c>
      <c r="AO79" s="481">
        <f t="shared" si="163"/>
        <v>10556.382697626472</v>
      </c>
      <c r="AP79" s="335">
        <v>51</v>
      </c>
      <c r="AQ79" s="496">
        <v>8637.4347392165328</v>
      </c>
      <c r="AR79" s="496">
        <v>24993.705146532593</v>
      </c>
      <c r="AS79" s="496">
        <v>10484.172760379699</v>
      </c>
      <c r="AT79" s="496">
        <v>28788.120016080356</v>
      </c>
      <c r="AU79" s="496">
        <v>8937.8626814774198</v>
      </c>
      <c r="AV79" s="496">
        <v>22373.334059285418</v>
      </c>
      <c r="AW79" s="496">
        <v>13479.141345736798</v>
      </c>
      <c r="AX79" s="496">
        <v>31645.442884522694</v>
      </c>
      <c r="AY79" s="478">
        <f t="shared" si="164"/>
        <v>149339.21363323153</v>
      </c>
      <c r="AZ79" s="497">
        <v>0</v>
      </c>
      <c r="BA79" s="496">
        <v>26336.135086436127</v>
      </c>
      <c r="BB79" s="496">
        <v>0</v>
      </c>
      <c r="BC79" s="496">
        <v>23291.798582231779</v>
      </c>
      <c r="BD79" s="496">
        <v>0</v>
      </c>
      <c r="BE79" s="496">
        <v>18600.670405000717</v>
      </c>
      <c r="BF79" s="496">
        <v>0</v>
      </c>
      <c r="BG79" s="496">
        <v>25750.302966755949</v>
      </c>
      <c r="BH79" s="480">
        <f t="shared" si="165"/>
        <v>93978.907040424572</v>
      </c>
      <c r="BI79" s="481">
        <f t="shared" si="166"/>
        <v>243318.12067365611</v>
      </c>
      <c r="BJ79" s="335">
        <v>51</v>
      </c>
      <c r="BK79" s="496">
        <v>248.36694734253794</v>
      </c>
      <c r="BL79" s="496">
        <v>4212.336877404935</v>
      </c>
      <c r="BM79" s="496">
        <v>531.79547604921993</v>
      </c>
      <c r="BN79" s="496">
        <v>5020.5335430053692</v>
      </c>
      <c r="BO79" s="496">
        <v>517.39559521098568</v>
      </c>
      <c r="BP79" s="496">
        <v>3594.529982171136</v>
      </c>
      <c r="BQ79" s="496">
        <v>626.15439362969744</v>
      </c>
      <c r="BR79" s="496">
        <v>4215.7740142475332</v>
      </c>
      <c r="BS79" s="478">
        <f t="shared" si="167"/>
        <v>18966.886829061415</v>
      </c>
      <c r="BT79" s="497">
        <v>0</v>
      </c>
      <c r="BU79" s="496">
        <v>1573.2380829163847</v>
      </c>
      <c r="BV79" s="496">
        <v>0</v>
      </c>
      <c r="BW79" s="496">
        <v>1323.5216147987728</v>
      </c>
      <c r="BX79" s="496">
        <v>0</v>
      </c>
      <c r="BY79" s="496">
        <v>1458.8796802399183</v>
      </c>
      <c r="BZ79" s="496">
        <v>0</v>
      </c>
      <c r="CA79" s="496">
        <v>1769.6277747520462</v>
      </c>
      <c r="CB79" s="480">
        <f t="shared" si="168"/>
        <v>6125.2671527071225</v>
      </c>
      <c r="CC79" s="481">
        <f t="shared" si="169"/>
        <v>25092.153981768537</v>
      </c>
      <c r="CD79" s="335">
        <v>51</v>
      </c>
      <c r="CE79" s="480">
        <f t="shared" si="170"/>
        <v>41145.491153918767</v>
      </c>
      <c r="CF79" s="480">
        <f t="shared" si="171"/>
        <v>48444.320257931045</v>
      </c>
      <c r="CG79" s="480">
        <f t="shared" si="172"/>
        <v>37864.336900315167</v>
      </c>
      <c r="CH79" s="480">
        <f t="shared" si="173"/>
        <v>53384.977316677709</v>
      </c>
      <c r="CI79" s="482">
        <f t="shared" si="174"/>
        <v>180839.12562884271</v>
      </c>
      <c r="CJ79" s="480">
        <f t="shared" si="175"/>
        <v>34182.678185747158</v>
      </c>
      <c r="CK79" s="480">
        <f t="shared" si="176"/>
        <v>31348.775419757178</v>
      </c>
      <c r="CL79" s="480">
        <f t="shared" si="177"/>
        <v>25428.521805384611</v>
      </c>
      <c r="CM79" s="480">
        <f t="shared" si="178"/>
        <v>33913.111843727718</v>
      </c>
      <c r="CN79" s="482">
        <f t="shared" si="179"/>
        <v>124873.08725461666</v>
      </c>
      <c r="CO79" s="480">
        <f t="shared" si="180"/>
        <v>75328.169339665925</v>
      </c>
      <c r="CP79" s="480">
        <f t="shared" si="181"/>
        <v>79793.095677688194</v>
      </c>
      <c r="CQ79" s="480">
        <f t="shared" si="182"/>
        <v>63292.858705699771</v>
      </c>
      <c r="CR79" s="480">
        <f t="shared" si="183"/>
        <v>87298.089160405449</v>
      </c>
      <c r="CS79" s="482">
        <f t="shared" si="184"/>
        <v>305712.2128834594</v>
      </c>
    </row>
    <row r="80" spans="1:131" ht="15.75" customHeight="1">
      <c r="A80" s="97" t="s">
        <v>252</v>
      </c>
      <c r="B80" s="335">
        <v>52</v>
      </c>
      <c r="C80" s="496">
        <v>0</v>
      </c>
      <c r="D80" s="496">
        <v>0</v>
      </c>
      <c r="E80" s="496">
        <v>0</v>
      </c>
      <c r="F80" s="496">
        <v>0</v>
      </c>
      <c r="G80" s="496">
        <v>0</v>
      </c>
      <c r="H80" s="496">
        <v>0</v>
      </c>
      <c r="I80" s="496">
        <v>0</v>
      </c>
      <c r="J80" s="496">
        <v>0</v>
      </c>
      <c r="K80" s="478">
        <f t="shared" si="158"/>
        <v>0</v>
      </c>
      <c r="L80" s="497">
        <v>0</v>
      </c>
      <c r="M80" s="496">
        <v>0</v>
      </c>
      <c r="N80" s="496">
        <v>0</v>
      </c>
      <c r="O80" s="496">
        <v>0</v>
      </c>
      <c r="P80" s="496">
        <v>0</v>
      </c>
      <c r="Q80" s="496">
        <v>0</v>
      </c>
      <c r="R80" s="496">
        <v>0</v>
      </c>
      <c r="S80" s="496">
        <v>0</v>
      </c>
      <c r="T80" s="480">
        <f t="shared" si="159"/>
        <v>0</v>
      </c>
      <c r="U80" s="481">
        <f t="shared" si="160"/>
        <v>0</v>
      </c>
      <c r="V80" s="335">
        <v>52</v>
      </c>
      <c r="W80" s="496">
        <v>0</v>
      </c>
      <c r="X80" s="496">
        <v>0</v>
      </c>
      <c r="Y80" s="496">
        <v>0</v>
      </c>
      <c r="Z80" s="496">
        <v>0</v>
      </c>
      <c r="AA80" s="496">
        <v>0</v>
      </c>
      <c r="AB80" s="496">
        <v>0</v>
      </c>
      <c r="AC80" s="496">
        <v>0</v>
      </c>
      <c r="AD80" s="496">
        <v>0</v>
      </c>
      <c r="AE80" s="478">
        <f t="shared" si="161"/>
        <v>0</v>
      </c>
      <c r="AF80" s="497">
        <v>0</v>
      </c>
      <c r="AG80" s="496">
        <v>0</v>
      </c>
      <c r="AH80" s="496">
        <v>0</v>
      </c>
      <c r="AI80" s="496">
        <v>0</v>
      </c>
      <c r="AJ80" s="496">
        <v>0</v>
      </c>
      <c r="AK80" s="496">
        <v>0</v>
      </c>
      <c r="AL80" s="496">
        <v>0</v>
      </c>
      <c r="AM80" s="496">
        <v>0</v>
      </c>
      <c r="AN80" s="480">
        <f t="shared" si="162"/>
        <v>0</v>
      </c>
      <c r="AO80" s="481">
        <f t="shared" si="163"/>
        <v>0</v>
      </c>
      <c r="AP80" s="335">
        <v>52</v>
      </c>
      <c r="AQ80" s="496">
        <v>0</v>
      </c>
      <c r="AR80" s="496">
        <v>0</v>
      </c>
      <c r="AS80" s="496">
        <v>0</v>
      </c>
      <c r="AT80" s="496">
        <v>0</v>
      </c>
      <c r="AU80" s="496">
        <v>0</v>
      </c>
      <c r="AV80" s="496">
        <v>0</v>
      </c>
      <c r="AW80" s="496">
        <v>0</v>
      </c>
      <c r="AX80" s="496">
        <v>0</v>
      </c>
      <c r="AY80" s="478">
        <f t="shared" si="164"/>
        <v>0</v>
      </c>
      <c r="AZ80" s="497">
        <v>0</v>
      </c>
      <c r="BA80" s="496">
        <v>0</v>
      </c>
      <c r="BB80" s="496">
        <v>0</v>
      </c>
      <c r="BC80" s="496">
        <v>0</v>
      </c>
      <c r="BD80" s="496">
        <v>0</v>
      </c>
      <c r="BE80" s="496">
        <v>0</v>
      </c>
      <c r="BF80" s="496">
        <v>0</v>
      </c>
      <c r="BG80" s="496">
        <v>0</v>
      </c>
      <c r="BH80" s="480">
        <f t="shared" si="165"/>
        <v>0</v>
      </c>
      <c r="BI80" s="481">
        <f t="shared" si="166"/>
        <v>0</v>
      </c>
      <c r="BJ80" s="335">
        <v>52</v>
      </c>
      <c r="BK80" s="496">
        <v>0</v>
      </c>
      <c r="BL80" s="496">
        <v>0</v>
      </c>
      <c r="BM80" s="496">
        <v>0</v>
      </c>
      <c r="BN80" s="496">
        <v>0</v>
      </c>
      <c r="BO80" s="496">
        <v>0</v>
      </c>
      <c r="BP80" s="496">
        <v>0</v>
      </c>
      <c r="BQ80" s="496">
        <v>0</v>
      </c>
      <c r="BR80" s="496">
        <v>0</v>
      </c>
      <c r="BS80" s="478">
        <f t="shared" si="167"/>
        <v>0</v>
      </c>
      <c r="BT80" s="497">
        <v>0</v>
      </c>
      <c r="BU80" s="496">
        <v>0</v>
      </c>
      <c r="BV80" s="496">
        <v>0</v>
      </c>
      <c r="BW80" s="496">
        <v>0</v>
      </c>
      <c r="BX80" s="496">
        <v>0</v>
      </c>
      <c r="BY80" s="496">
        <v>0</v>
      </c>
      <c r="BZ80" s="496">
        <v>0</v>
      </c>
      <c r="CA80" s="496">
        <v>0</v>
      </c>
      <c r="CB80" s="480">
        <f t="shared" si="168"/>
        <v>0</v>
      </c>
      <c r="CC80" s="481">
        <f t="shared" si="169"/>
        <v>0</v>
      </c>
      <c r="CD80" s="335">
        <v>52</v>
      </c>
      <c r="CE80" s="480">
        <f t="shared" si="170"/>
        <v>0</v>
      </c>
      <c r="CF80" s="480">
        <f t="shared" si="171"/>
        <v>0</v>
      </c>
      <c r="CG80" s="480">
        <f t="shared" si="172"/>
        <v>0</v>
      </c>
      <c r="CH80" s="480">
        <f t="shared" si="173"/>
        <v>0</v>
      </c>
      <c r="CI80" s="482">
        <f t="shared" si="174"/>
        <v>0</v>
      </c>
      <c r="CJ80" s="480">
        <f t="shared" si="175"/>
        <v>0</v>
      </c>
      <c r="CK80" s="480">
        <f t="shared" si="176"/>
        <v>0</v>
      </c>
      <c r="CL80" s="480">
        <f t="shared" si="177"/>
        <v>0</v>
      </c>
      <c r="CM80" s="480">
        <f t="shared" si="178"/>
        <v>0</v>
      </c>
      <c r="CN80" s="482">
        <f t="shared" si="179"/>
        <v>0</v>
      </c>
      <c r="CO80" s="480">
        <f t="shared" si="180"/>
        <v>0</v>
      </c>
      <c r="CP80" s="480">
        <f t="shared" si="181"/>
        <v>0</v>
      </c>
      <c r="CQ80" s="480">
        <f t="shared" si="182"/>
        <v>0</v>
      </c>
      <c r="CR80" s="480">
        <f t="shared" si="183"/>
        <v>0</v>
      </c>
      <c r="CS80" s="482">
        <f t="shared" si="184"/>
        <v>0</v>
      </c>
    </row>
    <row r="81" spans="1:131" ht="15.75" customHeight="1">
      <c r="A81" s="97" t="s">
        <v>254</v>
      </c>
      <c r="B81" s="335">
        <v>53</v>
      </c>
      <c r="C81" s="496">
        <v>3109.7058214850258</v>
      </c>
      <c r="D81" s="496">
        <v>9476.0733547857053</v>
      </c>
      <c r="E81" s="496">
        <v>3613.9762863226256</v>
      </c>
      <c r="F81" s="496">
        <v>10784.106404514603</v>
      </c>
      <c r="G81" s="496">
        <v>2447.4833478012401</v>
      </c>
      <c r="H81" s="496">
        <v>9975.6635571071056</v>
      </c>
      <c r="I81" s="496">
        <v>3531.4601278515297</v>
      </c>
      <c r="J81" s="496">
        <v>10309.515690263766</v>
      </c>
      <c r="K81" s="478">
        <f t="shared" si="158"/>
        <v>53247.984590131608</v>
      </c>
      <c r="L81" s="497">
        <v>0</v>
      </c>
      <c r="M81" s="496">
        <v>27087.819892523727</v>
      </c>
      <c r="N81" s="496">
        <v>0</v>
      </c>
      <c r="O81" s="496">
        <v>28423.64048239146</v>
      </c>
      <c r="P81" s="496">
        <v>0</v>
      </c>
      <c r="Q81" s="496">
        <v>30810.748689112126</v>
      </c>
      <c r="R81" s="496">
        <v>0</v>
      </c>
      <c r="S81" s="496">
        <v>29022.264562992503</v>
      </c>
      <c r="T81" s="480">
        <f t="shared" si="159"/>
        <v>115344.47362701982</v>
      </c>
      <c r="U81" s="481">
        <f t="shared" si="160"/>
        <v>168592.45821715143</v>
      </c>
      <c r="V81" s="335">
        <v>53</v>
      </c>
      <c r="W81" s="496">
        <v>138.75179551045375</v>
      </c>
      <c r="X81" s="496">
        <v>5323.82233218489</v>
      </c>
      <c r="Y81" s="496">
        <v>161.04227004110987</v>
      </c>
      <c r="Z81" s="496">
        <v>6832.8554658495668</v>
      </c>
      <c r="AA81" s="496">
        <v>310.00634728561209</v>
      </c>
      <c r="AB81" s="496">
        <v>5938.8393966363046</v>
      </c>
      <c r="AC81" s="496">
        <v>765.89738764584342</v>
      </c>
      <c r="AD81" s="496">
        <v>5929.9921417285768</v>
      </c>
      <c r="AE81" s="478">
        <f t="shared" si="161"/>
        <v>25401.20713688236</v>
      </c>
      <c r="AF81" s="497">
        <v>0</v>
      </c>
      <c r="AG81" s="496">
        <v>9990.0770871441746</v>
      </c>
      <c r="AH81" s="496">
        <v>0</v>
      </c>
      <c r="AI81" s="496">
        <v>11370.266061044407</v>
      </c>
      <c r="AJ81" s="496">
        <v>0</v>
      </c>
      <c r="AK81" s="496">
        <v>10254.629677252326</v>
      </c>
      <c r="AL81" s="496">
        <v>0</v>
      </c>
      <c r="AM81" s="496">
        <v>9385.5915317615891</v>
      </c>
      <c r="AN81" s="480">
        <f t="shared" si="162"/>
        <v>41000.564357202493</v>
      </c>
      <c r="AO81" s="481">
        <f t="shared" si="163"/>
        <v>66401.771494084853</v>
      </c>
      <c r="AP81" s="335">
        <v>53</v>
      </c>
      <c r="AQ81" s="496">
        <v>51050.907710100772</v>
      </c>
      <c r="AR81" s="496">
        <v>147723.41248216972</v>
      </c>
      <c r="AS81" s="496">
        <v>61960.193869506969</v>
      </c>
      <c r="AT81" s="496">
        <v>170134.30988811492</v>
      </c>
      <c r="AU81" s="496">
        <v>68362.571444432309</v>
      </c>
      <c r="AV81" s="496">
        <v>171125.77162857301</v>
      </c>
      <c r="AW81" s="496">
        <v>80977.671805380392</v>
      </c>
      <c r="AX81" s="496">
        <v>190114.06011031134</v>
      </c>
      <c r="AY81" s="478">
        <f t="shared" si="164"/>
        <v>941448.8989385895</v>
      </c>
      <c r="AZ81" s="497">
        <v>0</v>
      </c>
      <c r="BA81" s="496">
        <v>155657.74356986344</v>
      </c>
      <c r="BB81" s="496">
        <v>0</v>
      </c>
      <c r="BC81" s="496">
        <v>137651.71451374693</v>
      </c>
      <c r="BD81" s="496">
        <v>0</v>
      </c>
      <c r="BE81" s="496">
        <v>142269.99281510629</v>
      </c>
      <c r="BF81" s="496">
        <v>0</v>
      </c>
      <c r="BG81" s="496">
        <v>154698.25035929205</v>
      </c>
      <c r="BH81" s="480">
        <f t="shared" si="165"/>
        <v>590277.70125800872</v>
      </c>
      <c r="BI81" s="481">
        <f t="shared" si="166"/>
        <v>1531726.6001965981</v>
      </c>
      <c r="BJ81" s="335">
        <v>53</v>
      </c>
      <c r="BK81" s="496">
        <v>1467.9541426177484</v>
      </c>
      <c r="BL81" s="496">
        <v>24896.69996531391</v>
      </c>
      <c r="BM81" s="496">
        <v>3142.8469892690973</v>
      </c>
      <c r="BN81" s="496">
        <v>29670.746444444267</v>
      </c>
      <c r="BO81" s="496">
        <v>3957.3771273020811</v>
      </c>
      <c r="BP81" s="496">
        <v>27493.296940506265</v>
      </c>
      <c r="BQ81" s="496">
        <v>3761.7028923640974</v>
      </c>
      <c r="BR81" s="496">
        <v>25326.803523680021</v>
      </c>
      <c r="BS81" s="478">
        <f t="shared" si="167"/>
        <v>119717.4280254975</v>
      </c>
      <c r="BT81" s="497">
        <v>0</v>
      </c>
      <c r="BU81" s="496">
        <v>9298.5052393305014</v>
      </c>
      <c r="BV81" s="496">
        <v>0</v>
      </c>
      <c r="BW81" s="496">
        <v>7821.8527792024806</v>
      </c>
      <c r="BX81" s="496">
        <v>0</v>
      </c>
      <c r="BY81" s="496">
        <v>11158.458115038555</v>
      </c>
      <c r="BZ81" s="496">
        <v>0</v>
      </c>
      <c r="CA81" s="496">
        <v>10631.26600470586</v>
      </c>
      <c r="CB81" s="480">
        <f t="shared" si="168"/>
        <v>38910.082138277394</v>
      </c>
      <c r="CC81" s="481">
        <f t="shared" si="169"/>
        <v>158627.51016377489</v>
      </c>
      <c r="CD81" s="335">
        <v>53</v>
      </c>
      <c r="CE81" s="480">
        <f t="shared" si="170"/>
        <v>243187.32760416824</v>
      </c>
      <c r="CF81" s="480">
        <f t="shared" si="171"/>
        <v>286300.07761806319</v>
      </c>
      <c r="CG81" s="480">
        <f t="shared" si="172"/>
        <v>289611.00978964393</v>
      </c>
      <c r="CH81" s="480">
        <f t="shared" si="173"/>
        <v>320717.10367922561</v>
      </c>
      <c r="CI81" s="482">
        <f t="shared" si="174"/>
        <v>1139815.5186911011</v>
      </c>
      <c r="CJ81" s="480">
        <f t="shared" si="175"/>
        <v>202034.14578886182</v>
      </c>
      <c r="CK81" s="480">
        <f t="shared" si="176"/>
        <v>185267.47383638527</v>
      </c>
      <c r="CL81" s="480">
        <f t="shared" si="177"/>
        <v>194493.8292965093</v>
      </c>
      <c r="CM81" s="480">
        <f t="shared" si="178"/>
        <v>203737.37245875201</v>
      </c>
      <c r="CN81" s="482">
        <f t="shared" si="179"/>
        <v>785532.82138050837</v>
      </c>
      <c r="CO81" s="480">
        <f t="shared" si="180"/>
        <v>445221.47339303006</v>
      </c>
      <c r="CP81" s="480">
        <f t="shared" si="181"/>
        <v>471567.55145444837</v>
      </c>
      <c r="CQ81" s="480">
        <f t="shared" si="182"/>
        <v>484104.8390861532</v>
      </c>
      <c r="CR81" s="480">
        <f t="shared" si="183"/>
        <v>524454.47613797756</v>
      </c>
      <c r="CS81" s="482">
        <f t="shared" si="184"/>
        <v>1925348.3400716092</v>
      </c>
    </row>
    <row r="82" spans="1:131" ht="15.75" customHeight="1">
      <c r="A82" s="97" t="s">
        <v>256</v>
      </c>
      <c r="B82" s="335">
        <v>54</v>
      </c>
      <c r="C82" s="496">
        <v>0</v>
      </c>
      <c r="D82" s="496">
        <v>0</v>
      </c>
      <c r="E82" s="496">
        <v>0</v>
      </c>
      <c r="F82" s="496">
        <v>0</v>
      </c>
      <c r="G82" s="496">
        <v>0</v>
      </c>
      <c r="H82" s="496">
        <v>0</v>
      </c>
      <c r="I82" s="496">
        <v>0</v>
      </c>
      <c r="J82" s="496">
        <v>0</v>
      </c>
      <c r="K82" s="478">
        <f t="shared" si="158"/>
        <v>0</v>
      </c>
      <c r="L82" s="497">
        <v>0</v>
      </c>
      <c r="M82" s="496">
        <v>0</v>
      </c>
      <c r="N82" s="496">
        <v>0</v>
      </c>
      <c r="O82" s="496">
        <v>0</v>
      </c>
      <c r="P82" s="496">
        <v>0</v>
      </c>
      <c r="Q82" s="496">
        <v>0</v>
      </c>
      <c r="R82" s="496">
        <v>0</v>
      </c>
      <c r="S82" s="496">
        <v>0</v>
      </c>
      <c r="T82" s="480">
        <f t="shared" si="159"/>
        <v>0</v>
      </c>
      <c r="U82" s="481">
        <f t="shared" si="160"/>
        <v>0</v>
      </c>
      <c r="V82" s="335">
        <v>54</v>
      </c>
      <c r="W82" s="496">
        <v>0</v>
      </c>
      <c r="X82" s="496">
        <v>0</v>
      </c>
      <c r="Y82" s="496">
        <v>0</v>
      </c>
      <c r="Z82" s="496">
        <v>0</v>
      </c>
      <c r="AA82" s="496">
        <v>0</v>
      </c>
      <c r="AB82" s="496">
        <v>0</v>
      </c>
      <c r="AC82" s="496">
        <v>0</v>
      </c>
      <c r="AD82" s="496">
        <v>0</v>
      </c>
      <c r="AE82" s="478">
        <f t="shared" si="161"/>
        <v>0</v>
      </c>
      <c r="AF82" s="497">
        <v>0</v>
      </c>
      <c r="AG82" s="496">
        <v>0</v>
      </c>
      <c r="AH82" s="496">
        <v>0</v>
      </c>
      <c r="AI82" s="496">
        <v>0</v>
      </c>
      <c r="AJ82" s="496">
        <v>0</v>
      </c>
      <c r="AK82" s="496">
        <v>0</v>
      </c>
      <c r="AL82" s="496">
        <v>0</v>
      </c>
      <c r="AM82" s="496">
        <v>0</v>
      </c>
      <c r="AN82" s="480">
        <f t="shared" si="162"/>
        <v>0</v>
      </c>
      <c r="AO82" s="481">
        <f t="shared" si="163"/>
        <v>0</v>
      </c>
      <c r="AP82" s="335">
        <v>54</v>
      </c>
      <c r="AQ82" s="496">
        <v>0</v>
      </c>
      <c r="AR82" s="496">
        <v>0</v>
      </c>
      <c r="AS82" s="496">
        <v>0</v>
      </c>
      <c r="AT82" s="496">
        <v>0</v>
      </c>
      <c r="AU82" s="496">
        <v>0</v>
      </c>
      <c r="AV82" s="496">
        <v>0</v>
      </c>
      <c r="AW82" s="496">
        <v>0</v>
      </c>
      <c r="AX82" s="496">
        <v>0</v>
      </c>
      <c r="AY82" s="478">
        <f t="shared" si="164"/>
        <v>0</v>
      </c>
      <c r="AZ82" s="497">
        <v>0</v>
      </c>
      <c r="BA82" s="496">
        <v>0</v>
      </c>
      <c r="BB82" s="496">
        <v>0</v>
      </c>
      <c r="BC82" s="496">
        <v>0</v>
      </c>
      <c r="BD82" s="496">
        <v>0</v>
      </c>
      <c r="BE82" s="496">
        <v>0</v>
      </c>
      <c r="BF82" s="496">
        <v>0</v>
      </c>
      <c r="BG82" s="496">
        <v>0</v>
      </c>
      <c r="BH82" s="480">
        <f t="shared" si="165"/>
        <v>0</v>
      </c>
      <c r="BI82" s="481">
        <f t="shared" si="166"/>
        <v>0</v>
      </c>
      <c r="BJ82" s="335">
        <v>54</v>
      </c>
      <c r="BK82" s="496">
        <v>0</v>
      </c>
      <c r="BL82" s="496">
        <v>0</v>
      </c>
      <c r="BM82" s="496">
        <v>0</v>
      </c>
      <c r="BN82" s="496">
        <v>0</v>
      </c>
      <c r="BO82" s="496">
        <v>0</v>
      </c>
      <c r="BP82" s="496">
        <v>0</v>
      </c>
      <c r="BQ82" s="496">
        <v>0</v>
      </c>
      <c r="BR82" s="496">
        <v>0</v>
      </c>
      <c r="BS82" s="478">
        <f t="shared" si="167"/>
        <v>0</v>
      </c>
      <c r="BT82" s="497">
        <v>0</v>
      </c>
      <c r="BU82" s="496">
        <v>0</v>
      </c>
      <c r="BV82" s="496">
        <v>0</v>
      </c>
      <c r="BW82" s="496">
        <v>0</v>
      </c>
      <c r="BX82" s="496">
        <v>0</v>
      </c>
      <c r="BY82" s="496">
        <v>0</v>
      </c>
      <c r="BZ82" s="496">
        <v>0</v>
      </c>
      <c r="CA82" s="496">
        <v>0</v>
      </c>
      <c r="CB82" s="480">
        <f t="shared" si="168"/>
        <v>0</v>
      </c>
      <c r="CC82" s="481">
        <f t="shared" si="169"/>
        <v>0</v>
      </c>
      <c r="CD82" s="335">
        <v>54</v>
      </c>
      <c r="CE82" s="480">
        <f t="shared" si="170"/>
        <v>0</v>
      </c>
      <c r="CF82" s="480">
        <f t="shared" si="171"/>
        <v>0</v>
      </c>
      <c r="CG82" s="480">
        <f t="shared" si="172"/>
        <v>0</v>
      </c>
      <c r="CH82" s="480">
        <f t="shared" si="173"/>
        <v>0</v>
      </c>
      <c r="CI82" s="482">
        <f t="shared" si="174"/>
        <v>0</v>
      </c>
      <c r="CJ82" s="480">
        <f t="shared" si="175"/>
        <v>0</v>
      </c>
      <c r="CK82" s="480">
        <f t="shared" si="176"/>
        <v>0</v>
      </c>
      <c r="CL82" s="480">
        <f t="shared" si="177"/>
        <v>0</v>
      </c>
      <c r="CM82" s="480">
        <f t="shared" si="178"/>
        <v>0</v>
      </c>
      <c r="CN82" s="482">
        <f t="shared" si="179"/>
        <v>0</v>
      </c>
      <c r="CO82" s="480">
        <f t="shared" si="180"/>
        <v>0</v>
      </c>
      <c r="CP82" s="480">
        <f t="shared" si="181"/>
        <v>0</v>
      </c>
      <c r="CQ82" s="480">
        <f t="shared" si="182"/>
        <v>0</v>
      </c>
      <c r="CR82" s="480">
        <f t="shared" si="183"/>
        <v>0</v>
      </c>
      <c r="CS82" s="482">
        <f t="shared" si="184"/>
        <v>0</v>
      </c>
    </row>
    <row r="83" spans="1:131" ht="15.75" customHeight="1">
      <c r="A83" s="97" t="s">
        <v>258</v>
      </c>
      <c r="B83" s="335">
        <v>55</v>
      </c>
      <c r="C83" s="496">
        <v>0</v>
      </c>
      <c r="D83" s="496">
        <v>0</v>
      </c>
      <c r="E83" s="496">
        <v>0</v>
      </c>
      <c r="F83" s="496">
        <v>0</v>
      </c>
      <c r="G83" s="496">
        <v>0</v>
      </c>
      <c r="H83" s="496">
        <v>0</v>
      </c>
      <c r="I83" s="496">
        <v>0</v>
      </c>
      <c r="J83" s="496">
        <v>0</v>
      </c>
      <c r="K83" s="478">
        <f t="shared" si="158"/>
        <v>0</v>
      </c>
      <c r="L83" s="497">
        <v>0</v>
      </c>
      <c r="M83" s="496">
        <v>0</v>
      </c>
      <c r="N83" s="496">
        <v>0</v>
      </c>
      <c r="O83" s="496">
        <v>0</v>
      </c>
      <c r="P83" s="496">
        <v>0</v>
      </c>
      <c r="Q83" s="496">
        <v>0</v>
      </c>
      <c r="R83" s="496">
        <v>0</v>
      </c>
      <c r="S83" s="496">
        <v>0</v>
      </c>
      <c r="T83" s="480">
        <f t="shared" si="159"/>
        <v>0</v>
      </c>
      <c r="U83" s="481">
        <f t="shared" si="160"/>
        <v>0</v>
      </c>
      <c r="V83" s="335">
        <v>55</v>
      </c>
      <c r="W83" s="496">
        <v>0</v>
      </c>
      <c r="X83" s="496">
        <v>0</v>
      </c>
      <c r="Y83" s="496">
        <v>0</v>
      </c>
      <c r="Z83" s="496">
        <v>0</v>
      </c>
      <c r="AA83" s="496">
        <v>0</v>
      </c>
      <c r="AB83" s="496">
        <v>0</v>
      </c>
      <c r="AC83" s="496">
        <v>0</v>
      </c>
      <c r="AD83" s="496">
        <v>0</v>
      </c>
      <c r="AE83" s="478">
        <f t="shared" si="161"/>
        <v>0</v>
      </c>
      <c r="AF83" s="497">
        <v>0</v>
      </c>
      <c r="AG83" s="496">
        <v>0</v>
      </c>
      <c r="AH83" s="496">
        <v>0</v>
      </c>
      <c r="AI83" s="496">
        <v>0</v>
      </c>
      <c r="AJ83" s="496">
        <v>0</v>
      </c>
      <c r="AK83" s="496">
        <v>0</v>
      </c>
      <c r="AL83" s="496">
        <v>0</v>
      </c>
      <c r="AM83" s="496">
        <v>0</v>
      </c>
      <c r="AN83" s="480">
        <f t="shared" si="162"/>
        <v>0</v>
      </c>
      <c r="AO83" s="481">
        <f t="shared" si="163"/>
        <v>0</v>
      </c>
      <c r="AP83" s="335">
        <v>55</v>
      </c>
      <c r="AQ83" s="496">
        <v>0</v>
      </c>
      <c r="AR83" s="496">
        <v>0</v>
      </c>
      <c r="AS83" s="496">
        <v>0</v>
      </c>
      <c r="AT83" s="496">
        <v>0</v>
      </c>
      <c r="AU83" s="496">
        <v>0</v>
      </c>
      <c r="AV83" s="496">
        <v>0</v>
      </c>
      <c r="AW83" s="496">
        <v>0</v>
      </c>
      <c r="AX83" s="496">
        <v>0</v>
      </c>
      <c r="AY83" s="478">
        <f t="shared" si="164"/>
        <v>0</v>
      </c>
      <c r="AZ83" s="497">
        <v>0</v>
      </c>
      <c r="BA83" s="496">
        <v>0</v>
      </c>
      <c r="BB83" s="496">
        <v>0</v>
      </c>
      <c r="BC83" s="496">
        <v>0</v>
      </c>
      <c r="BD83" s="496">
        <v>0</v>
      </c>
      <c r="BE83" s="496">
        <v>0</v>
      </c>
      <c r="BF83" s="496">
        <v>0</v>
      </c>
      <c r="BG83" s="496">
        <v>0</v>
      </c>
      <c r="BH83" s="480">
        <f t="shared" si="165"/>
        <v>0</v>
      </c>
      <c r="BI83" s="481">
        <f t="shared" si="166"/>
        <v>0</v>
      </c>
      <c r="BJ83" s="335">
        <v>55</v>
      </c>
      <c r="BK83" s="496">
        <v>0</v>
      </c>
      <c r="BL83" s="496">
        <v>0</v>
      </c>
      <c r="BM83" s="496">
        <v>0</v>
      </c>
      <c r="BN83" s="496">
        <v>0</v>
      </c>
      <c r="BO83" s="496">
        <v>0</v>
      </c>
      <c r="BP83" s="496">
        <v>0</v>
      </c>
      <c r="BQ83" s="496">
        <v>0</v>
      </c>
      <c r="BR83" s="496">
        <v>0</v>
      </c>
      <c r="BS83" s="478">
        <f t="shared" si="167"/>
        <v>0</v>
      </c>
      <c r="BT83" s="497">
        <v>0</v>
      </c>
      <c r="BU83" s="496">
        <v>0</v>
      </c>
      <c r="BV83" s="496">
        <v>0</v>
      </c>
      <c r="BW83" s="496">
        <v>0</v>
      </c>
      <c r="BX83" s="496">
        <v>0</v>
      </c>
      <c r="BY83" s="496">
        <v>0</v>
      </c>
      <c r="BZ83" s="496">
        <v>0</v>
      </c>
      <c r="CA83" s="496">
        <v>0</v>
      </c>
      <c r="CB83" s="480">
        <f t="shared" si="168"/>
        <v>0</v>
      </c>
      <c r="CC83" s="481">
        <f t="shared" si="169"/>
        <v>0</v>
      </c>
      <c r="CD83" s="335">
        <v>55</v>
      </c>
      <c r="CE83" s="480">
        <f t="shared" si="170"/>
        <v>0</v>
      </c>
      <c r="CF83" s="480">
        <f t="shared" si="171"/>
        <v>0</v>
      </c>
      <c r="CG83" s="480">
        <f t="shared" si="172"/>
        <v>0</v>
      </c>
      <c r="CH83" s="480">
        <f t="shared" si="173"/>
        <v>0</v>
      </c>
      <c r="CI83" s="482">
        <f t="shared" si="174"/>
        <v>0</v>
      </c>
      <c r="CJ83" s="480">
        <f t="shared" si="175"/>
        <v>0</v>
      </c>
      <c r="CK83" s="480">
        <f t="shared" si="176"/>
        <v>0</v>
      </c>
      <c r="CL83" s="480">
        <f t="shared" si="177"/>
        <v>0</v>
      </c>
      <c r="CM83" s="480">
        <f t="shared" si="178"/>
        <v>0</v>
      </c>
      <c r="CN83" s="482">
        <f t="shared" si="179"/>
        <v>0</v>
      </c>
      <c r="CO83" s="480">
        <f t="shared" si="180"/>
        <v>0</v>
      </c>
      <c r="CP83" s="480">
        <f t="shared" si="181"/>
        <v>0</v>
      </c>
      <c r="CQ83" s="480">
        <f t="shared" si="182"/>
        <v>0</v>
      </c>
      <c r="CR83" s="480">
        <f t="shared" si="183"/>
        <v>0</v>
      </c>
      <c r="CS83" s="482">
        <f t="shared" si="184"/>
        <v>0</v>
      </c>
    </row>
    <row r="84" spans="1:131" ht="15.75" customHeight="1">
      <c r="A84" s="97" t="s">
        <v>260</v>
      </c>
      <c r="B84" s="335">
        <v>56</v>
      </c>
      <c r="C84" s="496">
        <v>0</v>
      </c>
      <c r="D84" s="496">
        <v>0</v>
      </c>
      <c r="E84" s="496">
        <v>0</v>
      </c>
      <c r="F84" s="496">
        <v>0</v>
      </c>
      <c r="G84" s="496">
        <v>0</v>
      </c>
      <c r="H84" s="496">
        <v>0</v>
      </c>
      <c r="I84" s="496">
        <v>0</v>
      </c>
      <c r="J84" s="496">
        <v>0</v>
      </c>
      <c r="K84" s="478">
        <f t="shared" si="158"/>
        <v>0</v>
      </c>
      <c r="L84" s="497">
        <v>0</v>
      </c>
      <c r="M84" s="496">
        <v>0</v>
      </c>
      <c r="N84" s="496">
        <v>0</v>
      </c>
      <c r="O84" s="496">
        <v>0</v>
      </c>
      <c r="P84" s="496">
        <v>0</v>
      </c>
      <c r="Q84" s="496">
        <v>0</v>
      </c>
      <c r="R84" s="496">
        <v>0</v>
      </c>
      <c r="S84" s="496">
        <v>0</v>
      </c>
      <c r="T84" s="480">
        <f t="shared" si="159"/>
        <v>0</v>
      </c>
      <c r="U84" s="481">
        <f t="shared" si="160"/>
        <v>0</v>
      </c>
      <c r="V84" s="335">
        <v>56</v>
      </c>
      <c r="W84" s="496">
        <v>0</v>
      </c>
      <c r="X84" s="496">
        <v>0</v>
      </c>
      <c r="Y84" s="496">
        <v>0</v>
      </c>
      <c r="Z84" s="496">
        <v>0</v>
      </c>
      <c r="AA84" s="496">
        <v>0</v>
      </c>
      <c r="AB84" s="496">
        <v>0</v>
      </c>
      <c r="AC84" s="496">
        <v>0</v>
      </c>
      <c r="AD84" s="496">
        <v>0</v>
      </c>
      <c r="AE84" s="478">
        <f t="shared" si="161"/>
        <v>0</v>
      </c>
      <c r="AF84" s="497">
        <v>0</v>
      </c>
      <c r="AG84" s="496">
        <v>0</v>
      </c>
      <c r="AH84" s="496">
        <v>0</v>
      </c>
      <c r="AI84" s="496">
        <v>0</v>
      </c>
      <c r="AJ84" s="496">
        <v>0</v>
      </c>
      <c r="AK84" s="496">
        <v>0</v>
      </c>
      <c r="AL84" s="496">
        <v>0</v>
      </c>
      <c r="AM84" s="496">
        <v>0</v>
      </c>
      <c r="AN84" s="480">
        <f t="shared" si="162"/>
        <v>0</v>
      </c>
      <c r="AO84" s="481">
        <f t="shared" si="163"/>
        <v>0</v>
      </c>
      <c r="AP84" s="335">
        <v>56</v>
      </c>
      <c r="AQ84" s="496">
        <v>0</v>
      </c>
      <c r="AR84" s="496">
        <v>0</v>
      </c>
      <c r="AS84" s="496">
        <v>0</v>
      </c>
      <c r="AT84" s="496">
        <v>0</v>
      </c>
      <c r="AU84" s="496">
        <v>0</v>
      </c>
      <c r="AV84" s="496">
        <v>0</v>
      </c>
      <c r="AW84" s="496">
        <v>0</v>
      </c>
      <c r="AX84" s="496">
        <v>0</v>
      </c>
      <c r="AY84" s="478">
        <f t="shared" si="164"/>
        <v>0</v>
      </c>
      <c r="AZ84" s="497">
        <v>0</v>
      </c>
      <c r="BA84" s="496">
        <v>0</v>
      </c>
      <c r="BB84" s="496">
        <v>0</v>
      </c>
      <c r="BC84" s="496">
        <v>0</v>
      </c>
      <c r="BD84" s="496">
        <v>0</v>
      </c>
      <c r="BE84" s="496">
        <v>0</v>
      </c>
      <c r="BF84" s="496">
        <v>0</v>
      </c>
      <c r="BG84" s="496">
        <v>0</v>
      </c>
      <c r="BH84" s="480">
        <f t="shared" si="165"/>
        <v>0</v>
      </c>
      <c r="BI84" s="481">
        <f t="shared" si="166"/>
        <v>0</v>
      </c>
      <c r="BJ84" s="335">
        <v>56</v>
      </c>
      <c r="BK84" s="496">
        <v>0</v>
      </c>
      <c r="BL84" s="496">
        <v>0</v>
      </c>
      <c r="BM84" s="496">
        <v>0</v>
      </c>
      <c r="BN84" s="496">
        <v>0</v>
      </c>
      <c r="BO84" s="496">
        <v>0</v>
      </c>
      <c r="BP84" s="496">
        <v>0</v>
      </c>
      <c r="BQ84" s="496">
        <v>0</v>
      </c>
      <c r="BR84" s="496">
        <v>0</v>
      </c>
      <c r="BS84" s="478">
        <f t="shared" si="167"/>
        <v>0</v>
      </c>
      <c r="BT84" s="497">
        <v>0</v>
      </c>
      <c r="BU84" s="496">
        <v>0</v>
      </c>
      <c r="BV84" s="496">
        <v>0</v>
      </c>
      <c r="BW84" s="496">
        <v>0</v>
      </c>
      <c r="BX84" s="496">
        <v>0</v>
      </c>
      <c r="BY84" s="496">
        <v>0</v>
      </c>
      <c r="BZ84" s="496">
        <v>0</v>
      </c>
      <c r="CA84" s="496">
        <v>0</v>
      </c>
      <c r="CB84" s="480">
        <f t="shared" si="168"/>
        <v>0</v>
      </c>
      <c r="CC84" s="481">
        <f t="shared" si="169"/>
        <v>0</v>
      </c>
      <c r="CD84" s="335">
        <v>56</v>
      </c>
      <c r="CE84" s="480">
        <f t="shared" si="170"/>
        <v>0</v>
      </c>
      <c r="CF84" s="480">
        <f t="shared" si="171"/>
        <v>0</v>
      </c>
      <c r="CG84" s="480">
        <f t="shared" si="172"/>
        <v>0</v>
      </c>
      <c r="CH84" s="480">
        <f t="shared" si="173"/>
        <v>0</v>
      </c>
      <c r="CI84" s="482">
        <f t="shared" si="174"/>
        <v>0</v>
      </c>
      <c r="CJ84" s="480">
        <f t="shared" si="175"/>
        <v>0</v>
      </c>
      <c r="CK84" s="480">
        <f t="shared" si="176"/>
        <v>0</v>
      </c>
      <c r="CL84" s="480">
        <f t="shared" si="177"/>
        <v>0</v>
      </c>
      <c r="CM84" s="480">
        <f t="shared" si="178"/>
        <v>0</v>
      </c>
      <c r="CN84" s="482">
        <f t="shared" si="179"/>
        <v>0</v>
      </c>
      <c r="CO84" s="480">
        <f t="shared" si="180"/>
        <v>0</v>
      </c>
      <c r="CP84" s="480">
        <f t="shared" si="181"/>
        <v>0</v>
      </c>
      <c r="CQ84" s="480">
        <f t="shared" si="182"/>
        <v>0</v>
      </c>
      <c r="CR84" s="480">
        <f t="shared" si="183"/>
        <v>0</v>
      </c>
      <c r="CS84" s="482">
        <f t="shared" si="184"/>
        <v>0</v>
      </c>
    </row>
    <row r="85" spans="1:131" ht="15.75" customHeight="1">
      <c r="A85" s="97" t="s">
        <v>262</v>
      </c>
      <c r="B85" s="335">
        <v>57</v>
      </c>
      <c r="C85" s="496">
        <v>0</v>
      </c>
      <c r="D85" s="496">
        <v>0</v>
      </c>
      <c r="E85" s="496">
        <v>0</v>
      </c>
      <c r="F85" s="496">
        <v>0</v>
      </c>
      <c r="G85" s="496">
        <v>0</v>
      </c>
      <c r="H85" s="496">
        <v>0</v>
      </c>
      <c r="I85" s="496">
        <v>0</v>
      </c>
      <c r="J85" s="496">
        <v>0</v>
      </c>
      <c r="K85" s="478">
        <f t="shared" si="158"/>
        <v>0</v>
      </c>
      <c r="L85" s="497">
        <v>0</v>
      </c>
      <c r="M85" s="496">
        <v>0</v>
      </c>
      <c r="N85" s="496">
        <v>0</v>
      </c>
      <c r="O85" s="496">
        <v>0</v>
      </c>
      <c r="P85" s="496">
        <v>0</v>
      </c>
      <c r="Q85" s="496">
        <v>0</v>
      </c>
      <c r="R85" s="496">
        <v>0</v>
      </c>
      <c r="S85" s="496">
        <v>0</v>
      </c>
      <c r="T85" s="480">
        <f t="shared" si="159"/>
        <v>0</v>
      </c>
      <c r="U85" s="481">
        <f t="shared" si="160"/>
        <v>0</v>
      </c>
      <c r="V85" s="335">
        <v>57</v>
      </c>
      <c r="W85" s="496">
        <v>0</v>
      </c>
      <c r="X85" s="496">
        <v>0</v>
      </c>
      <c r="Y85" s="496">
        <v>0</v>
      </c>
      <c r="Z85" s="496">
        <v>0</v>
      </c>
      <c r="AA85" s="496">
        <v>0</v>
      </c>
      <c r="AB85" s="496">
        <v>0</v>
      </c>
      <c r="AC85" s="496">
        <v>0</v>
      </c>
      <c r="AD85" s="496">
        <v>0</v>
      </c>
      <c r="AE85" s="478">
        <f t="shared" si="161"/>
        <v>0</v>
      </c>
      <c r="AF85" s="497">
        <v>0</v>
      </c>
      <c r="AG85" s="496">
        <v>0</v>
      </c>
      <c r="AH85" s="496">
        <v>0</v>
      </c>
      <c r="AI85" s="496">
        <v>0</v>
      </c>
      <c r="AJ85" s="496">
        <v>0</v>
      </c>
      <c r="AK85" s="496">
        <v>0</v>
      </c>
      <c r="AL85" s="496">
        <v>0</v>
      </c>
      <c r="AM85" s="496">
        <v>0</v>
      </c>
      <c r="AN85" s="480">
        <f t="shared" si="162"/>
        <v>0</v>
      </c>
      <c r="AO85" s="481">
        <f t="shared" si="163"/>
        <v>0</v>
      </c>
      <c r="AP85" s="335">
        <v>57</v>
      </c>
      <c r="AQ85" s="496">
        <v>0</v>
      </c>
      <c r="AR85" s="496">
        <v>0</v>
      </c>
      <c r="AS85" s="496">
        <v>0</v>
      </c>
      <c r="AT85" s="496">
        <v>0</v>
      </c>
      <c r="AU85" s="496">
        <v>0</v>
      </c>
      <c r="AV85" s="496">
        <v>0</v>
      </c>
      <c r="AW85" s="496">
        <v>0</v>
      </c>
      <c r="AX85" s="496">
        <v>0</v>
      </c>
      <c r="AY85" s="478">
        <f t="shared" si="164"/>
        <v>0</v>
      </c>
      <c r="AZ85" s="497">
        <v>0</v>
      </c>
      <c r="BA85" s="496">
        <v>0</v>
      </c>
      <c r="BB85" s="496">
        <v>0</v>
      </c>
      <c r="BC85" s="496">
        <v>0</v>
      </c>
      <c r="BD85" s="496">
        <v>0</v>
      </c>
      <c r="BE85" s="496">
        <v>0</v>
      </c>
      <c r="BF85" s="496">
        <v>0</v>
      </c>
      <c r="BG85" s="496">
        <v>0</v>
      </c>
      <c r="BH85" s="480">
        <f t="shared" si="165"/>
        <v>0</v>
      </c>
      <c r="BI85" s="481">
        <f t="shared" si="166"/>
        <v>0</v>
      </c>
      <c r="BJ85" s="335">
        <v>57</v>
      </c>
      <c r="BK85" s="496">
        <v>0</v>
      </c>
      <c r="BL85" s="496">
        <v>0</v>
      </c>
      <c r="BM85" s="496">
        <v>0</v>
      </c>
      <c r="BN85" s="496">
        <v>0</v>
      </c>
      <c r="BO85" s="496">
        <v>0</v>
      </c>
      <c r="BP85" s="496">
        <v>0</v>
      </c>
      <c r="BQ85" s="496">
        <v>0</v>
      </c>
      <c r="BR85" s="496">
        <v>0</v>
      </c>
      <c r="BS85" s="478">
        <f t="shared" si="167"/>
        <v>0</v>
      </c>
      <c r="BT85" s="497">
        <v>0</v>
      </c>
      <c r="BU85" s="496">
        <v>0</v>
      </c>
      <c r="BV85" s="496">
        <v>0</v>
      </c>
      <c r="BW85" s="496">
        <v>0</v>
      </c>
      <c r="BX85" s="496">
        <v>0</v>
      </c>
      <c r="BY85" s="496">
        <v>0</v>
      </c>
      <c r="BZ85" s="496">
        <v>0</v>
      </c>
      <c r="CA85" s="496">
        <v>0</v>
      </c>
      <c r="CB85" s="480">
        <f t="shared" si="168"/>
        <v>0</v>
      </c>
      <c r="CC85" s="481">
        <f t="shared" si="169"/>
        <v>0</v>
      </c>
      <c r="CD85" s="335">
        <v>57</v>
      </c>
      <c r="CE85" s="480">
        <f t="shared" si="170"/>
        <v>0</v>
      </c>
      <c r="CF85" s="480">
        <f t="shared" si="171"/>
        <v>0</v>
      </c>
      <c r="CG85" s="480">
        <f t="shared" si="172"/>
        <v>0</v>
      </c>
      <c r="CH85" s="480">
        <f t="shared" si="173"/>
        <v>0</v>
      </c>
      <c r="CI85" s="482">
        <f t="shared" si="174"/>
        <v>0</v>
      </c>
      <c r="CJ85" s="480">
        <f t="shared" si="175"/>
        <v>0</v>
      </c>
      <c r="CK85" s="480">
        <f t="shared" si="176"/>
        <v>0</v>
      </c>
      <c r="CL85" s="480">
        <f t="shared" si="177"/>
        <v>0</v>
      </c>
      <c r="CM85" s="480">
        <f t="shared" si="178"/>
        <v>0</v>
      </c>
      <c r="CN85" s="482">
        <f t="shared" si="179"/>
        <v>0</v>
      </c>
      <c r="CO85" s="480">
        <f t="shared" si="180"/>
        <v>0</v>
      </c>
      <c r="CP85" s="480">
        <f t="shared" si="181"/>
        <v>0</v>
      </c>
      <c r="CQ85" s="480">
        <f t="shared" si="182"/>
        <v>0</v>
      </c>
      <c r="CR85" s="480">
        <f t="shared" si="183"/>
        <v>0</v>
      </c>
      <c r="CS85" s="482">
        <f t="shared" si="184"/>
        <v>0</v>
      </c>
    </row>
    <row r="86" spans="1:131" ht="15.75" customHeight="1">
      <c r="A86" s="97" t="s">
        <v>264</v>
      </c>
      <c r="B86" s="335">
        <v>58</v>
      </c>
      <c r="C86" s="496">
        <v>1032.1607801544508</v>
      </c>
      <c r="D86" s="496">
        <v>3145.2593358189829</v>
      </c>
      <c r="E86" s="496">
        <v>1049.8688974275635</v>
      </c>
      <c r="F86" s="496">
        <v>3132.8091286868357</v>
      </c>
      <c r="G86" s="496">
        <v>594.47965517973626</v>
      </c>
      <c r="H86" s="496">
        <v>2423.0314118156343</v>
      </c>
      <c r="I86" s="496">
        <v>1439.8979314655535</v>
      </c>
      <c r="J86" s="496">
        <v>4203.544647084449</v>
      </c>
      <c r="K86" s="478">
        <f t="shared" si="158"/>
        <v>17021.051787633209</v>
      </c>
      <c r="L86" s="497">
        <v>0</v>
      </c>
      <c r="M86" s="496">
        <v>8990.8778894071911</v>
      </c>
      <c r="N86" s="496">
        <v>0</v>
      </c>
      <c r="O86" s="496">
        <v>8257.1366633095331</v>
      </c>
      <c r="P86" s="496">
        <v>0</v>
      </c>
      <c r="Q86" s="496">
        <v>7483.7539846748568</v>
      </c>
      <c r="R86" s="496">
        <v>0</v>
      </c>
      <c r="S86" s="496">
        <v>11833.376902975993</v>
      </c>
      <c r="T86" s="480">
        <f t="shared" si="159"/>
        <v>36565.145440367574</v>
      </c>
      <c r="U86" s="481">
        <f t="shared" si="160"/>
        <v>53586.197228000783</v>
      </c>
      <c r="V86" s="335">
        <v>58</v>
      </c>
      <c r="W86" s="496">
        <v>46.053925909142592</v>
      </c>
      <c r="X86" s="496">
        <v>1767.0612357690839</v>
      </c>
      <c r="Y86" s="496">
        <v>46.78317097075675</v>
      </c>
      <c r="Z86" s="496">
        <v>1984.9611247761757</v>
      </c>
      <c r="AA86" s="496">
        <v>75.298762135989264</v>
      </c>
      <c r="AB86" s="496">
        <v>1442.5099969942255</v>
      </c>
      <c r="AC86" s="496">
        <v>312.28274545380503</v>
      </c>
      <c r="AD86" s="496">
        <v>2417.8620483750638</v>
      </c>
      <c r="AE86" s="478">
        <f t="shared" si="161"/>
        <v>8092.8130103842423</v>
      </c>
      <c r="AF86" s="497">
        <v>0</v>
      </c>
      <c r="AG86" s="496">
        <v>3315.8653428978337</v>
      </c>
      <c r="AH86" s="496">
        <v>0</v>
      </c>
      <c r="AI86" s="496">
        <v>3303.089933972266</v>
      </c>
      <c r="AJ86" s="496">
        <v>0</v>
      </c>
      <c r="AK86" s="496">
        <v>2490.790680968475</v>
      </c>
      <c r="AL86" s="496">
        <v>0</v>
      </c>
      <c r="AM86" s="496">
        <v>3826.8289440906005</v>
      </c>
      <c r="AN86" s="480">
        <f t="shared" si="162"/>
        <v>12936.574901929176</v>
      </c>
      <c r="AO86" s="481">
        <f t="shared" si="163"/>
        <v>21029.387912313417</v>
      </c>
      <c r="AP86" s="335">
        <v>58</v>
      </c>
      <c r="AQ86" s="496">
        <v>16944.607546345749</v>
      </c>
      <c r="AR86" s="496">
        <v>49031.748154833702</v>
      </c>
      <c r="AS86" s="496">
        <v>17999.586955886913</v>
      </c>
      <c r="AT86" s="496">
        <v>49424.430650757466</v>
      </c>
      <c r="AU86" s="496">
        <v>16604.876162281696</v>
      </c>
      <c r="AV86" s="496">
        <v>41565.467565494524</v>
      </c>
      <c r="AW86" s="496">
        <v>33017.385983740547</v>
      </c>
      <c r="AX86" s="496">
        <v>77516.050581008865</v>
      </c>
      <c r="AY86" s="478">
        <f t="shared" si="164"/>
        <v>302104.15360034944</v>
      </c>
      <c r="AZ86" s="497">
        <v>0</v>
      </c>
      <c r="BA86" s="496">
        <v>51665.278731551341</v>
      </c>
      <c r="BB86" s="496">
        <v>0</v>
      </c>
      <c r="BC86" s="496">
        <v>39988.157723251876</v>
      </c>
      <c r="BD86" s="496">
        <v>0</v>
      </c>
      <c r="BE86" s="496">
        <v>34556.564540931213</v>
      </c>
      <c r="BF86" s="496">
        <v>0</v>
      </c>
      <c r="BG86" s="496">
        <v>63075.805086096625</v>
      </c>
      <c r="BH86" s="480">
        <f t="shared" si="165"/>
        <v>189285.80608183105</v>
      </c>
      <c r="BI86" s="481">
        <f t="shared" si="166"/>
        <v>491389.95968218049</v>
      </c>
      <c r="BJ86" s="335">
        <v>58</v>
      </c>
      <c r="BK86" s="496">
        <v>487.23730798167048</v>
      </c>
      <c r="BL86" s="496">
        <v>8263.6103653039499</v>
      </c>
      <c r="BM86" s="496">
        <v>913.00469123026392</v>
      </c>
      <c r="BN86" s="496">
        <v>8619.4239772332185</v>
      </c>
      <c r="BO86" s="496">
        <v>961.22418653766033</v>
      </c>
      <c r="BP86" s="496">
        <v>6677.9639990725591</v>
      </c>
      <c r="BQ86" s="496">
        <v>1533.7758370213639</v>
      </c>
      <c r="BR86" s="496">
        <v>10326.610151073053</v>
      </c>
      <c r="BS86" s="478">
        <f t="shared" si="167"/>
        <v>37782.850515453734</v>
      </c>
      <c r="BT86" s="497">
        <v>0</v>
      </c>
      <c r="BU86" s="496">
        <v>3086.3216564692125</v>
      </c>
      <c r="BV86" s="496">
        <v>0</v>
      </c>
      <c r="BW86" s="496">
        <v>2272.2672487422456</v>
      </c>
      <c r="BX86" s="496">
        <v>0</v>
      </c>
      <c r="BY86" s="496">
        <v>2710.3254199972416</v>
      </c>
      <c r="BZ86" s="496">
        <v>0</v>
      </c>
      <c r="CA86" s="496">
        <v>4334.7333326255257</v>
      </c>
      <c r="CB86" s="480">
        <f t="shared" si="168"/>
        <v>12403.647657834226</v>
      </c>
      <c r="CC86" s="481">
        <f t="shared" si="169"/>
        <v>50186.498173287961</v>
      </c>
      <c r="CD86" s="335">
        <v>58</v>
      </c>
      <c r="CE86" s="480">
        <f t="shared" si="170"/>
        <v>80717.738652116735</v>
      </c>
      <c r="CF86" s="480">
        <f t="shared" si="171"/>
        <v>83170.868596969201</v>
      </c>
      <c r="CG86" s="480">
        <f t="shared" si="172"/>
        <v>70344.851739512029</v>
      </c>
      <c r="CH86" s="480">
        <f t="shared" si="173"/>
        <v>130767.4099252227</v>
      </c>
      <c r="CI86" s="482">
        <f t="shared" si="174"/>
        <v>365000.8689138206</v>
      </c>
      <c r="CJ86" s="480">
        <f t="shared" si="175"/>
        <v>67058.343620325584</v>
      </c>
      <c r="CK86" s="480">
        <f t="shared" si="176"/>
        <v>53820.65156927592</v>
      </c>
      <c r="CL86" s="480">
        <f t="shared" si="177"/>
        <v>47241.43462657179</v>
      </c>
      <c r="CM86" s="480">
        <f t="shared" si="178"/>
        <v>83070.744265788759</v>
      </c>
      <c r="CN86" s="482">
        <f t="shared" si="179"/>
        <v>251191.17408196203</v>
      </c>
      <c r="CO86" s="480">
        <f t="shared" si="180"/>
        <v>147776.08227244235</v>
      </c>
      <c r="CP86" s="480">
        <f t="shared" si="181"/>
        <v>136991.52016624511</v>
      </c>
      <c r="CQ86" s="480">
        <f t="shared" si="182"/>
        <v>117586.2863660838</v>
      </c>
      <c r="CR86" s="480">
        <f t="shared" si="183"/>
        <v>213838.15419101145</v>
      </c>
      <c r="CS86" s="482">
        <f t="shared" si="184"/>
        <v>616192.04299578269</v>
      </c>
    </row>
    <row r="87" spans="1:131" s="492" customFormat="1" ht="15.75" customHeight="1">
      <c r="B87" s="335"/>
      <c r="C87" s="206" t="s">
        <v>1314</v>
      </c>
      <c r="D87" s="206" t="s">
        <v>1314</v>
      </c>
      <c r="E87" s="206" t="s">
        <v>1314</v>
      </c>
      <c r="F87" s="206" t="s">
        <v>1314</v>
      </c>
      <c r="G87" s="206" t="s">
        <v>1314</v>
      </c>
      <c r="H87" s="206" t="s">
        <v>1314</v>
      </c>
      <c r="I87" s="206" t="s">
        <v>1314</v>
      </c>
      <c r="J87" s="206" t="s">
        <v>1314</v>
      </c>
      <c r="K87" s="489"/>
      <c r="L87" s="490" t="s">
        <v>1314</v>
      </c>
      <c r="M87" s="206" t="s">
        <v>1314</v>
      </c>
      <c r="N87" s="206" t="s">
        <v>1314</v>
      </c>
      <c r="O87" s="206" t="s">
        <v>1314</v>
      </c>
      <c r="P87" s="206" t="s">
        <v>1314</v>
      </c>
      <c r="Q87" s="206" t="s">
        <v>1314</v>
      </c>
      <c r="R87" s="206" t="s">
        <v>1314</v>
      </c>
      <c r="S87" s="206" t="s">
        <v>1314</v>
      </c>
      <c r="T87" s="491" t="s">
        <v>1314</v>
      </c>
      <c r="U87" s="490" t="s">
        <v>1314</v>
      </c>
      <c r="V87" s="335"/>
      <c r="W87" s="206" t="s">
        <v>1314</v>
      </c>
      <c r="X87" s="206" t="s">
        <v>1314</v>
      </c>
      <c r="Y87" s="206" t="s">
        <v>1314</v>
      </c>
      <c r="Z87" s="206" t="s">
        <v>1314</v>
      </c>
      <c r="AA87" s="206" t="s">
        <v>1314</v>
      </c>
      <c r="AB87" s="206" t="s">
        <v>1314</v>
      </c>
      <c r="AC87" s="206" t="s">
        <v>1314</v>
      </c>
      <c r="AD87" s="206" t="s">
        <v>1314</v>
      </c>
      <c r="AE87" s="489"/>
      <c r="AF87" s="490" t="s">
        <v>1314</v>
      </c>
      <c r="AG87" s="206" t="s">
        <v>1314</v>
      </c>
      <c r="AH87" s="206" t="s">
        <v>1314</v>
      </c>
      <c r="AI87" s="206" t="s">
        <v>1314</v>
      </c>
      <c r="AJ87" s="206" t="s">
        <v>1314</v>
      </c>
      <c r="AK87" s="206" t="s">
        <v>1314</v>
      </c>
      <c r="AL87" s="206" t="s">
        <v>1314</v>
      </c>
      <c r="AM87" s="206" t="s">
        <v>1314</v>
      </c>
      <c r="AN87" s="491" t="s">
        <v>1314</v>
      </c>
      <c r="AO87" s="490" t="s">
        <v>1314</v>
      </c>
      <c r="AP87" s="335"/>
      <c r="AQ87" s="206" t="s">
        <v>1314</v>
      </c>
      <c r="AR87" s="206" t="s">
        <v>1314</v>
      </c>
      <c r="AS87" s="206" t="s">
        <v>1314</v>
      </c>
      <c r="AT87" s="206" t="s">
        <v>1314</v>
      </c>
      <c r="AU87" s="206" t="s">
        <v>1314</v>
      </c>
      <c r="AV87" s="206" t="s">
        <v>1314</v>
      </c>
      <c r="AW87" s="206" t="s">
        <v>1314</v>
      </c>
      <c r="AX87" s="206" t="s">
        <v>1314</v>
      </c>
      <c r="AY87" s="489"/>
      <c r="AZ87" s="490" t="s">
        <v>1314</v>
      </c>
      <c r="BA87" s="206" t="s">
        <v>1314</v>
      </c>
      <c r="BB87" s="206" t="s">
        <v>1314</v>
      </c>
      <c r="BC87" s="206" t="s">
        <v>1314</v>
      </c>
      <c r="BD87" s="206" t="s">
        <v>1314</v>
      </c>
      <c r="BE87" s="206" t="s">
        <v>1314</v>
      </c>
      <c r="BF87" s="206" t="s">
        <v>1314</v>
      </c>
      <c r="BG87" s="206" t="s">
        <v>1314</v>
      </c>
      <c r="BH87" s="491" t="s">
        <v>1314</v>
      </c>
      <c r="BI87" s="490" t="s">
        <v>1314</v>
      </c>
      <c r="BJ87" s="335"/>
      <c r="BK87" s="206" t="s">
        <v>1314</v>
      </c>
      <c r="BL87" s="206" t="s">
        <v>1314</v>
      </c>
      <c r="BM87" s="206" t="s">
        <v>1314</v>
      </c>
      <c r="BN87" s="206" t="s">
        <v>1314</v>
      </c>
      <c r="BO87" s="206" t="s">
        <v>1314</v>
      </c>
      <c r="BP87" s="206" t="s">
        <v>1314</v>
      </c>
      <c r="BQ87" s="206" t="s">
        <v>1314</v>
      </c>
      <c r="BR87" s="206" t="s">
        <v>1314</v>
      </c>
      <c r="BS87" s="489"/>
      <c r="BT87" s="490" t="s">
        <v>1314</v>
      </c>
      <c r="BU87" s="206" t="s">
        <v>1314</v>
      </c>
      <c r="BV87" s="206" t="s">
        <v>1314</v>
      </c>
      <c r="BW87" s="206" t="s">
        <v>1314</v>
      </c>
      <c r="BX87" s="206" t="s">
        <v>1314</v>
      </c>
      <c r="BY87" s="206" t="s">
        <v>1314</v>
      </c>
      <c r="BZ87" s="206" t="s">
        <v>1314</v>
      </c>
      <c r="CA87" s="206" t="s">
        <v>1314</v>
      </c>
      <c r="CB87" s="491" t="s">
        <v>1314</v>
      </c>
      <c r="CC87" s="490" t="s">
        <v>1314</v>
      </c>
      <c r="CD87" s="335"/>
      <c r="CE87" s="491" t="s">
        <v>1314</v>
      </c>
      <c r="CF87" s="491"/>
      <c r="CG87" s="491"/>
      <c r="CH87" s="491"/>
      <c r="CI87" s="206"/>
      <c r="CJ87" s="491" t="s">
        <v>1314</v>
      </c>
      <c r="CK87" s="491"/>
      <c r="CL87" s="491"/>
      <c r="CM87" s="491"/>
      <c r="CN87" s="206"/>
      <c r="CO87" s="491" t="s">
        <v>1314</v>
      </c>
      <c r="CP87" s="491"/>
      <c r="CQ87" s="491"/>
      <c r="CR87" s="491"/>
      <c r="CS87" s="206"/>
      <c r="CT87" s="493"/>
      <c r="CU87" s="493"/>
      <c r="CV87" s="493"/>
      <c r="CW87" s="493"/>
      <c r="CX87" s="493"/>
      <c r="CY87" s="493"/>
      <c r="CZ87" s="493"/>
      <c r="DA87" s="493"/>
      <c r="DB87" s="493"/>
      <c r="DC87" s="493"/>
      <c r="DD87" s="493"/>
      <c r="DE87" s="493"/>
      <c r="DF87" s="493"/>
      <c r="DG87" s="493"/>
      <c r="DH87" s="493"/>
      <c r="DI87" s="493"/>
      <c r="DJ87" s="493"/>
      <c r="DK87" s="493"/>
      <c r="DL87" s="493"/>
      <c r="DM87" s="493"/>
      <c r="DN87" s="493"/>
      <c r="DO87" s="493"/>
      <c r="DP87" s="493"/>
      <c r="DQ87" s="493"/>
      <c r="DR87" s="493"/>
      <c r="DS87" s="493"/>
      <c r="DT87" s="493"/>
      <c r="DU87" s="493"/>
      <c r="DV87" s="493"/>
      <c r="DW87" s="493"/>
      <c r="DX87" s="493"/>
      <c r="DY87" s="493"/>
      <c r="DZ87" s="493"/>
      <c r="EA87" s="493"/>
    </row>
    <row r="88" spans="1:131" s="14" customFormat="1" ht="15.75" customHeight="1">
      <c r="A88" s="16" t="s">
        <v>266</v>
      </c>
      <c r="B88" s="335">
        <v>59</v>
      </c>
      <c r="C88" s="242">
        <f t="shared" ref="C88:U88" si="185">SUM(C76:C86)</f>
        <v>4668.0057497182133</v>
      </c>
      <c r="D88" s="242">
        <f t="shared" si="185"/>
        <v>14224.613980935121</v>
      </c>
      <c r="E88" s="242">
        <f t="shared" si="185"/>
        <v>5275.3595992395958</v>
      </c>
      <c r="F88" s="242">
        <f t="shared" si="185"/>
        <v>15741.674746340228</v>
      </c>
      <c r="G88" s="242">
        <f t="shared" si="185"/>
        <v>3361.9519913359736</v>
      </c>
      <c r="H88" s="242">
        <f t="shared" si="185"/>
        <v>13702.933664837148</v>
      </c>
      <c r="I88" s="242">
        <f t="shared" si="185"/>
        <v>5559.1873850915708</v>
      </c>
      <c r="J88" s="242">
        <f t="shared" si="185"/>
        <v>16229.13115164796</v>
      </c>
      <c r="K88" s="248">
        <f t="shared" si="185"/>
        <v>78762.858269145829</v>
      </c>
      <c r="L88" s="245">
        <f t="shared" si="185"/>
        <v>0</v>
      </c>
      <c r="M88" s="242">
        <f t="shared" si="185"/>
        <v>40661.755890867003</v>
      </c>
      <c r="N88" s="242">
        <f t="shared" si="185"/>
        <v>0</v>
      </c>
      <c r="O88" s="242">
        <f t="shared" si="185"/>
        <v>41490.290135991534</v>
      </c>
      <c r="P88" s="242">
        <f t="shared" si="185"/>
        <v>0</v>
      </c>
      <c r="Q88" s="242">
        <f t="shared" si="185"/>
        <v>42322.763095802205</v>
      </c>
      <c r="R88" s="242">
        <f t="shared" si="185"/>
        <v>0</v>
      </c>
      <c r="S88" s="242">
        <f t="shared" si="185"/>
        <v>45686.543583753904</v>
      </c>
      <c r="T88" s="246">
        <f t="shared" si="185"/>
        <v>170161.35270641465</v>
      </c>
      <c r="U88" s="247">
        <f t="shared" si="185"/>
        <v>248924.21097556048</v>
      </c>
      <c r="V88" s="335">
        <v>59</v>
      </c>
      <c r="W88" s="242">
        <f t="shared" ref="W88:AO88" si="186">SUM(W76:W86)</f>
        <v>208.28149555227719</v>
      </c>
      <c r="X88" s="242">
        <f t="shared" si="186"/>
        <v>7991.6347988342877</v>
      </c>
      <c r="Y88" s="242">
        <f t="shared" si="186"/>
        <v>235.07511334811863</v>
      </c>
      <c r="Z88" s="242">
        <f t="shared" si="186"/>
        <v>9973.9917520776962</v>
      </c>
      <c r="AA88" s="242">
        <f t="shared" si="186"/>
        <v>425.83597454093655</v>
      </c>
      <c r="AB88" s="242">
        <f t="shared" si="186"/>
        <v>8157.8054264119974</v>
      </c>
      <c r="AC88" s="242">
        <f t="shared" si="186"/>
        <v>1205.6676109962773</v>
      </c>
      <c r="AD88" s="242">
        <f t="shared" si="186"/>
        <v>9334.9312506737751</v>
      </c>
      <c r="AE88" s="248">
        <f t="shared" si="186"/>
        <v>37533.223422435367</v>
      </c>
      <c r="AF88" s="245">
        <f t="shared" si="186"/>
        <v>0</v>
      </c>
      <c r="AG88" s="242">
        <f t="shared" si="186"/>
        <v>14996.189337500569</v>
      </c>
      <c r="AH88" s="242">
        <f t="shared" si="186"/>
        <v>0</v>
      </c>
      <c r="AI88" s="242">
        <f t="shared" si="186"/>
        <v>16597.298227452753</v>
      </c>
      <c r="AJ88" s="242">
        <f t="shared" si="186"/>
        <v>0</v>
      </c>
      <c r="AK88" s="242">
        <f t="shared" si="186"/>
        <v>14086.131656349553</v>
      </c>
      <c r="AL88" s="242">
        <f t="shared" si="186"/>
        <v>0</v>
      </c>
      <c r="AM88" s="242">
        <f t="shared" si="186"/>
        <v>14774.699460286503</v>
      </c>
      <c r="AN88" s="246">
        <f t="shared" si="186"/>
        <v>60454.318681589379</v>
      </c>
      <c r="AO88" s="247">
        <f t="shared" si="186"/>
        <v>97987.542104024731</v>
      </c>
      <c r="AP88" s="335">
        <v>59</v>
      </c>
      <c r="AQ88" s="242">
        <f t="shared" ref="AQ88:BI88" si="187">SUM(AQ76:AQ86)</f>
        <v>76632.949995663061</v>
      </c>
      <c r="AR88" s="242">
        <f t="shared" si="187"/>
        <v>221748.86578353602</v>
      </c>
      <c r="AS88" s="242">
        <f t="shared" si="187"/>
        <v>90443.95358577359</v>
      </c>
      <c r="AT88" s="242">
        <f t="shared" si="187"/>
        <v>248346.86055495276</v>
      </c>
      <c r="AU88" s="242">
        <f t="shared" si="187"/>
        <v>93905.310288191424</v>
      </c>
      <c r="AV88" s="242">
        <f t="shared" si="187"/>
        <v>235064.57325335295</v>
      </c>
      <c r="AW88" s="242">
        <f t="shared" si="187"/>
        <v>127474.19913485774</v>
      </c>
      <c r="AX88" s="242">
        <f t="shared" si="187"/>
        <v>299275.55357584287</v>
      </c>
      <c r="AY88" s="248">
        <f t="shared" si="187"/>
        <v>1392892.2661721706</v>
      </c>
      <c r="AZ88" s="245">
        <f t="shared" si="187"/>
        <v>0</v>
      </c>
      <c r="BA88" s="242">
        <f t="shared" si="187"/>
        <v>233659.15738785089</v>
      </c>
      <c r="BB88" s="242">
        <f t="shared" si="187"/>
        <v>0</v>
      </c>
      <c r="BC88" s="242">
        <f t="shared" si="187"/>
        <v>200931.67081923058</v>
      </c>
      <c r="BD88" s="242">
        <f t="shared" si="187"/>
        <v>0</v>
      </c>
      <c r="BE88" s="242">
        <f t="shared" si="187"/>
        <v>195427.22776103823</v>
      </c>
      <c r="BF88" s="242">
        <f t="shared" si="187"/>
        <v>0</v>
      </c>
      <c r="BG88" s="242">
        <f t="shared" si="187"/>
        <v>243524.35841214465</v>
      </c>
      <c r="BH88" s="246">
        <f t="shared" si="187"/>
        <v>873542.41438026424</v>
      </c>
      <c r="BI88" s="247">
        <f t="shared" si="187"/>
        <v>2266434.6805524346</v>
      </c>
      <c r="BJ88" s="335">
        <v>59</v>
      </c>
      <c r="BK88" s="242">
        <f t="shared" ref="BK88:CC88" si="188">SUM(BK76:BK86)</f>
        <v>2203.5583979419571</v>
      </c>
      <c r="BL88" s="242">
        <f t="shared" si="188"/>
        <v>37372.647208022798</v>
      </c>
      <c r="BM88" s="242">
        <f t="shared" si="188"/>
        <v>4587.6471565485808</v>
      </c>
      <c r="BN88" s="242">
        <f t="shared" si="188"/>
        <v>43310.703964682849</v>
      </c>
      <c r="BO88" s="242">
        <f t="shared" si="188"/>
        <v>5435.9969090507266</v>
      </c>
      <c r="BP88" s="242">
        <f t="shared" si="188"/>
        <v>37765.790921749955</v>
      </c>
      <c r="BQ88" s="242">
        <f t="shared" si="188"/>
        <v>5921.6331230151591</v>
      </c>
      <c r="BR88" s="242">
        <f t="shared" si="188"/>
        <v>39869.18768900061</v>
      </c>
      <c r="BS88" s="248">
        <f t="shared" si="188"/>
        <v>176467.16537001263</v>
      </c>
      <c r="BT88" s="245">
        <f t="shared" si="188"/>
        <v>0</v>
      </c>
      <c r="BU88" s="242">
        <f t="shared" si="188"/>
        <v>13958.064978716098</v>
      </c>
      <c r="BV88" s="242">
        <f t="shared" si="188"/>
        <v>0</v>
      </c>
      <c r="BW88" s="242">
        <f t="shared" si="188"/>
        <v>11417.6416427435</v>
      </c>
      <c r="BX88" s="242">
        <f t="shared" si="188"/>
        <v>0</v>
      </c>
      <c r="BY88" s="242">
        <f t="shared" si="188"/>
        <v>15327.663215275714</v>
      </c>
      <c r="BZ88" s="242">
        <f t="shared" si="188"/>
        <v>0</v>
      </c>
      <c r="CA88" s="242">
        <f t="shared" si="188"/>
        <v>16735.627112083432</v>
      </c>
      <c r="CB88" s="246">
        <f t="shared" si="188"/>
        <v>57438.996948818742</v>
      </c>
      <c r="CC88" s="247">
        <f t="shared" si="188"/>
        <v>233906.16231883137</v>
      </c>
      <c r="CD88" s="335">
        <v>59</v>
      </c>
      <c r="CE88" s="246">
        <f t="shared" ref="CE88:CH88" si="189">SUM(CE76:CE86)</f>
        <v>365050.55741020374</v>
      </c>
      <c r="CF88" s="246">
        <f t="shared" si="189"/>
        <v>417915.26647296338</v>
      </c>
      <c r="CG88" s="246">
        <f t="shared" si="189"/>
        <v>397820.19842947111</v>
      </c>
      <c r="CH88" s="246">
        <f t="shared" si="189"/>
        <v>504869.49092112598</v>
      </c>
      <c r="CI88" s="242">
        <f>SUM(CI76:CI86)</f>
        <v>1685655.5132337646</v>
      </c>
      <c r="CJ88" s="246">
        <f t="shared" ref="CJ88:CM88" si="190">SUM(CJ76:CJ86)</f>
        <v>303275.16759493458</v>
      </c>
      <c r="CK88" s="246">
        <f t="shared" si="190"/>
        <v>270436.90082541836</v>
      </c>
      <c r="CL88" s="246">
        <f t="shared" si="190"/>
        <v>267163.78572846571</v>
      </c>
      <c r="CM88" s="246">
        <f t="shared" si="190"/>
        <v>320721.22856826847</v>
      </c>
      <c r="CN88" s="242">
        <f>SUM(CN76:CN86)</f>
        <v>1161597.0827170871</v>
      </c>
      <c r="CO88" s="246">
        <f t="shared" ref="CO88:CR88" si="191">SUM(CO76:CO86)</f>
        <v>668325.72500513832</v>
      </c>
      <c r="CP88" s="246">
        <f t="shared" si="191"/>
        <v>688352.16729838168</v>
      </c>
      <c r="CQ88" s="246">
        <f t="shared" si="191"/>
        <v>664983.98415793676</v>
      </c>
      <c r="CR88" s="246">
        <f t="shared" si="191"/>
        <v>825590.71948939445</v>
      </c>
      <c r="CS88" s="242">
        <f>SUM(CS76:CS86)</f>
        <v>2847252.5959508512</v>
      </c>
      <c r="CT88" s="381"/>
      <c r="CU88" s="381"/>
      <c r="CV88" s="381"/>
      <c r="CW88" s="381"/>
      <c r="CX88" s="381"/>
      <c r="CY88" s="381"/>
      <c r="CZ88" s="381"/>
      <c r="DA88" s="381"/>
      <c r="DB88" s="381"/>
      <c r="DC88" s="381"/>
      <c r="DD88" s="381"/>
      <c r="DE88" s="381"/>
      <c r="DF88" s="381"/>
      <c r="DG88" s="381"/>
      <c r="DH88" s="381"/>
      <c r="DI88" s="381"/>
      <c r="DJ88" s="381"/>
      <c r="DK88" s="381"/>
      <c r="DL88" s="381"/>
      <c r="DM88" s="381"/>
      <c r="DN88" s="381"/>
      <c r="DO88" s="381"/>
      <c r="DP88" s="381"/>
      <c r="DQ88" s="381"/>
      <c r="DR88" s="381"/>
      <c r="DS88" s="381"/>
      <c r="DT88" s="381"/>
      <c r="DU88" s="381"/>
      <c r="DV88" s="381"/>
      <c r="DW88" s="381"/>
      <c r="DX88" s="381"/>
      <c r="DY88" s="381"/>
      <c r="DZ88" s="381"/>
      <c r="EA88" s="381"/>
    </row>
    <row r="89" spans="1:131" ht="15.75" customHeight="1">
      <c r="B89" s="335"/>
      <c r="C89" s="206" t="s">
        <v>1314</v>
      </c>
      <c r="D89" s="206" t="s">
        <v>1314</v>
      </c>
      <c r="E89" s="206" t="s">
        <v>1314</v>
      </c>
      <c r="F89" s="206" t="s">
        <v>1314</v>
      </c>
      <c r="G89" s="206" t="s">
        <v>1314</v>
      </c>
      <c r="H89" s="206" t="s">
        <v>1314</v>
      </c>
      <c r="I89" s="206" t="s">
        <v>1314</v>
      </c>
      <c r="J89" s="206" t="s">
        <v>1314</v>
      </c>
      <c r="K89" s="489"/>
      <c r="L89" s="490" t="s">
        <v>1314</v>
      </c>
      <c r="M89" s="206" t="s">
        <v>1314</v>
      </c>
      <c r="N89" s="206" t="s">
        <v>1314</v>
      </c>
      <c r="O89" s="206" t="s">
        <v>1314</v>
      </c>
      <c r="P89" s="206" t="s">
        <v>1314</v>
      </c>
      <c r="Q89" s="206" t="s">
        <v>1314</v>
      </c>
      <c r="R89" s="206" t="s">
        <v>1314</v>
      </c>
      <c r="S89" s="206" t="s">
        <v>1314</v>
      </c>
      <c r="T89" s="491" t="s">
        <v>1314</v>
      </c>
      <c r="U89" s="498" t="s">
        <v>1314</v>
      </c>
      <c r="V89" s="335"/>
      <c r="W89" s="206" t="s">
        <v>1314</v>
      </c>
      <c r="X89" s="206" t="s">
        <v>1314</v>
      </c>
      <c r="Y89" s="206" t="s">
        <v>1314</v>
      </c>
      <c r="Z89" s="206" t="s">
        <v>1314</v>
      </c>
      <c r="AA89" s="206" t="s">
        <v>1314</v>
      </c>
      <c r="AB89" s="206" t="s">
        <v>1314</v>
      </c>
      <c r="AC89" s="206" t="s">
        <v>1314</v>
      </c>
      <c r="AD89" s="206" t="s">
        <v>1314</v>
      </c>
      <c r="AE89" s="489"/>
      <c r="AF89" s="490" t="s">
        <v>1314</v>
      </c>
      <c r="AG89" s="206" t="s">
        <v>1314</v>
      </c>
      <c r="AH89" s="206" t="s">
        <v>1314</v>
      </c>
      <c r="AI89" s="206" t="s">
        <v>1314</v>
      </c>
      <c r="AJ89" s="206" t="s">
        <v>1314</v>
      </c>
      <c r="AK89" s="206" t="s">
        <v>1314</v>
      </c>
      <c r="AL89" s="206" t="s">
        <v>1314</v>
      </c>
      <c r="AM89" s="206" t="s">
        <v>1314</v>
      </c>
      <c r="AN89" s="491" t="s">
        <v>1314</v>
      </c>
      <c r="AO89" s="498" t="s">
        <v>1314</v>
      </c>
      <c r="AP89" s="335"/>
      <c r="AQ89" s="206" t="s">
        <v>1314</v>
      </c>
      <c r="AR89" s="206" t="s">
        <v>1314</v>
      </c>
      <c r="AS89" s="206" t="s">
        <v>1314</v>
      </c>
      <c r="AT89" s="206" t="s">
        <v>1314</v>
      </c>
      <c r="AU89" s="206" t="s">
        <v>1314</v>
      </c>
      <c r="AV89" s="206" t="s">
        <v>1314</v>
      </c>
      <c r="AW89" s="206" t="s">
        <v>1314</v>
      </c>
      <c r="AX89" s="206" t="s">
        <v>1314</v>
      </c>
      <c r="AY89" s="489"/>
      <c r="AZ89" s="490" t="s">
        <v>1314</v>
      </c>
      <c r="BA89" s="206" t="s">
        <v>1314</v>
      </c>
      <c r="BB89" s="206" t="s">
        <v>1314</v>
      </c>
      <c r="BC89" s="206" t="s">
        <v>1314</v>
      </c>
      <c r="BD89" s="206" t="s">
        <v>1314</v>
      </c>
      <c r="BE89" s="206" t="s">
        <v>1314</v>
      </c>
      <c r="BF89" s="206" t="s">
        <v>1314</v>
      </c>
      <c r="BG89" s="206" t="s">
        <v>1314</v>
      </c>
      <c r="BH89" s="491" t="s">
        <v>1314</v>
      </c>
      <c r="BI89" s="498" t="s">
        <v>1314</v>
      </c>
      <c r="BJ89" s="335"/>
      <c r="BK89" s="206" t="s">
        <v>1314</v>
      </c>
      <c r="BL89" s="206" t="s">
        <v>1314</v>
      </c>
      <c r="BM89" s="206" t="s">
        <v>1314</v>
      </c>
      <c r="BN89" s="206" t="s">
        <v>1314</v>
      </c>
      <c r="BO89" s="206" t="s">
        <v>1314</v>
      </c>
      <c r="BP89" s="206" t="s">
        <v>1314</v>
      </c>
      <c r="BQ89" s="206" t="s">
        <v>1314</v>
      </c>
      <c r="BR89" s="206" t="s">
        <v>1314</v>
      </c>
      <c r="BS89" s="489"/>
      <c r="BT89" s="490" t="s">
        <v>1314</v>
      </c>
      <c r="BU89" s="206" t="s">
        <v>1314</v>
      </c>
      <c r="BV89" s="206" t="s">
        <v>1314</v>
      </c>
      <c r="BW89" s="206" t="s">
        <v>1314</v>
      </c>
      <c r="BX89" s="206" t="s">
        <v>1314</v>
      </c>
      <c r="BY89" s="206" t="s">
        <v>1314</v>
      </c>
      <c r="BZ89" s="206" t="s">
        <v>1314</v>
      </c>
      <c r="CA89" s="206" t="s">
        <v>1314</v>
      </c>
      <c r="CB89" s="491" t="s">
        <v>1314</v>
      </c>
      <c r="CC89" s="498" t="s">
        <v>1314</v>
      </c>
      <c r="CD89" s="335"/>
      <c r="CE89" s="491" t="s">
        <v>1314</v>
      </c>
      <c r="CF89" s="491"/>
      <c r="CG89" s="491"/>
      <c r="CH89" s="491"/>
      <c r="CI89" s="206"/>
      <c r="CJ89" s="491" t="s">
        <v>1314</v>
      </c>
      <c r="CK89" s="491"/>
      <c r="CL89" s="491"/>
      <c r="CM89" s="491"/>
      <c r="CN89" s="206"/>
      <c r="CO89" s="491" t="s">
        <v>1314</v>
      </c>
      <c r="CP89" s="491"/>
      <c r="CQ89" s="491"/>
      <c r="CR89" s="491"/>
      <c r="CS89" s="206"/>
    </row>
    <row r="90" spans="1:131" s="14" customFormat="1" ht="15.75" customHeight="1">
      <c r="A90" s="16" t="s">
        <v>268</v>
      </c>
      <c r="B90" s="335">
        <v>60</v>
      </c>
      <c r="C90" s="242">
        <f t="shared" ref="C90:U90" si="192">C88+C66+C73-C70</f>
        <v>54942.798058065586</v>
      </c>
      <c r="D90" s="242">
        <f t="shared" si="192"/>
        <v>200372.28960484092</v>
      </c>
      <c r="E90" s="242">
        <f t="shared" si="192"/>
        <v>113384.10643254667</v>
      </c>
      <c r="F90" s="242">
        <f t="shared" si="192"/>
        <v>220482.91086410408</v>
      </c>
      <c r="G90" s="242">
        <f t="shared" si="192"/>
        <v>49780.946589911306</v>
      </c>
      <c r="H90" s="242">
        <f t="shared" si="192"/>
        <v>259912.12324347801</v>
      </c>
      <c r="I90" s="242">
        <f t="shared" si="192"/>
        <v>71955.013146571626</v>
      </c>
      <c r="J90" s="242">
        <f t="shared" si="192"/>
        <v>232097.48935729681</v>
      </c>
      <c r="K90" s="248">
        <f t="shared" si="192"/>
        <v>1202927.6772968147</v>
      </c>
      <c r="L90" s="245">
        <f t="shared" si="192"/>
        <v>0</v>
      </c>
      <c r="M90" s="242">
        <f t="shared" si="192"/>
        <v>403136.66845146992</v>
      </c>
      <c r="N90" s="242">
        <f t="shared" si="192"/>
        <v>0</v>
      </c>
      <c r="O90" s="242">
        <f t="shared" si="192"/>
        <v>509529.55204159452</v>
      </c>
      <c r="P90" s="242">
        <f t="shared" si="192"/>
        <v>0</v>
      </c>
      <c r="Q90" s="242">
        <f t="shared" si="192"/>
        <v>487082.71611664782</v>
      </c>
      <c r="R90" s="242">
        <f t="shared" si="192"/>
        <v>0</v>
      </c>
      <c r="S90" s="242">
        <f t="shared" si="192"/>
        <v>351225.29195183812</v>
      </c>
      <c r="T90" s="246">
        <f t="shared" si="192"/>
        <v>1750974.2285615504</v>
      </c>
      <c r="U90" s="247">
        <f t="shared" si="192"/>
        <v>2953901.9058583649</v>
      </c>
      <c r="V90" s="335">
        <v>60</v>
      </c>
      <c r="W90" s="242">
        <f t="shared" ref="W90:AO90" si="193">W88+W66+W73-W70</f>
        <v>11184.932252569855</v>
      </c>
      <c r="X90" s="242">
        <f t="shared" si="193"/>
        <v>67406.302900151102</v>
      </c>
      <c r="Y90" s="242">
        <f t="shared" si="193"/>
        <v>16941.209795355488</v>
      </c>
      <c r="Z90" s="242">
        <f t="shared" si="193"/>
        <v>73447.866710293223</v>
      </c>
      <c r="AA90" s="242">
        <f t="shared" si="193"/>
        <v>17357.854992298777</v>
      </c>
      <c r="AB90" s="242">
        <f t="shared" si="193"/>
        <v>75785.916610937449</v>
      </c>
      <c r="AC90" s="242">
        <f t="shared" si="193"/>
        <v>28076.468924824952</v>
      </c>
      <c r="AD90" s="242">
        <f t="shared" si="193"/>
        <v>67397.565153109012</v>
      </c>
      <c r="AE90" s="248">
        <f t="shared" si="193"/>
        <v>357598.11733953981</v>
      </c>
      <c r="AF90" s="245">
        <f t="shared" si="193"/>
        <v>0</v>
      </c>
      <c r="AG90" s="242">
        <f t="shared" si="193"/>
        <v>281813.34013922856</v>
      </c>
      <c r="AH90" s="242">
        <f t="shared" si="193"/>
        <v>0</v>
      </c>
      <c r="AI90" s="242">
        <f t="shared" si="193"/>
        <v>240431.84670463679</v>
      </c>
      <c r="AJ90" s="242">
        <f t="shared" si="193"/>
        <v>0</v>
      </c>
      <c r="AK90" s="242">
        <f t="shared" si="193"/>
        <v>184776.74532623004</v>
      </c>
      <c r="AL90" s="242">
        <f t="shared" si="193"/>
        <v>0</v>
      </c>
      <c r="AM90" s="242">
        <f t="shared" si="193"/>
        <v>178487.25128029066</v>
      </c>
      <c r="AN90" s="246">
        <f t="shared" si="193"/>
        <v>885509.18345038616</v>
      </c>
      <c r="AO90" s="247">
        <f t="shared" si="193"/>
        <v>1243107.3007899255</v>
      </c>
      <c r="AP90" s="335">
        <v>60</v>
      </c>
      <c r="AQ90" s="242">
        <f t="shared" ref="AQ90:BI90" si="194">AQ88+AQ66+AQ73-AQ70</f>
        <v>905839.20359626669</v>
      </c>
      <c r="AR90" s="242">
        <f t="shared" si="194"/>
        <v>2547040.6919147302</v>
      </c>
      <c r="AS90" s="242">
        <f t="shared" si="194"/>
        <v>860582.93716472958</v>
      </c>
      <c r="AT90" s="242">
        <f t="shared" si="194"/>
        <v>2651560.8899365901</v>
      </c>
      <c r="AU90" s="242">
        <f t="shared" si="194"/>
        <v>1085909.1230907226</v>
      </c>
      <c r="AV90" s="242">
        <f t="shared" si="194"/>
        <v>2777831.1728870212</v>
      </c>
      <c r="AW90" s="242">
        <f t="shared" si="194"/>
        <v>1189720.0253265954</v>
      </c>
      <c r="AX90" s="242">
        <f t="shared" si="194"/>
        <v>3003165.6329283025</v>
      </c>
      <c r="AY90" s="248">
        <f t="shared" si="194"/>
        <v>15021649.676844958</v>
      </c>
      <c r="AZ90" s="245">
        <f t="shared" si="194"/>
        <v>0</v>
      </c>
      <c r="BA90" s="242">
        <f t="shared" si="194"/>
        <v>2825915.5930191847</v>
      </c>
      <c r="BB90" s="242">
        <f t="shared" si="194"/>
        <v>0</v>
      </c>
      <c r="BC90" s="242">
        <f t="shared" si="194"/>
        <v>2633758.6852632742</v>
      </c>
      <c r="BD90" s="242">
        <f t="shared" si="194"/>
        <v>0</v>
      </c>
      <c r="BE90" s="242">
        <f t="shared" si="194"/>
        <v>2633837.697567129</v>
      </c>
      <c r="BF90" s="242">
        <f t="shared" si="194"/>
        <v>0</v>
      </c>
      <c r="BG90" s="242">
        <f t="shared" si="194"/>
        <v>3090237.8462754013</v>
      </c>
      <c r="BH90" s="246">
        <f t="shared" si="194"/>
        <v>11183749.822124986</v>
      </c>
      <c r="BI90" s="247">
        <f t="shared" si="194"/>
        <v>26205399.498969946</v>
      </c>
      <c r="BJ90" s="335">
        <v>60</v>
      </c>
      <c r="BK90" s="242">
        <f t="shared" ref="BK90:CC90" si="195">BK88+BK66+BK73-BK70</f>
        <v>41737.430715230083</v>
      </c>
      <c r="BL90" s="242">
        <f t="shared" si="195"/>
        <v>635957.80656875134</v>
      </c>
      <c r="BM90" s="242">
        <f t="shared" si="195"/>
        <v>27744.321056289948</v>
      </c>
      <c r="BN90" s="242">
        <f t="shared" si="195"/>
        <v>602379.35129408538</v>
      </c>
      <c r="BO90" s="242">
        <f t="shared" si="195"/>
        <v>39356.327633610599</v>
      </c>
      <c r="BP90" s="242">
        <f t="shared" si="195"/>
        <v>560731.30924679886</v>
      </c>
      <c r="BQ90" s="242">
        <f t="shared" si="195"/>
        <v>44149.461860256175</v>
      </c>
      <c r="BR90" s="242">
        <f t="shared" si="195"/>
        <v>526157.04650670139</v>
      </c>
      <c r="BS90" s="248">
        <f t="shared" si="195"/>
        <v>2478213.0548817236</v>
      </c>
      <c r="BT90" s="245">
        <f t="shared" si="195"/>
        <v>0</v>
      </c>
      <c r="BU90" s="242">
        <f t="shared" si="195"/>
        <v>226409.07196891756</v>
      </c>
      <c r="BV90" s="242">
        <f t="shared" si="195"/>
        <v>0</v>
      </c>
      <c r="BW90" s="242">
        <f t="shared" si="195"/>
        <v>196601.14150307406</v>
      </c>
      <c r="BX90" s="242">
        <f t="shared" si="195"/>
        <v>0</v>
      </c>
      <c r="BY90" s="242">
        <f t="shared" si="195"/>
        <v>295003.87160739832</v>
      </c>
      <c r="BZ90" s="242">
        <f t="shared" si="195"/>
        <v>0</v>
      </c>
      <c r="CA90" s="242">
        <f t="shared" si="195"/>
        <v>165215.31124238414</v>
      </c>
      <c r="CB90" s="246">
        <f t="shared" si="195"/>
        <v>883229.39632177434</v>
      </c>
      <c r="CC90" s="247">
        <f t="shared" si="195"/>
        <v>3361442.4512034981</v>
      </c>
      <c r="CD90" s="335">
        <v>60</v>
      </c>
      <c r="CE90" s="246">
        <f t="shared" ref="CE90:CS90" si="196">CE88+CE66+CE73-CE70</f>
        <v>4464481.4556106059</v>
      </c>
      <c r="CF90" s="246">
        <f t="shared" si="196"/>
        <v>4566523.5932539934</v>
      </c>
      <c r="CG90" s="246">
        <f t="shared" si="196"/>
        <v>4866664.7742947787</v>
      </c>
      <c r="CH90" s="246">
        <f t="shared" si="196"/>
        <v>5162718.7032036586</v>
      </c>
      <c r="CI90" s="242">
        <f t="shared" si="196"/>
        <v>19060388.526363041</v>
      </c>
      <c r="CJ90" s="246">
        <f t="shared" si="196"/>
        <v>3737274.6735788016</v>
      </c>
      <c r="CK90" s="246">
        <f t="shared" si="196"/>
        <v>3580321.2255125795</v>
      </c>
      <c r="CL90" s="246">
        <f t="shared" si="196"/>
        <v>3600701.0306174047</v>
      </c>
      <c r="CM90" s="246">
        <f t="shared" si="196"/>
        <v>3785165.7007499137</v>
      </c>
      <c r="CN90" s="242">
        <f t="shared" si="196"/>
        <v>14703462.630458698</v>
      </c>
      <c r="CO90" s="246">
        <f t="shared" si="196"/>
        <v>8201756.1291894075</v>
      </c>
      <c r="CP90" s="246">
        <f t="shared" si="196"/>
        <v>8146844.8187665725</v>
      </c>
      <c r="CQ90" s="246">
        <f t="shared" si="196"/>
        <v>8467365.8049121834</v>
      </c>
      <c r="CR90" s="246">
        <f t="shared" si="196"/>
        <v>8947884.4039535709</v>
      </c>
      <c r="CS90" s="242">
        <f t="shared" si="196"/>
        <v>33763851.156821735</v>
      </c>
      <c r="CT90" s="381"/>
      <c r="CU90" s="381"/>
      <c r="CV90" s="381"/>
      <c r="CW90" s="381"/>
      <c r="CX90" s="381"/>
      <c r="CY90" s="381"/>
      <c r="CZ90" s="381"/>
      <c r="DA90" s="381"/>
      <c r="DB90" s="381"/>
      <c r="DC90" s="381"/>
      <c r="DD90" s="381"/>
      <c r="DE90" s="381"/>
      <c r="DF90" s="381"/>
      <c r="DG90" s="381"/>
      <c r="DH90" s="381"/>
      <c r="DI90" s="381"/>
      <c r="DJ90" s="381"/>
      <c r="DK90" s="381"/>
      <c r="DL90" s="381"/>
      <c r="DM90" s="381"/>
      <c r="DN90" s="381"/>
      <c r="DO90" s="381"/>
      <c r="DP90" s="381"/>
      <c r="DQ90" s="381"/>
      <c r="DR90" s="381"/>
      <c r="DS90" s="381"/>
      <c r="DT90" s="381"/>
      <c r="DU90" s="381"/>
      <c r="DV90" s="381"/>
      <c r="DW90" s="381"/>
      <c r="DX90" s="381"/>
      <c r="DY90" s="381"/>
      <c r="DZ90" s="381"/>
      <c r="EA90" s="381"/>
    </row>
    <row r="91" spans="1:131" ht="15.75" customHeight="1">
      <c r="B91" s="335"/>
      <c r="C91" s="206" t="s">
        <v>1314</v>
      </c>
      <c r="D91" s="206" t="s">
        <v>1314</v>
      </c>
      <c r="E91" s="206" t="s">
        <v>1314</v>
      </c>
      <c r="F91" s="206" t="s">
        <v>1314</v>
      </c>
      <c r="G91" s="206" t="s">
        <v>1314</v>
      </c>
      <c r="H91" s="206" t="s">
        <v>1314</v>
      </c>
      <c r="I91" s="206" t="s">
        <v>1314</v>
      </c>
      <c r="J91" s="206" t="s">
        <v>1314</v>
      </c>
      <c r="K91" s="489"/>
      <c r="L91" s="490" t="s">
        <v>1314</v>
      </c>
      <c r="M91" s="206" t="s">
        <v>1314</v>
      </c>
      <c r="N91" s="206" t="s">
        <v>1314</v>
      </c>
      <c r="O91" s="206" t="s">
        <v>1314</v>
      </c>
      <c r="P91" s="206" t="s">
        <v>1314</v>
      </c>
      <c r="Q91" s="206" t="s">
        <v>1314</v>
      </c>
      <c r="R91" s="206" t="s">
        <v>1314</v>
      </c>
      <c r="S91" s="206" t="s">
        <v>1314</v>
      </c>
      <c r="T91" s="491" t="s">
        <v>1314</v>
      </c>
      <c r="U91" s="498" t="s">
        <v>1314</v>
      </c>
      <c r="V91" s="335"/>
      <c r="W91" s="206" t="s">
        <v>1314</v>
      </c>
      <c r="X91" s="206" t="s">
        <v>1314</v>
      </c>
      <c r="Y91" s="206" t="s">
        <v>1314</v>
      </c>
      <c r="Z91" s="206" t="s">
        <v>1314</v>
      </c>
      <c r="AA91" s="206" t="s">
        <v>1314</v>
      </c>
      <c r="AB91" s="206" t="s">
        <v>1314</v>
      </c>
      <c r="AC91" s="206" t="s">
        <v>1314</v>
      </c>
      <c r="AD91" s="206" t="s">
        <v>1314</v>
      </c>
      <c r="AE91" s="489"/>
      <c r="AF91" s="490" t="s">
        <v>1314</v>
      </c>
      <c r="AG91" s="206" t="s">
        <v>1314</v>
      </c>
      <c r="AH91" s="206" t="s">
        <v>1314</v>
      </c>
      <c r="AI91" s="206" t="s">
        <v>1314</v>
      </c>
      <c r="AJ91" s="206" t="s">
        <v>1314</v>
      </c>
      <c r="AK91" s="206" t="s">
        <v>1314</v>
      </c>
      <c r="AL91" s="206" t="s">
        <v>1314</v>
      </c>
      <c r="AM91" s="206" t="s">
        <v>1314</v>
      </c>
      <c r="AN91" s="491"/>
      <c r="AO91" s="498" t="s">
        <v>1314</v>
      </c>
      <c r="AP91" s="335"/>
      <c r="AQ91" s="206" t="s">
        <v>1314</v>
      </c>
      <c r="AR91" s="206" t="s">
        <v>1314</v>
      </c>
      <c r="AS91" s="206" t="s">
        <v>1314</v>
      </c>
      <c r="AT91" s="206" t="s">
        <v>1314</v>
      </c>
      <c r="AU91" s="206" t="s">
        <v>1314</v>
      </c>
      <c r="AV91" s="206" t="s">
        <v>1314</v>
      </c>
      <c r="AW91" s="206" t="s">
        <v>1314</v>
      </c>
      <c r="AX91" s="206" t="s">
        <v>1314</v>
      </c>
      <c r="AY91" s="489"/>
      <c r="AZ91" s="490" t="s">
        <v>1314</v>
      </c>
      <c r="BA91" s="206" t="s">
        <v>1314</v>
      </c>
      <c r="BB91" s="206" t="s">
        <v>1314</v>
      </c>
      <c r="BC91" s="206" t="s">
        <v>1314</v>
      </c>
      <c r="BD91" s="206" t="s">
        <v>1314</v>
      </c>
      <c r="BE91" s="206" t="s">
        <v>1314</v>
      </c>
      <c r="BF91" s="206" t="s">
        <v>1314</v>
      </c>
      <c r="BG91" s="206" t="s">
        <v>1314</v>
      </c>
      <c r="BH91" s="491"/>
      <c r="BI91" s="498" t="s">
        <v>1314</v>
      </c>
      <c r="BJ91" s="335"/>
      <c r="BK91" s="206" t="s">
        <v>1314</v>
      </c>
      <c r="BL91" s="206" t="s">
        <v>1314</v>
      </c>
      <c r="BM91" s="206" t="s">
        <v>1314</v>
      </c>
      <c r="BN91" s="206" t="s">
        <v>1314</v>
      </c>
      <c r="BO91" s="206" t="s">
        <v>1314</v>
      </c>
      <c r="BP91" s="206" t="s">
        <v>1314</v>
      </c>
      <c r="BQ91" s="206" t="s">
        <v>1314</v>
      </c>
      <c r="BR91" s="206" t="s">
        <v>1314</v>
      </c>
      <c r="BS91" s="489"/>
      <c r="BT91" s="490" t="s">
        <v>1314</v>
      </c>
      <c r="BU91" s="206" t="s">
        <v>1314</v>
      </c>
      <c r="BV91" s="206" t="s">
        <v>1314</v>
      </c>
      <c r="BW91" s="206" t="s">
        <v>1314</v>
      </c>
      <c r="BX91" s="206" t="s">
        <v>1314</v>
      </c>
      <c r="BY91" s="206" t="s">
        <v>1314</v>
      </c>
      <c r="BZ91" s="206" t="s">
        <v>1314</v>
      </c>
      <c r="CA91" s="206" t="s">
        <v>1314</v>
      </c>
      <c r="CB91" s="491"/>
      <c r="CC91" s="498" t="s">
        <v>1314</v>
      </c>
      <c r="CD91" s="335"/>
      <c r="CE91" s="491" t="s">
        <v>1314</v>
      </c>
      <c r="CF91" s="491"/>
      <c r="CG91" s="491"/>
      <c r="CH91" s="491"/>
      <c r="CI91" s="206"/>
      <c r="CJ91" s="491" t="s">
        <v>1314</v>
      </c>
      <c r="CK91" s="491"/>
      <c r="CL91" s="491"/>
      <c r="CM91" s="491"/>
      <c r="CN91" s="206"/>
      <c r="CO91" s="491" t="s">
        <v>1314</v>
      </c>
      <c r="CP91" s="491"/>
      <c r="CQ91" s="491"/>
      <c r="CR91" s="491"/>
      <c r="CS91" s="206"/>
    </row>
    <row r="92" spans="1:131" s="14" customFormat="1" ht="15.75" customHeight="1">
      <c r="A92" s="16" t="s">
        <v>270</v>
      </c>
      <c r="B92" s="335">
        <v>61</v>
      </c>
      <c r="C92" s="242">
        <f t="shared" ref="C92:J92" si="197">C32-C90</f>
        <v>2081.8880852804868</v>
      </c>
      <c r="D92" s="242">
        <f t="shared" si="197"/>
        <v>-26603.406003520708</v>
      </c>
      <c r="E92" s="242">
        <f t="shared" si="197"/>
        <v>-56285.221960184768</v>
      </c>
      <c r="F92" s="242">
        <f t="shared" si="197"/>
        <v>-50099.821174381796</v>
      </c>
      <c r="G92" s="242">
        <f t="shared" si="197"/>
        <v>-9462.890909109803</v>
      </c>
      <c r="H92" s="242">
        <f t="shared" si="197"/>
        <v>-95580.317223341874</v>
      </c>
      <c r="I92" s="242">
        <f t="shared" si="197"/>
        <v>-19240.196669210236</v>
      </c>
      <c r="J92" s="242">
        <f t="shared" si="197"/>
        <v>-78205.272566684231</v>
      </c>
      <c r="K92" s="248">
        <f>SUM(C92:J92)</f>
        <v>-333395.23842115293</v>
      </c>
      <c r="L92" s="245">
        <f t="shared" ref="L92:U92" si="198">L32-L90</f>
        <v>0</v>
      </c>
      <c r="M92" s="242">
        <f t="shared" si="198"/>
        <v>176571.89833790058</v>
      </c>
      <c r="N92" s="242">
        <f t="shared" si="198"/>
        <v>0</v>
      </c>
      <c r="O92" s="242">
        <f t="shared" si="198"/>
        <v>61762.086268081679</v>
      </c>
      <c r="P92" s="242">
        <f t="shared" si="198"/>
        <v>0</v>
      </c>
      <c r="Q92" s="242">
        <f t="shared" si="198"/>
        <v>155900.99797595991</v>
      </c>
      <c r="R92" s="242">
        <f t="shared" si="198"/>
        <v>0</v>
      </c>
      <c r="S92" s="242">
        <f t="shared" si="198"/>
        <v>200077.05510748649</v>
      </c>
      <c r="T92" s="246">
        <f t="shared" si="198"/>
        <v>594312.03768942878</v>
      </c>
      <c r="U92" s="247">
        <f t="shared" si="198"/>
        <v>260916.79926827643</v>
      </c>
      <c r="V92" s="335">
        <v>61</v>
      </c>
      <c r="W92" s="242">
        <f t="shared" ref="W92:AD92" si="199">W32-W90</f>
        <v>-8640.5508721372571</v>
      </c>
      <c r="X92" s="242">
        <f t="shared" si="199"/>
        <v>30220.069176035307</v>
      </c>
      <c r="Y92" s="242">
        <f t="shared" si="199"/>
        <v>-14396.828414922889</v>
      </c>
      <c r="Z92" s="242">
        <f t="shared" si="199"/>
        <v>34507.580130196031</v>
      </c>
      <c r="AA92" s="242">
        <f t="shared" si="199"/>
        <v>-12251.036519972145</v>
      </c>
      <c r="AB92" s="242">
        <f t="shared" si="199"/>
        <v>22046.192313533684</v>
      </c>
      <c r="AC92" s="242">
        <f t="shared" si="199"/>
        <v>-16643.764386602124</v>
      </c>
      <c r="AD92" s="242">
        <f t="shared" si="199"/>
        <v>21120.62170055251</v>
      </c>
      <c r="AE92" s="248">
        <f>SUM(W92:AD92)</f>
        <v>55962.28312668312</v>
      </c>
      <c r="AF92" s="245">
        <f t="shared" ref="AF92:AM92" si="200">AF32-AF90</f>
        <v>0</v>
      </c>
      <c r="AG92" s="242">
        <f t="shared" si="200"/>
        <v>-82009.733817766362</v>
      </c>
      <c r="AH92" s="242">
        <f t="shared" si="200"/>
        <v>0</v>
      </c>
      <c r="AI92" s="242">
        <f t="shared" si="200"/>
        <v>-18962.945011672477</v>
      </c>
      <c r="AJ92" s="242">
        <f t="shared" si="200"/>
        <v>0</v>
      </c>
      <c r="AK92" s="242">
        <f t="shared" si="200"/>
        <v>32293.349881128408</v>
      </c>
      <c r="AL92" s="242">
        <f t="shared" si="200"/>
        <v>0</v>
      </c>
      <c r="AM92" s="242">
        <f t="shared" si="200"/>
        <v>14866.185305067716</v>
      </c>
      <c r="AN92" s="246">
        <f>SUM(AF92:AM92)</f>
        <v>-53813.143643242714</v>
      </c>
      <c r="AO92" s="247">
        <f>AO32-AO90</f>
        <v>2149.1394834406674</v>
      </c>
      <c r="AP92" s="335">
        <v>61</v>
      </c>
      <c r="AQ92" s="242">
        <f t="shared" ref="AQ92:AX92" si="201">AQ32-AQ90</f>
        <v>30314.296644219197</v>
      </c>
      <c r="AR92" s="242">
        <f t="shared" si="201"/>
        <v>161859.02928043855</v>
      </c>
      <c r="AS92" s="242">
        <f t="shared" si="201"/>
        <v>118354.85084163432</v>
      </c>
      <c r="AT92" s="242">
        <f t="shared" si="201"/>
        <v>36469.837285305373</v>
      </c>
      <c r="AU92" s="242">
        <f t="shared" si="201"/>
        <v>40246.020908740349</v>
      </c>
      <c r="AV92" s="242">
        <f t="shared" si="201"/>
        <v>41169.984011242166</v>
      </c>
      <c r="AW92" s="242">
        <f t="shared" si="201"/>
        <v>19049.988617080497</v>
      </c>
      <c r="AX92" s="242">
        <f t="shared" si="201"/>
        <v>-165294.77338154754</v>
      </c>
      <c r="AY92" s="248">
        <f>SUM(AQ92:AX92)</f>
        <v>282169.23420711292</v>
      </c>
      <c r="AZ92" s="245">
        <f t="shared" ref="AZ92:BG92" si="202">AZ32-AZ90</f>
        <v>0</v>
      </c>
      <c r="BA92" s="242">
        <f t="shared" si="202"/>
        <v>456071.96045989683</v>
      </c>
      <c r="BB92" s="242">
        <f t="shared" si="202"/>
        <v>0</v>
      </c>
      <c r="BC92" s="242">
        <f t="shared" si="202"/>
        <v>41993.752170190681</v>
      </c>
      <c r="BD92" s="242">
        <f t="shared" si="202"/>
        <v>0</v>
      </c>
      <c r="BE92" s="242">
        <f t="shared" si="202"/>
        <v>227949.4996172688</v>
      </c>
      <c r="BF92" s="242">
        <f t="shared" si="202"/>
        <v>0</v>
      </c>
      <c r="BG92" s="242">
        <f t="shared" si="202"/>
        <v>-188949.20427380223</v>
      </c>
      <c r="BH92" s="246">
        <f>SUM(AZ92:BG92)</f>
        <v>537066.00797355408</v>
      </c>
      <c r="BI92" s="247">
        <f>BI32-BI90</f>
        <v>819235.24218066782</v>
      </c>
      <c r="BJ92" s="335">
        <v>61</v>
      </c>
      <c r="BK92" s="242">
        <f t="shared" ref="BK92:BR92" si="203">BK32-BK90</f>
        <v>-12875.649830730508</v>
      </c>
      <c r="BL92" s="242">
        <f t="shared" si="203"/>
        <v>-146458.11561476067</v>
      </c>
      <c r="BM92" s="242">
        <f t="shared" si="203"/>
        <v>27888.046800262877</v>
      </c>
      <c r="BN92" s="242">
        <f t="shared" si="203"/>
        <v>-77169.601531591499</v>
      </c>
      <c r="BO92" s="242">
        <f t="shared" si="203"/>
        <v>32635.703912773686</v>
      </c>
      <c r="BP92" s="242">
        <f t="shared" si="203"/>
        <v>-60577.233204919903</v>
      </c>
      <c r="BQ92" s="242">
        <f t="shared" si="203"/>
        <v>19942.85609272751</v>
      </c>
      <c r="BR92" s="242">
        <f t="shared" si="203"/>
        <v>-94636.112871166435</v>
      </c>
      <c r="BS92" s="248">
        <f>SUM(BK92:BR92)</f>
        <v>-311250.10624740494</v>
      </c>
      <c r="BT92" s="245">
        <f t="shared" ref="BT92:CA92" si="204">BT32-BT90</f>
        <v>0</v>
      </c>
      <c r="BU92" s="242">
        <f t="shared" si="204"/>
        <v>-41061.199948777998</v>
      </c>
      <c r="BV92" s="242">
        <f t="shared" si="204"/>
        <v>0</v>
      </c>
      <c r="BW92" s="242">
        <f t="shared" si="204"/>
        <v>-56842.562995282758</v>
      </c>
      <c r="BX92" s="242">
        <f t="shared" si="204"/>
        <v>0</v>
      </c>
      <c r="BY92" s="242">
        <f t="shared" si="204"/>
        <v>-84625.961137600621</v>
      </c>
      <c r="BZ92" s="242">
        <f t="shared" si="204"/>
        <v>0</v>
      </c>
      <c r="CA92" s="242">
        <f t="shared" si="204"/>
        <v>20626.816282192623</v>
      </c>
      <c r="CB92" s="246">
        <f>SUM(BT92:CA92)</f>
        <v>-161902.90779946875</v>
      </c>
      <c r="CC92" s="247">
        <f>CC32-CC90</f>
        <v>-473153.0140468739</v>
      </c>
      <c r="CD92" s="335">
        <v>61</v>
      </c>
      <c r="CE92" s="246">
        <f t="shared" ref="CE92:CS92" si="205">CE32-CE90</f>
        <v>29897.560864824802</v>
      </c>
      <c r="CF92" s="246">
        <f t="shared" si="205"/>
        <v>19268.84197631944</v>
      </c>
      <c r="CG92" s="246">
        <f t="shared" si="205"/>
        <v>-41773.57671105396</v>
      </c>
      <c r="CH92" s="246">
        <f t="shared" si="205"/>
        <v>-313906.65346485004</v>
      </c>
      <c r="CI92" s="242">
        <f t="shared" si="205"/>
        <v>-306513.82733476534</v>
      </c>
      <c r="CJ92" s="246">
        <f t="shared" si="205"/>
        <v>509572.92503125221</v>
      </c>
      <c r="CK92" s="246">
        <f t="shared" si="205"/>
        <v>27950.330431316979</v>
      </c>
      <c r="CL92" s="246">
        <f t="shared" si="205"/>
        <v>331517.88633675687</v>
      </c>
      <c r="CM92" s="246">
        <f t="shared" si="205"/>
        <v>46620.852420944721</v>
      </c>
      <c r="CN92" s="242">
        <f t="shared" si="205"/>
        <v>915661.99422027543</v>
      </c>
      <c r="CO92" s="246">
        <f t="shared" si="205"/>
        <v>539470.48589607701</v>
      </c>
      <c r="CP92" s="246">
        <f t="shared" si="205"/>
        <v>47219.172407636419</v>
      </c>
      <c r="CQ92" s="246">
        <f t="shared" si="205"/>
        <v>289744.30962570384</v>
      </c>
      <c r="CR92" s="246">
        <f t="shared" si="205"/>
        <v>-267285.80104390346</v>
      </c>
      <c r="CS92" s="242">
        <f t="shared" si="205"/>
        <v>609148.16688551009</v>
      </c>
      <c r="CT92" s="381"/>
      <c r="CU92" s="381"/>
      <c r="CV92" s="381"/>
      <c r="CW92" s="381"/>
      <c r="CX92" s="381"/>
      <c r="CY92" s="381"/>
      <c r="CZ92" s="381"/>
      <c r="DA92" s="381"/>
      <c r="DB92" s="381"/>
      <c r="DC92" s="381"/>
      <c r="DD92" s="381"/>
      <c r="DE92" s="381"/>
      <c r="DF92" s="381"/>
      <c r="DG92" s="381"/>
      <c r="DH92" s="381"/>
      <c r="DI92" s="381"/>
      <c r="DJ92" s="381"/>
      <c r="DK92" s="381"/>
      <c r="DL92" s="381"/>
      <c r="DM92" s="381"/>
      <c r="DN92" s="381"/>
      <c r="DO92" s="381"/>
      <c r="DP92" s="381"/>
      <c r="DQ92" s="381"/>
      <c r="DR92" s="381"/>
      <c r="DS92" s="381"/>
      <c r="DT92" s="381"/>
      <c r="DU92" s="381"/>
      <c r="DV92" s="381"/>
      <c r="DW92" s="381"/>
      <c r="DX92" s="381"/>
      <c r="DY92" s="381"/>
      <c r="DZ92" s="381"/>
      <c r="EA92" s="381"/>
    </row>
    <row r="93" spans="1:131" s="492" customFormat="1" ht="15.75" customHeight="1">
      <c r="B93" s="335"/>
      <c r="C93" s="499" t="s">
        <v>1318</v>
      </c>
      <c r="D93" s="499" t="s">
        <v>1318</v>
      </c>
      <c r="E93" s="499" t="s">
        <v>1318</v>
      </c>
      <c r="F93" s="499" t="s">
        <v>1318</v>
      </c>
      <c r="G93" s="499" t="s">
        <v>1318</v>
      </c>
      <c r="H93" s="499" t="s">
        <v>1318</v>
      </c>
      <c r="I93" s="499" t="s">
        <v>1318</v>
      </c>
      <c r="J93" s="499" t="s">
        <v>1318</v>
      </c>
      <c r="K93" s="500"/>
      <c r="L93" s="501" t="s">
        <v>1318</v>
      </c>
      <c r="M93" s="499" t="s">
        <v>1318</v>
      </c>
      <c r="N93" s="499" t="s">
        <v>1318</v>
      </c>
      <c r="O93" s="499" t="s">
        <v>1318</v>
      </c>
      <c r="P93" s="499" t="s">
        <v>1318</v>
      </c>
      <c r="Q93" s="499" t="s">
        <v>1318</v>
      </c>
      <c r="R93" s="499" t="s">
        <v>1318</v>
      </c>
      <c r="S93" s="499" t="s">
        <v>1318</v>
      </c>
      <c r="T93" s="502" t="s">
        <v>1318</v>
      </c>
      <c r="U93" s="501" t="s">
        <v>1318</v>
      </c>
      <c r="V93" s="335"/>
      <c r="W93" s="499" t="s">
        <v>1318</v>
      </c>
      <c r="X93" s="499" t="s">
        <v>1318</v>
      </c>
      <c r="Y93" s="499" t="s">
        <v>1318</v>
      </c>
      <c r="Z93" s="499" t="s">
        <v>1318</v>
      </c>
      <c r="AA93" s="499" t="s">
        <v>1318</v>
      </c>
      <c r="AB93" s="499" t="s">
        <v>1318</v>
      </c>
      <c r="AC93" s="499" t="s">
        <v>1318</v>
      </c>
      <c r="AD93" s="499" t="s">
        <v>1318</v>
      </c>
      <c r="AE93" s="500"/>
      <c r="AF93" s="501" t="s">
        <v>1318</v>
      </c>
      <c r="AG93" s="499" t="s">
        <v>1318</v>
      </c>
      <c r="AH93" s="499" t="s">
        <v>1318</v>
      </c>
      <c r="AI93" s="499" t="s">
        <v>1318</v>
      </c>
      <c r="AJ93" s="499" t="s">
        <v>1318</v>
      </c>
      <c r="AK93" s="499" t="s">
        <v>1318</v>
      </c>
      <c r="AL93" s="499" t="s">
        <v>1318</v>
      </c>
      <c r="AM93" s="499" t="s">
        <v>1318</v>
      </c>
      <c r="AN93" s="502" t="s">
        <v>1318</v>
      </c>
      <c r="AO93" s="501" t="s">
        <v>1318</v>
      </c>
      <c r="AP93" s="335"/>
      <c r="AQ93" s="499" t="s">
        <v>1318</v>
      </c>
      <c r="AR93" s="499" t="s">
        <v>1318</v>
      </c>
      <c r="AS93" s="499" t="s">
        <v>1318</v>
      </c>
      <c r="AT93" s="499" t="s">
        <v>1318</v>
      </c>
      <c r="AU93" s="499" t="s">
        <v>1318</v>
      </c>
      <c r="AV93" s="499" t="s">
        <v>1318</v>
      </c>
      <c r="AW93" s="499" t="s">
        <v>1318</v>
      </c>
      <c r="AX93" s="499" t="s">
        <v>1318</v>
      </c>
      <c r="AY93" s="500"/>
      <c r="AZ93" s="501" t="s">
        <v>1318</v>
      </c>
      <c r="BA93" s="499" t="s">
        <v>1318</v>
      </c>
      <c r="BB93" s="499" t="s">
        <v>1318</v>
      </c>
      <c r="BC93" s="499" t="s">
        <v>1318</v>
      </c>
      <c r="BD93" s="499" t="s">
        <v>1318</v>
      </c>
      <c r="BE93" s="499" t="s">
        <v>1318</v>
      </c>
      <c r="BF93" s="499" t="s">
        <v>1318</v>
      </c>
      <c r="BG93" s="499" t="s">
        <v>1318</v>
      </c>
      <c r="BH93" s="502" t="s">
        <v>1318</v>
      </c>
      <c r="BI93" s="501" t="s">
        <v>1318</v>
      </c>
      <c r="BJ93" s="335"/>
      <c r="BK93" s="499" t="s">
        <v>1318</v>
      </c>
      <c r="BL93" s="499" t="s">
        <v>1318</v>
      </c>
      <c r="BM93" s="499" t="s">
        <v>1318</v>
      </c>
      <c r="BN93" s="499" t="s">
        <v>1318</v>
      </c>
      <c r="BO93" s="499" t="s">
        <v>1318</v>
      </c>
      <c r="BP93" s="499" t="s">
        <v>1318</v>
      </c>
      <c r="BQ93" s="499" t="s">
        <v>1318</v>
      </c>
      <c r="BR93" s="499" t="s">
        <v>1318</v>
      </c>
      <c r="BS93" s="500"/>
      <c r="BT93" s="501" t="s">
        <v>1318</v>
      </c>
      <c r="BU93" s="499" t="s">
        <v>1318</v>
      </c>
      <c r="BV93" s="499" t="s">
        <v>1318</v>
      </c>
      <c r="BW93" s="499" t="s">
        <v>1318</v>
      </c>
      <c r="BX93" s="499" t="s">
        <v>1318</v>
      </c>
      <c r="BY93" s="499" t="s">
        <v>1318</v>
      </c>
      <c r="BZ93" s="499" t="s">
        <v>1318</v>
      </c>
      <c r="CA93" s="499" t="s">
        <v>1318</v>
      </c>
      <c r="CB93" s="502" t="s">
        <v>1318</v>
      </c>
      <c r="CC93" s="501" t="s">
        <v>1318</v>
      </c>
      <c r="CD93" s="335"/>
      <c r="CE93" s="502" t="s">
        <v>1318</v>
      </c>
      <c r="CF93" s="502"/>
      <c r="CG93" s="502"/>
      <c r="CH93" s="502"/>
      <c r="CI93" s="499"/>
      <c r="CJ93" s="502" t="s">
        <v>1318</v>
      </c>
      <c r="CK93" s="502"/>
      <c r="CL93" s="502"/>
      <c r="CM93" s="502"/>
      <c r="CN93" s="499"/>
      <c r="CO93" s="502" t="s">
        <v>1318</v>
      </c>
      <c r="CP93" s="502"/>
      <c r="CQ93" s="502"/>
      <c r="CR93" s="502"/>
      <c r="CS93" s="499"/>
      <c r="CT93" s="493"/>
      <c r="CU93" s="493"/>
      <c r="CV93" s="493"/>
      <c r="CW93" s="493"/>
      <c r="CX93" s="493"/>
      <c r="CY93" s="493"/>
      <c r="CZ93" s="493"/>
      <c r="DA93" s="493"/>
      <c r="DB93" s="493"/>
      <c r="DC93" s="493"/>
      <c r="DD93" s="493"/>
      <c r="DE93" s="493"/>
      <c r="DF93" s="493"/>
      <c r="DG93" s="493"/>
      <c r="DH93" s="493"/>
      <c r="DI93" s="493"/>
      <c r="DJ93" s="493"/>
      <c r="DK93" s="493"/>
      <c r="DL93" s="493"/>
      <c r="DM93" s="493"/>
      <c r="DN93" s="493"/>
      <c r="DO93" s="493"/>
      <c r="DP93" s="493"/>
      <c r="DQ93" s="493"/>
      <c r="DR93" s="493"/>
      <c r="DS93" s="493"/>
      <c r="DT93" s="493"/>
      <c r="DU93" s="493"/>
      <c r="DV93" s="493"/>
      <c r="DW93" s="493"/>
      <c r="DX93" s="493"/>
      <c r="DY93" s="493"/>
      <c r="DZ93" s="493"/>
      <c r="EA93" s="493"/>
    </row>
    <row r="94" spans="1:131" ht="15.75" customHeight="1">
      <c r="A94" s="148" t="s">
        <v>272</v>
      </c>
      <c r="B94" s="335">
        <v>62</v>
      </c>
      <c r="C94" s="503">
        <f t="shared" ref="C94:U94" si="206">IF((C32-C28)=0,"",C92/(C32-C28))</f>
        <v>3.6508540880823628E-2</v>
      </c>
      <c r="D94" s="503">
        <f t="shared" si="206"/>
        <v>-0.15309648915370364</v>
      </c>
      <c r="E94" s="503">
        <f t="shared" si="206"/>
        <v>-0.98574994030625973</v>
      </c>
      <c r="F94" s="503">
        <f t="shared" si="206"/>
        <v>-0.29404221548990889</v>
      </c>
      <c r="G94" s="503">
        <f t="shared" si="206"/>
        <v>-0.23470603304950061</v>
      </c>
      <c r="H94" s="503">
        <f t="shared" si="206"/>
        <v>-0.58163005408478319</v>
      </c>
      <c r="I94" s="503">
        <f t="shared" si="206"/>
        <v>-0.36498650578576941</v>
      </c>
      <c r="J94" s="503">
        <f t="shared" si="206"/>
        <v>-0.5081821173132568</v>
      </c>
      <c r="K94" s="504">
        <f t="shared" si="206"/>
        <v>-0.38341897727501162</v>
      </c>
      <c r="L94" s="505" t="str">
        <f t="shared" si="206"/>
        <v/>
      </c>
      <c r="M94" s="503">
        <f t="shared" si="206"/>
        <v>0.30458735380747903</v>
      </c>
      <c r="N94" s="503" t="str">
        <f t="shared" si="206"/>
        <v/>
      </c>
      <c r="O94" s="503">
        <f t="shared" si="206"/>
        <v>0.10810955758222164</v>
      </c>
      <c r="P94" s="503" t="str">
        <f t="shared" si="206"/>
        <v/>
      </c>
      <c r="Q94" s="503">
        <f t="shared" si="206"/>
        <v>0.24246492494132718</v>
      </c>
      <c r="R94" s="503" t="str">
        <f t="shared" si="206"/>
        <v/>
      </c>
      <c r="S94" s="503">
        <f t="shared" si="206"/>
        <v>0.36291711104570462</v>
      </c>
      <c r="T94" s="506">
        <f t="shared" si="206"/>
        <v>0.25340703445957452</v>
      </c>
      <c r="U94" s="505">
        <f t="shared" si="206"/>
        <v>8.1160657318621057E-2</v>
      </c>
      <c r="V94" s="335">
        <v>62</v>
      </c>
      <c r="W94" s="503">
        <f t="shared" ref="W94:AO94" si="207">IF((W32-W28)=0,"",W92/(W32-W28))</f>
        <v>-3.3959338559018142</v>
      </c>
      <c r="X94" s="503">
        <f t="shared" si="207"/>
        <v>0.30954821462024562</v>
      </c>
      <c r="Y94" s="503">
        <f t="shared" si="207"/>
        <v>-5.658282412236141</v>
      </c>
      <c r="Z94" s="503">
        <f t="shared" si="207"/>
        <v>0.31964649436524573</v>
      </c>
      <c r="AA94" s="503">
        <f t="shared" si="207"/>
        <v>-2.3989567254758239</v>
      </c>
      <c r="AB94" s="503">
        <f t="shared" si="207"/>
        <v>0.22534720508329123</v>
      </c>
      <c r="AC94" s="503">
        <f t="shared" si="207"/>
        <v>-1.4558028969398467</v>
      </c>
      <c r="AD94" s="503">
        <f t="shared" si="207"/>
        <v>0.23860205965887182</v>
      </c>
      <c r="AE94" s="504">
        <f t="shared" si="207"/>
        <v>0.13531828256185707</v>
      </c>
      <c r="AF94" s="505" t="str">
        <f t="shared" si="207"/>
        <v/>
      </c>
      <c r="AG94" s="503">
        <f t="shared" si="207"/>
        <v>-0.41045171970430627</v>
      </c>
      <c r="AH94" s="503" t="str">
        <f t="shared" si="207"/>
        <v/>
      </c>
      <c r="AI94" s="503">
        <f t="shared" si="207"/>
        <v>-8.5623511322424628E-2</v>
      </c>
      <c r="AJ94" s="503" t="str">
        <f t="shared" si="207"/>
        <v/>
      </c>
      <c r="AK94" s="503">
        <f t="shared" si="207"/>
        <v>0.14876922521400221</v>
      </c>
      <c r="AL94" s="503" t="str">
        <f t="shared" si="207"/>
        <v/>
      </c>
      <c r="AM94" s="503">
        <f t="shared" si="207"/>
        <v>7.6886067129739624E-2</v>
      </c>
      <c r="AN94" s="506">
        <f t="shared" si="207"/>
        <v>-6.4702897534201428E-2</v>
      </c>
      <c r="AO94" s="505">
        <f t="shared" si="207"/>
        <v>1.725860966411766E-3</v>
      </c>
      <c r="AP94" s="335">
        <v>62</v>
      </c>
      <c r="AQ94" s="503">
        <f t="shared" ref="AQ94:BI94" si="208">IF((AQ32-AQ28)=0,"",AQ92/(AQ32-AQ28))</f>
        <v>3.2381758585992404E-2</v>
      </c>
      <c r="AR94" s="503">
        <f t="shared" si="208"/>
        <v>5.9750838325246761E-2</v>
      </c>
      <c r="AS94" s="503">
        <f t="shared" si="208"/>
        <v>0.1209012996450648</v>
      </c>
      <c r="AT94" s="503">
        <f t="shared" si="208"/>
        <v>1.356749270608126E-2</v>
      </c>
      <c r="AU94" s="503">
        <f t="shared" si="208"/>
        <v>3.5737545686475629E-2</v>
      </c>
      <c r="AV94" s="503">
        <f t="shared" si="208"/>
        <v>1.4604458004742839E-2</v>
      </c>
      <c r="AW94" s="503">
        <f t="shared" si="208"/>
        <v>1.5759812369045213E-2</v>
      </c>
      <c r="AX94" s="503">
        <f t="shared" si="208"/>
        <v>-5.8246051903837255E-2</v>
      </c>
      <c r="AY94" s="504">
        <f t="shared" si="208"/>
        <v>1.8437831488148145E-2</v>
      </c>
      <c r="AZ94" s="505" t="str">
        <f t="shared" si="208"/>
        <v/>
      </c>
      <c r="BA94" s="503">
        <f t="shared" si="208"/>
        <v>0.13896212372177838</v>
      </c>
      <c r="BB94" s="503" t="str">
        <f t="shared" si="208"/>
        <v/>
      </c>
      <c r="BC94" s="503">
        <f t="shared" si="208"/>
        <v>1.5694184403124513E-2</v>
      </c>
      <c r="BD94" s="503" t="str">
        <f t="shared" si="208"/>
        <v/>
      </c>
      <c r="BE94" s="503">
        <f t="shared" si="208"/>
        <v>7.9652847647630656E-2</v>
      </c>
      <c r="BF94" s="503" t="str">
        <f t="shared" si="208"/>
        <v/>
      </c>
      <c r="BG94" s="503">
        <f t="shared" si="208"/>
        <v>-6.5125958699319961E-2</v>
      </c>
      <c r="BH94" s="506">
        <f t="shared" si="208"/>
        <v>4.5821555065679989E-2</v>
      </c>
      <c r="BI94" s="505">
        <f t="shared" si="208"/>
        <v>3.0314387225859975E-2</v>
      </c>
      <c r="BJ94" s="335">
        <v>62</v>
      </c>
      <c r="BK94" s="503">
        <f t="shared" ref="BK94:CC94" si="209">IF((BK32-BK28)=0,"",BK92/(BK32-BK28))</f>
        <v>-0.44611418409199649</v>
      </c>
      <c r="BL94" s="503">
        <f t="shared" si="209"/>
        <v>-0.29919960792891825</v>
      </c>
      <c r="BM94" s="503">
        <f t="shared" si="209"/>
        <v>0.50129174570048429</v>
      </c>
      <c r="BN94" s="503">
        <f t="shared" si="209"/>
        <v>-0.14693101483071958</v>
      </c>
      <c r="BO94" s="503">
        <f t="shared" si="209"/>
        <v>0.45332383614909638</v>
      </c>
      <c r="BP94" s="503">
        <f t="shared" si="209"/>
        <v>-0.12111714390956527</v>
      </c>
      <c r="BQ94" s="503">
        <f t="shared" si="209"/>
        <v>0.31115829056700722</v>
      </c>
      <c r="BR94" s="503">
        <f t="shared" si="209"/>
        <v>-0.21930827798749766</v>
      </c>
      <c r="BS94" s="504">
        <f t="shared" si="209"/>
        <v>-0.14363425384987016</v>
      </c>
      <c r="BT94" s="505" t="str">
        <f t="shared" si="209"/>
        <v/>
      </c>
      <c r="BU94" s="503">
        <f t="shared" si="209"/>
        <v>-0.22153585849810223</v>
      </c>
      <c r="BV94" s="503" t="str">
        <f t="shared" si="209"/>
        <v/>
      </c>
      <c r="BW94" s="503">
        <f t="shared" si="209"/>
        <v>-0.40671967046454954</v>
      </c>
      <c r="BX94" s="503" t="str">
        <f t="shared" si="209"/>
        <v/>
      </c>
      <c r="BY94" s="503">
        <f t="shared" si="209"/>
        <v>-0.40225687644021785</v>
      </c>
      <c r="BZ94" s="503" t="str">
        <f t="shared" si="209"/>
        <v/>
      </c>
      <c r="CA94" s="503">
        <f t="shared" si="209"/>
        <v>0.11099106837046312</v>
      </c>
      <c r="CB94" s="506">
        <f t="shared" si="209"/>
        <v>-0.22445163234077223</v>
      </c>
      <c r="CC94" s="505">
        <f t="shared" si="209"/>
        <v>-0.1638177282234807</v>
      </c>
      <c r="CD94" s="335">
        <v>62</v>
      </c>
      <c r="CE94" s="506">
        <f t="shared" ref="CE94:CS94" si="210">IF((CE32-CE28)=0,"",CE92/(CE32-CE28))</f>
        <v>6.6522117416503478E-3</v>
      </c>
      <c r="CF94" s="506">
        <f t="shared" si="210"/>
        <v>4.2018565489983194E-3</v>
      </c>
      <c r="CG94" s="506">
        <f t="shared" si="210"/>
        <v>-8.6579313398764107E-3</v>
      </c>
      <c r="CH94" s="506">
        <f t="shared" si="210"/>
        <v>-6.4738878357176025E-2</v>
      </c>
      <c r="CI94" s="507">
        <f t="shared" si="210"/>
        <v>-1.6344026621370529E-2</v>
      </c>
      <c r="CJ94" s="506">
        <f t="shared" si="210"/>
        <v>0.11998851223152669</v>
      </c>
      <c r="CK94" s="506">
        <f t="shared" si="210"/>
        <v>7.746182624551767E-3</v>
      </c>
      <c r="CL94" s="506">
        <f t="shared" si="210"/>
        <v>8.4308095082749279E-2</v>
      </c>
      <c r="CM94" s="506">
        <f t="shared" si="210"/>
        <v>1.2166870929270655E-2</v>
      </c>
      <c r="CN94" s="507">
        <f t="shared" si="210"/>
        <v>5.8624411817131232E-2</v>
      </c>
      <c r="CO94" s="506">
        <f t="shared" si="210"/>
        <v>6.171565040598153E-2</v>
      </c>
      <c r="CP94" s="506">
        <f t="shared" si="210"/>
        <v>5.7626072310999754E-3</v>
      </c>
      <c r="CQ94" s="506">
        <f t="shared" si="210"/>
        <v>3.3086749605294147E-2</v>
      </c>
      <c r="CR94" s="506">
        <f t="shared" si="210"/>
        <v>-3.0791171585138308E-2</v>
      </c>
      <c r="CS94" s="507">
        <f t="shared" si="210"/>
        <v>1.7721705375456639E-2</v>
      </c>
    </row>
    <row r="95" spans="1:131" s="380" customFormat="1" ht="15.75" customHeight="1">
      <c r="A95" s="341" t="s">
        <v>274</v>
      </c>
      <c r="B95" s="335">
        <v>63</v>
      </c>
      <c r="C95" s="454">
        <f>IF((C32-C28-C25)=0,"",(C73+C66-C64)/(C32-C28-C25))</f>
        <v>0.88163207390513076</v>
      </c>
      <c r="D95" s="454">
        <f t="shared" ref="D95:U95" si="211">IF((D32-D28-D25)=0,"",(D73+D66-D64)/(D32-D28-D25))</f>
        <v>1.071237103939658</v>
      </c>
      <c r="E95" s="454">
        <f t="shared" si="211"/>
        <v>1.8933600512919992</v>
      </c>
      <c r="F95" s="454">
        <f t="shared" si="211"/>
        <v>1.2016523264756485</v>
      </c>
      <c r="G95" s="454">
        <f t="shared" si="211"/>
        <v>1.1513202661873139</v>
      </c>
      <c r="H95" s="454">
        <f t="shared" si="211"/>
        <v>1.4982442872225965</v>
      </c>
      <c r="I95" s="454">
        <f t="shared" si="211"/>
        <v>1.2595287283224073</v>
      </c>
      <c r="J95" s="454">
        <f t="shared" si="211"/>
        <v>1.4027243398498943</v>
      </c>
      <c r="K95" s="450">
        <f t="shared" si="211"/>
        <v>1.2928382757994124</v>
      </c>
      <c r="L95" s="455" t="str">
        <f t="shared" si="211"/>
        <v/>
      </c>
      <c r="M95" s="454">
        <f t="shared" si="211"/>
        <v>0.62527092633478965</v>
      </c>
      <c r="N95" s="454" t="str">
        <f t="shared" si="211"/>
        <v/>
      </c>
      <c r="O95" s="454">
        <f t="shared" si="211"/>
        <v>0.81926503123768124</v>
      </c>
      <c r="P95" s="454" t="str">
        <f t="shared" si="211"/>
        <v/>
      </c>
      <c r="Q95" s="454">
        <f t="shared" si="211"/>
        <v>0.69171262548772361</v>
      </c>
      <c r="R95" s="454" t="str">
        <f t="shared" si="211"/>
        <v/>
      </c>
      <c r="S95" s="454">
        <f t="shared" si="211"/>
        <v>0.55421267476520597</v>
      </c>
      <c r="T95" s="452">
        <f t="shared" si="211"/>
        <v>0.67403834602337032</v>
      </c>
      <c r="U95" s="456">
        <f t="shared" si="211"/>
        <v>0.84140909425753996</v>
      </c>
      <c r="V95" s="335">
        <v>63</v>
      </c>
      <c r="W95" s="454">
        <f>IF((W32-W28-W25)=0,"",(W73+W66-W64)/(W32-W28-W25))</f>
        <v>4.3140744706877685</v>
      </c>
      <c r="X95" s="454">
        <f t="shared" ref="X95:AO95" si="212">IF((X32-X28-X25)=0,"",(X73+X66-X64)/(X32-X28-X25))</f>
        <v>0.6085924001657087</v>
      </c>
      <c r="Y95" s="454">
        <f t="shared" si="212"/>
        <v>6.5658925232218808</v>
      </c>
      <c r="Z95" s="454">
        <f t="shared" si="212"/>
        <v>0.5879636166204939</v>
      </c>
      <c r="AA95" s="454">
        <f t="shared" si="212"/>
        <v>3.3155709586136375</v>
      </c>
      <c r="AB95" s="454">
        <f t="shared" si="212"/>
        <v>0.69126702805452211</v>
      </c>
      <c r="AC95" s="454">
        <f t="shared" si="212"/>
        <v>2.3503451194764842</v>
      </c>
      <c r="AD95" s="454">
        <f t="shared" si="212"/>
        <v>0.65594016287776569</v>
      </c>
      <c r="AE95" s="450">
        <f t="shared" si="212"/>
        <v>0.77392538926909515</v>
      </c>
      <c r="AF95" s="455" t="str">
        <f t="shared" si="212"/>
        <v/>
      </c>
      <c r="AG95" s="454">
        <f t="shared" si="212"/>
        <v>1.335397071724763</v>
      </c>
      <c r="AH95" s="454" t="str">
        <f t="shared" si="212"/>
        <v/>
      </c>
      <c r="AI95" s="454">
        <f t="shared" si="212"/>
        <v>1.0106816206073905</v>
      </c>
      <c r="AJ95" s="454" t="str">
        <f t="shared" si="212"/>
        <v/>
      </c>
      <c r="AK95" s="454">
        <f t="shared" si="212"/>
        <v>0.78633868708090127</v>
      </c>
      <c r="AL95" s="454" t="str">
        <f t="shared" si="212"/>
        <v/>
      </c>
      <c r="AM95" s="454">
        <f t="shared" si="212"/>
        <v>0.84670101918633933</v>
      </c>
      <c r="AN95" s="452">
        <f t="shared" si="212"/>
        <v>0.99201490121332481</v>
      </c>
      <c r="AO95" s="456">
        <f t="shared" si="212"/>
        <v>0.91958549392004529</v>
      </c>
      <c r="AP95" s="335">
        <v>63</v>
      </c>
      <c r="AQ95" s="454">
        <f>IF((AQ32-AQ28-AQ25)=0,"",(AQ73+AQ66-AQ64)/(AQ32-AQ28-AQ25))</f>
        <v>0.88575885619996209</v>
      </c>
      <c r="AR95" s="454">
        <f t="shared" ref="AR95:BI95" si="213">IF((AR32-AR28-AR25)=0,"",(AR73+AR66-AR64)/(AR32-AR28-AR25))</f>
        <v>0.85838977646070769</v>
      </c>
      <c r="AS95" s="454">
        <f t="shared" si="213"/>
        <v>0.78670881134067472</v>
      </c>
      <c r="AT95" s="454">
        <f t="shared" si="213"/>
        <v>0.89404261827965836</v>
      </c>
      <c r="AU95" s="454">
        <f t="shared" si="213"/>
        <v>0.88087668745133774</v>
      </c>
      <c r="AV95" s="454">
        <f t="shared" si="213"/>
        <v>0.90200977513307046</v>
      </c>
      <c r="AW95" s="454">
        <f t="shared" si="213"/>
        <v>0.87878241016759218</v>
      </c>
      <c r="AX95" s="454">
        <f t="shared" si="213"/>
        <v>0.95278827444047465</v>
      </c>
      <c r="AY95" s="450">
        <f t="shared" si="213"/>
        <v>0.89054617608095243</v>
      </c>
      <c r="AZ95" s="455" t="str">
        <f t="shared" si="213"/>
        <v/>
      </c>
      <c r="BA95" s="454">
        <f t="shared" si="213"/>
        <v>0.78984346935850014</v>
      </c>
      <c r="BB95" s="454" t="str">
        <f t="shared" si="213"/>
        <v/>
      </c>
      <c r="BC95" s="454">
        <f t="shared" si="213"/>
        <v>0.90921229498255418</v>
      </c>
      <c r="BD95" s="454" t="str">
        <f t="shared" si="213"/>
        <v/>
      </c>
      <c r="BE95" s="454">
        <f t="shared" si="213"/>
        <v>0.85205862693255074</v>
      </c>
      <c r="BF95" s="454" t="str">
        <f t="shared" si="213"/>
        <v/>
      </c>
      <c r="BG95" s="454">
        <f t="shared" si="213"/>
        <v>0.98118934002351066</v>
      </c>
      <c r="BH95" s="452">
        <f t="shared" si="213"/>
        <v>0.87964929721603169</v>
      </c>
      <c r="BI95" s="456">
        <f t="shared" si="213"/>
        <v>0.88582010627383134</v>
      </c>
      <c r="BJ95" s="335">
        <v>63</v>
      </c>
      <c r="BK95" s="454">
        <f>IF((BK32-BK28-BK25)=0,"",(BK73+BK66-BK64)/(BK32-BK28-BK25))</f>
        <v>1.4686329556985156</v>
      </c>
      <c r="BL95" s="454">
        <f t="shared" ref="BL95:CS95" si="214">IF((BL32-BL28-BL25)=0,"",(BL73+BL66-BL64)/(BL32-BL28-BL25))</f>
        <v>1.3111143256933093</v>
      </c>
      <c r="BM95" s="454">
        <f t="shared" si="214"/>
        <v>0.4663485352143103</v>
      </c>
      <c r="BN95" s="454">
        <f t="shared" si="214"/>
        <v>1.1925987238682476</v>
      </c>
      <c r="BO95" s="454">
        <f t="shared" si="214"/>
        <v>0.52032273693480513</v>
      </c>
      <c r="BP95" s="454">
        <f t="shared" si="214"/>
        <v>1.1546926391233234</v>
      </c>
      <c r="BQ95" s="454">
        <f t="shared" si="214"/>
        <v>0.68079561366456109</v>
      </c>
      <c r="BR95" s="454">
        <f t="shared" si="214"/>
        <v>1.286277443081199</v>
      </c>
      <c r="BS95" s="450">
        <f t="shared" si="214"/>
        <v>1.1778405934634244</v>
      </c>
      <c r="BT95" s="455" t="str">
        <f t="shared" si="214"/>
        <v/>
      </c>
      <c r="BU95" s="454">
        <f t="shared" si="214"/>
        <v>1.1462284658283906</v>
      </c>
      <c r="BV95" s="454" t="str">
        <f t="shared" si="214"/>
        <v/>
      </c>
      <c r="BW95" s="454">
        <f t="shared" si="214"/>
        <v>1.325024208442467</v>
      </c>
      <c r="BX95" s="454" t="str">
        <f t="shared" si="214"/>
        <v/>
      </c>
      <c r="BY95" s="454">
        <f t="shared" si="214"/>
        <v>1.329399116891949</v>
      </c>
      <c r="BZ95" s="454" t="str">
        <f t="shared" si="214"/>
        <v/>
      </c>
      <c r="CA95" s="454">
        <f t="shared" si="214"/>
        <v>0.79895600695092639</v>
      </c>
      <c r="CB95" s="452">
        <f t="shared" si="214"/>
        <v>1.1448219530446646</v>
      </c>
      <c r="CC95" s="456">
        <f t="shared" si="214"/>
        <v>1.1689387395772151</v>
      </c>
      <c r="CD95" s="335">
        <v>63</v>
      </c>
      <c r="CE95" s="452">
        <f t="shared" ref="CE95:CN95" si="215">IF((CE32-CE28-CE25)=0,"",(CE73+CE66-CE64)/(CE32-CE28-CE25))</f>
        <v>0.91926141802069128</v>
      </c>
      <c r="CF95" s="452">
        <f t="shared" si="215"/>
        <v>0.91714635387633692</v>
      </c>
      <c r="CG95" s="452">
        <f t="shared" si="215"/>
        <v>0.93669962816761343</v>
      </c>
      <c r="CH95" s="452">
        <f t="shared" si="215"/>
        <v>0.97293743139557032</v>
      </c>
      <c r="CI95" s="453">
        <f t="shared" si="215"/>
        <v>0.93709187716101539</v>
      </c>
      <c r="CJ95" s="452">
        <f t="shared" si="215"/>
        <v>0.80859965568526093</v>
      </c>
      <c r="CK95" s="452">
        <f t="shared" si="215"/>
        <v>0.9173046632908759</v>
      </c>
      <c r="CL95" s="452">
        <f t="shared" si="215"/>
        <v>0.8477496587273039</v>
      </c>
      <c r="CM95" s="452">
        <f t="shared" si="215"/>
        <v>0.90413294793645738</v>
      </c>
      <c r="CN95" s="453">
        <f t="shared" si="215"/>
        <v>0.86700540991553443</v>
      </c>
      <c r="CO95" s="452">
        <f t="shared" si="214"/>
        <v>0.86528188890826085</v>
      </c>
      <c r="CP95" s="452">
        <f t="shared" si="214"/>
        <v>0.91721660071718225</v>
      </c>
      <c r="CQ95" s="452">
        <f t="shared" si="214"/>
        <v>0.89651022655095569</v>
      </c>
      <c r="CR95" s="452">
        <f t="shared" si="214"/>
        <v>0.94234941430290475</v>
      </c>
      <c r="CS95" s="453">
        <f t="shared" si="214"/>
        <v>0.90504616800043258</v>
      </c>
    </row>
    <row r="96" spans="1:131" s="380" customFormat="1" ht="15.75" customHeight="1">
      <c r="A96" s="341" t="s">
        <v>276</v>
      </c>
      <c r="B96" s="335">
        <v>64</v>
      </c>
      <c r="C96" s="454">
        <f>IF((C32-C28)=0,"",(C73)/(C32-C28))</f>
        <v>3.6145424140147639E-2</v>
      </c>
      <c r="D96" s="454">
        <f t="shared" ref="D96:U96" si="216">IF((D32-D28)=0,"",(D73)/(D32-D28))</f>
        <v>3.6145424140147646E-2</v>
      </c>
      <c r="E96" s="454">
        <f t="shared" si="216"/>
        <v>4.0084059010282412E-2</v>
      </c>
      <c r="F96" s="454">
        <f t="shared" si="216"/>
        <v>4.0084059010282412E-2</v>
      </c>
      <c r="G96" s="454">
        <f t="shared" si="216"/>
        <v>4.1156954081075933E-2</v>
      </c>
      <c r="H96" s="454">
        <f t="shared" si="216"/>
        <v>4.1156954081075919E-2</v>
      </c>
      <c r="I96" s="454">
        <f t="shared" si="216"/>
        <v>4.3517480342868731E-2</v>
      </c>
      <c r="J96" s="454">
        <f t="shared" si="216"/>
        <v>4.3517480342868738E-2</v>
      </c>
      <c r="K96" s="450">
        <f t="shared" si="216"/>
        <v>4.010697387906946E-2</v>
      </c>
      <c r="L96" s="455" t="str">
        <f t="shared" si="216"/>
        <v/>
      </c>
      <c r="M96" s="454">
        <f t="shared" si="216"/>
        <v>3.0915876703616396E-2</v>
      </c>
      <c r="N96" s="454" t="str">
        <f t="shared" si="216"/>
        <v/>
      </c>
      <c r="O96" s="454">
        <f t="shared" si="216"/>
        <v>3.1520346046326309E-2</v>
      </c>
      <c r="P96" s="454" t="str">
        <f t="shared" si="216"/>
        <v/>
      </c>
      <c r="Q96" s="454">
        <f t="shared" si="216"/>
        <v>3.2499459447057004E-2</v>
      </c>
      <c r="R96" s="454" t="str">
        <f t="shared" si="216"/>
        <v/>
      </c>
      <c r="S96" s="454">
        <f t="shared" si="216"/>
        <v>3.4221755984138874E-2</v>
      </c>
      <c r="T96" s="452">
        <f t="shared" si="216"/>
        <v>3.2274382591511705E-2</v>
      </c>
      <c r="U96" s="456">
        <f t="shared" si="216"/>
        <v>3.4392913317404704E-2</v>
      </c>
      <c r="V96" s="335">
        <v>64</v>
      </c>
      <c r="W96" s="454">
        <f t="shared" ref="W96:AO96" si="217">IF((W32-W28)=0,"",(W73)/(W32-W28))</f>
        <v>3.6145424140147639E-2</v>
      </c>
      <c r="X96" s="454">
        <f t="shared" si="217"/>
        <v>3.6145424140147646E-2</v>
      </c>
      <c r="Y96" s="454">
        <f t="shared" si="217"/>
        <v>4.0084059010282412E-2</v>
      </c>
      <c r="Z96" s="454">
        <f t="shared" si="217"/>
        <v>4.0084059010282412E-2</v>
      </c>
      <c r="AA96" s="454">
        <f t="shared" si="217"/>
        <v>4.1156954081075933E-2</v>
      </c>
      <c r="AB96" s="454">
        <f t="shared" si="217"/>
        <v>4.1156954081075933E-2</v>
      </c>
      <c r="AC96" s="454">
        <f t="shared" si="217"/>
        <v>4.3517480342868731E-2</v>
      </c>
      <c r="AD96" s="454">
        <f t="shared" si="217"/>
        <v>4.3517480342868731E-2</v>
      </c>
      <c r="AE96" s="450">
        <f t="shared" si="217"/>
        <v>4.022691642098758E-2</v>
      </c>
      <c r="AF96" s="455" t="str">
        <f t="shared" si="217"/>
        <v/>
      </c>
      <c r="AG96" s="454">
        <f t="shared" si="217"/>
        <v>3.3081313769826565E-2</v>
      </c>
      <c r="AH96" s="454" t="str">
        <f t="shared" si="217"/>
        <v/>
      </c>
      <c r="AI96" s="454">
        <f t="shared" si="217"/>
        <v>3.2525727432317783E-2</v>
      </c>
      <c r="AJ96" s="454" t="str">
        <f t="shared" si="217"/>
        <v/>
      </c>
      <c r="AK96" s="454">
        <f t="shared" si="217"/>
        <v>3.2040098576602428E-2</v>
      </c>
      <c r="AL96" s="454" t="str">
        <f t="shared" si="217"/>
        <v/>
      </c>
      <c r="AM96" s="454">
        <f t="shared" si="217"/>
        <v>3.1555174699578629E-2</v>
      </c>
      <c r="AN96" s="452">
        <f t="shared" si="217"/>
        <v>3.2306816862065421E-2</v>
      </c>
      <c r="AO96" s="456">
        <f t="shared" si="217"/>
        <v>3.4937150213002491E-2</v>
      </c>
      <c r="AP96" s="335">
        <v>64</v>
      </c>
      <c r="AQ96" s="454">
        <f t="shared" ref="AQ96:BI96" si="218">IF((AQ32-AQ28)=0,"",(AQ73)/(AQ32-AQ28))</f>
        <v>3.6145424140147639E-2</v>
      </c>
      <c r="AR96" s="454">
        <f t="shared" si="218"/>
        <v>3.6145424140147646E-2</v>
      </c>
      <c r="AS96" s="454">
        <f t="shared" si="218"/>
        <v>4.0084059010282405E-2</v>
      </c>
      <c r="AT96" s="454">
        <f t="shared" si="218"/>
        <v>4.0084059010282412E-2</v>
      </c>
      <c r="AU96" s="454">
        <f t="shared" si="218"/>
        <v>4.1156954081075933E-2</v>
      </c>
      <c r="AV96" s="454">
        <f t="shared" si="218"/>
        <v>4.1156954081075926E-2</v>
      </c>
      <c r="AW96" s="454">
        <f t="shared" si="218"/>
        <v>4.3517480342868738E-2</v>
      </c>
      <c r="AX96" s="454">
        <f t="shared" si="218"/>
        <v>4.3517480342868731E-2</v>
      </c>
      <c r="AY96" s="450">
        <f t="shared" si="218"/>
        <v>4.0330404589093115E-2</v>
      </c>
      <c r="AZ96" s="455" t="str">
        <f t="shared" si="218"/>
        <v/>
      </c>
      <c r="BA96" s="454">
        <f t="shared" si="218"/>
        <v>3.1379862238644453E-2</v>
      </c>
      <c r="BB96" s="454" t="str">
        <f t="shared" si="218"/>
        <v/>
      </c>
      <c r="BC96" s="454">
        <f t="shared" si="218"/>
        <v>3.2591536724393994E-2</v>
      </c>
      <c r="BD96" s="454" t="str">
        <f t="shared" si="218"/>
        <v/>
      </c>
      <c r="BE96" s="454">
        <f t="shared" si="218"/>
        <v>3.3717070346774652E-2</v>
      </c>
      <c r="BF96" s="454" t="str">
        <f t="shared" si="218"/>
        <v/>
      </c>
      <c r="BG96" s="454">
        <f t="shared" si="218"/>
        <v>3.4662134164429897E-2</v>
      </c>
      <c r="BH96" s="452">
        <f t="shared" si="218"/>
        <v>3.3039606043159239E-2</v>
      </c>
      <c r="BI96" s="456">
        <f t="shared" si="218"/>
        <v>3.7168322739338469E-2</v>
      </c>
      <c r="BJ96" s="335">
        <v>64</v>
      </c>
      <c r="BK96" s="454">
        <f t="shared" ref="BK96:CC96" si="219">IF((BK32-BK28)=0,"",(BK73)/(BK32-BK28))</f>
        <v>3.3712137209477848E-2</v>
      </c>
      <c r="BL96" s="454">
        <f t="shared" si="219"/>
        <v>3.3712137209477848E-2</v>
      </c>
      <c r="BM96" s="454">
        <f t="shared" si="219"/>
        <v>3.5777476950607984E-2</v>
      </c>
      <c r="BN96" s="454">
        <f t="shared" si="219"/>
        <v>3.5777476950607998E-2</v>
      </c>
      <c r="BO96" s="454">
        <f t="shared" si="219"/>
        <v>3.7268856793172267E-2</v>
      </c>
      <c r="BP96" s="454">
        <f t="shared" si="219"/>
        <v>3.726885679317226E-2</v>
      </c>
      <c r="BQ96" s="454">
        <f t="shared" si="219"/>
        <v>3.8125947548022919E-2</v>
      </c>
      <c r="BR96" s="454">
        <f t="shared" si="219"/>
        <v>3.8125947548022912E-2</v>
      </c>
      <c r="BS96" s="450">
        <f t="shared" si="219"/>
        <v>3.6214322339884912E-2</v>
      </c>
      <c r="BT96" s="455" t="str">
        <f t="shared" si="219"/>
        <v/>
      </c>
      <c r="BU96" s="454">
        <f t="shared" si="219"/>
        <v>3.319271428430768E-2</v>
      </c>
      <c r="BV96" s="454" t="str">
        <f t="shared" si="219"/>
        <v/>
      </c>
      <c r="BW96" s="454">
        <f t="shared" si="219"/>
        <v>3.5456862708355227E-2</v>
      </c>
      <c r="BX96" s="454" t="str">
        <f t="shared" si="219"/>
        <v/>
      </c>
      <c r="BY96" s="454">
        <f t="shared" si="219"/>
        <v>3.5973103664124956E-2</v>
      </c>
      <c r="BZ96" s="454" t="str">
        <f t="shared" si="219"/>
        <v/>
      </c>
      <c r="CA96" s="454">
        <f t="shared" si="219"/>
        <v>3.7187899707578999E-2</v>
      </c>
      <c r="CB96" s="452">
        <f t="shared" si="219"/>
        <v>3.5471627451044936E-2</v>
      </c>
      <c r="CC96" s="456">
        <f t="shared" si="219"/>
        <v>3.6028840410920832E-2</v>
      </c>
      <c r="CD96" s="335">
        <v>64</v>
      </c>
      <c r="CE96" s="452">
        <f t="shared" ref="CE96:CS96" si="220">IF((CE32-CE28)=0,"",(CE73)/(CE32-CE28))</f>
        <v>3.5864779764102891E-2</v>
      </c>
      <c r="CF96" s="452">
        <f t="shared" si="220"/>
        <v>3.953858202270135E-2</v>
      </c>
      <c r="CG96" s="452">
        <f t="shared" si="220"/>
        <v>4.0695895035783344E-2</v>
      </c>
      <c r="CH96" s="452">
        <f t="shared" si="220"/>
        <v>4.2966393793815207E-2</v>
      </c>
      <c r="CI96" s="453">
        <f t="shared" si="220"/>
        <v>3.9842160067202828E-2</v>
      </c>
      <c r="CJ96" s="452">
        <f t="shared" si="220"/>
        <v>3.1475695211665072E-2</v>
      </c>
      <c r="CK96" s="452">
        <f t="shared" si="220"/>
        <v>3.2528879826467245E-2</v>
      </c>
      <c r="CL96" s="452">
        <f t="shared" si="220"/>
        <v>3.3546096949978683E-2</v>
      </c>
      <c r="CM96" s="452">
        <f t="shared" si="220"/>
        <v>3.4564495852146604E-2</v>
      </c>
      <c r="CN96" s="453">
        <f t="shared" si="220"/>
        <v>3.2998000353650664E-2</v>
      </c>
      <c r="CO96" s="452">
        <f t="shared" si="220"/>
        <v>3.3732381873920206E-2</v>
      </c>
      <c r="CP96" s="452">
        <f t="shared" si="220"/>
        <v>3.6451846420251587E-2</v>
      </c>
      <c r="CQ96" s="452">
        <f t="shared" si="220"/>
        <v>3.748540996506005E-2</v>
      </c>
      <c r="CR96" s="452">
        <f t="shared" si="220"/>
        <v>3.9257631181152941E-2</v>
      </c>
      <c r="CS96" s="453">
        <f t="shared" si="220"/>
        <v>3.6732167176839928E-2</v>
      </c>
    </row>
    <row r="97" spans="1:102" ht="15.75" customHeight="1">
      <c r="A97" s="148" t="s">
        <v>278</v>
      </c>
      <c r="B97" s="335">
        <v>65</v>
      </c>
      <c r="C97" s="508">
        <f t="shared" ref="C97:U97" si="221">IF((C32-C28)=0,"",C88/(C32-C28))</f>
        <v>8.185938521404558E-2</v>
      </c>
      <c r="D97" s="508">
        <f t="shared" si="221"/>
        <v>8.1859385214045594E-2</v>
      </c>
      <c r="E97" s="508">
        <f t="shared" si="221"/>
        <v>9.2389889014260457E-2</v>
      </c>
      <c r="F97" s="508">
        <f t="shared" si="221"/>
        <v>9.2389889014260457E-2</v>
      </c>
      <c r="G97" s="508">
        <f t="shared" si="221"/>
        <v>8.3385766862186642E-2</v>
      </c>
      <c r="H97" s="508">
        <f t="shared" si="221"/>
        <v>8.3385766862186628E-2</v>
      </c>
      <c r="I97" s="508">
        <f t="shared" si="221"/>
        <v>0.10545777746336248</v>
      </c>
      <c r="J97" s="508">
        <f t="shared" si="221"/>
        <v>0.1054577774633625</v>
      </c>
      <c r="K97" s="510">
        <f t="shared" si="221"/>
        <v>9.0580701475598935E-2</v>
      </c>
      <c r="L97" s="509" t="str">
        <f t="shared" si="221"/>
        <v/>
      </c>
      <c r="M97" s="508">
        <f t="shared" si="221"/>
        <v>7.0141719857731405E-2</v>
      </c>
      <c r="N97" s="508" t="str">
        <f t="shared" si="221"/>
        <v/>
      </c>
      <c r="O97" s="508">
        <f t="shared" si="221"/>
        <v>7.2625411180097077E-2</v>
      </c>
      <c r="P97" s="508" t="str">
        <f t="shared" si="221"/>
        <v/>
      </c>
      <c r="Q97" s="508">
        <f t="shared" si="221"/>
        <v>6.5822449570949071E-2</v>
      </c>
      <c r="R97" s="508" t="str">
        <f t="shared" si="221"/>
        <v/>
      </c>
      <c r="S97" s="508">
        <f t="shared" si="221"/>
        <v>8.2870214189089353E-2</v>
      </c>
      <c r="T97" s="511">
        <f t="shared" si="221"/>
        <v>7.2554619517055136E-2</v>
      </c>
      <c r="U97" s="509">
        <f t="shared" si="221"/>
        <v>7.7430248423839068E-2</v>
      </c>
      <c r="V97" s="335">
        <v>65</v>
      </c>
      <c r="W97" s="508">
        <f t="shared" ref="W97:AO97" si="222">IF((W32-W28)=0,"",W88/(W32-W28))</f>
        <v>8.185938521404558E-2</v>
      </c>
      <c r="X97" s="508">
        <f t="shared" si="222"/>
        <v>8.1859385214045594E-2</v>
      </c>
      <c r="Y97" s="508">
        <f t="shared" si="222"/>
        <v>9.2389889014260457E-2</v>
      </c>
      <c r="Z97" s="508">
        <f t="shared" si="222"/>
        <v>9.2389889014260457E-2</v>
      </c>
      <c r="AA97" s="508">
        <f t="shared" si="222"/>
        <v>8.3385766862186628E-2</v>
      </c>
      <c r="AB97" s="508">
        <f t="shared" si="222"/>
        <v>8.3385766862186628E-2</v>
      </c>
      <c r="AC97" s="508">
        <f t="shared" si="222"/>
        <v>0.10545777746336248</v>
      </c>
      <c r="AD97" s="508">
        <f t="shared" si="222"/>
        <v>0.10545777746336248</v>
      </c>
      <c r="AE97" s="510">
        <f t="shared" si="222"/>
        <v>9.0756328169047815E-2</v>
      </c>
      <c r="AF97" s="509" t="str">
        <f t="shared" si="222"/>
        <v/>
      </c>
      <c r="AG97" s="508">
        <f t="shared" si="222"/>
        <v>7.5054647979543157E-2</v>
      </c>
      <c r="AH97" s="508" t="str">
        <f t="shared" si="222"/>
        <v/>
      </c>
      <c r="AI97" s="508">
        <f t="shared" si="222"/>
        <v>7.4941890715034057E-2</v>
      </c>
      <c r="AJ97" s="508" t="str">
        <f t="shared" si="222"/>
        <v/>
      </c>
      <c r="AK97" s="508">
        <f t="shared" si="222"/>
        <v>6.489208770509651E-2</v>
      </c>
      <c r="AL97" s="508" t="str">
        <f t="shared" si="222"/>
        <v/>
      </c>
      <c r="AM97" s="508">
        <f t="shared" si="222"/>
        <v>7.6412913683921113E-2</v>
      </c>
      <c r="AN97" s="511">
        <f t="shared" si="222"/>
        <v>7.2687996320876719E-2</v>
      </c>
      <c r="AO97" s="509">
        <f t="shared" si="222"/>
        <v>7.8688645113542968E-2</v>
      </c>
      <c r="AP97" s="335">
        <v>65</v>
      </c>
      <c r="AQ97" s="508">
        <f t="shared" ref="AQ97:BI97" si="223">IF((AQ32-AQ28)=0,"",AQ88/(AQ32-AQ28))</f>
        <v>8.1859385214045594E-2</v>
      </c>
      <c r="AR97" s="508">
        <f t="shared" si="223"/>
        <v>8.1859385214045594E-2</v>
      </c>
      <c r="AS97" s="508">
        <f t="shared" si="223"/>
        <v>9.2389889014260457E-2</v>
      </c>
      <c r="AT97" s="508">
        <f t="shared" si="223"/>
        <v>9.2389889014260457E-2</v>
      </c>
      <c r="AU97" s="508">
        <f t="shared" si="223"/>
        <v>8.3385766862186628E-2</v>
      </c>
      <c r="AV97" s="508">
        <f t="shared" si="223"/>
        <v>8.3385766862186614E-2</v>
      </c>
      <c r="AW97" s="508">
        <f t="shared" si="223"/>
        <v>0.10545777746336249</v>
      </c>
      <c r="AX97" s="508">
        <f t="shared" si="223"/>
        <v>0.10545777746336248</v>
      </c>
      <c r="AY97" s="510">
        <f t="shared" si="223"/>
        <v>9.1015992430899417E-2</v>
      </c>
      <c r="AZ97" s="509" t="str">
        <f t="shared" si="223"/>
        <v/>
      </c>
      <c r="BA97" s="508">
        <f t="shared" si="223"/>
        <v>7.1194406919721481E-2</v>
      </c>
      <c r="BB97" s="508" t="str">
        <f t="shared" si="223"/>
        <v/>
      </c>
      <c r="BC97" s="508">
        <f t="shared" si="223"/>
        <v>7.5093520614321382E-2</v>
      </c>
      <c r="BD97" s="508" t="str">
        <f t="shared" si="223"/>
        <v/>
      </c>
      <c r="BE97" s="508">
        <f t="shared" si="223"/>
        <v>6.8288525419818613E-2</v>
      </c>
      <c r="BF97" s="508" t="str">
        <f t="shared" si="223"/>
        <v/>
      </c>
      <c r="BG97" s="508">
        <f t="shared" si="223"/>
        <v>8.3936618675809246E-2</v>
      </c>
      <c r="BH97" s="511">
        <f t="shared" si="223"/>
        <v>7.4529147718288127E-2</v>
      </c>
      <c r="BI97" s="509">
        <f t="shared" si="223"/>
        <v>8.3865506500308676E-2</v>
      </c>
      <c r="BJ97" s="335">
        <v>65</v>
      </c>
      <c r="BK97" s="508">
        <f t="shared" ref="BK97:CC97" si="224">IF((BK32-BK28)=0,"",BK88/(BK32-BK28))</f>
        <v>7.6348663540904152E-2</v>
      </c>
      <c r="BL97" s="508">
        <f t="shared" si="224"/>
        <v>7.6348663540904152E-2</v>
      </c>
      <c r="BM97" s="508">
        <f t="shared" si="224"/>
        <v>8.2463632832917633E-2</v>
      </c>
      <c r="BN97" s="508">
        <f t="shared" si="224"/>
        <v>8.2463632832917647E-2</v>
      </c>
      <c r="BO97" s="508">
        <f t="shared" si="224"/>
        <v>7.5508313799261623E-2</v>
      </c>
      <c r="BP97" s="508">
        <f t="shared" si="224"/>
        <v>7.5508313799261623E-2</v>
      </c>
      <c r="BQ97" s="508">
        <f t="shared" si="224"/>
        <v>9.2392244689279326E-2</v>
      </c>
      <c r="BR97" s="508">
        <f t="shared" si="224"/>
        <v>9.2392244689279326E-2</v>
      </c>
      <c r="BS97" s="510">
        <f t="shared" si="224"/>
        <v>8.1435248111291977E-2</v>
      </c>
      <c r="BT97" s="509" t="str">
        <f t="shared" si="224"/>
        <v/>
      </c>
      <c r="BU97" s="508">
        <f t="shared" si="224"/>
        <v>7.5307392669711579E-2</v>
      </c>
      <c r="BV97" s="508" t="str">
        <f t="shared" si="224"/>
        <v/>
      </c>
      <c r="BW97" s="508">
        <f t="shared" si="224"/>
        <v>8.1695462022082499E-2</v>
      </c>
      <c r="BX97" s="508" t="str">
        <f t="shared" si="224"/>
        <v/>
      </c>
      <c r="BY97" s="508">
        <f t="shared" si="224"/>
        <v>7.2857759548268661E-2</v>
      </c>
      <c r="BZ97" s="508" t="str">
        <f t="shared" si="224"/>
        <v/>
      </c>
      <c r="CA97" s="508">
        <f t="shared" si="224"/>
        <v>9.0052924678610466E-2</v>
      </c>
      <c r="CB97" s="511">
        <f t="shared" si="224"/>
        <v>7.9629679296107772E-2</v>
      </c>
      <c r="CC97" s="509">
        <f t="shared" si="224"/>
        <v>8.0984322176900742E-2</v>
      </c>
      <c r="CD97" s="335">
        <v>65</v>
      </c>
      <c r="CE97" s="511">
        <f t="shared" ref="CE97:CS97" si="225">IF((CE32-CE28)=0,"",CE88/(CE32-CE28))</f>
        <v>8.1223803349029219E-2</v>
      </c>
      <c r="CF97" s="511">
        <f t="shared" si="225"/>
        <v>9.1132617181347492E-2</v>
      </c>
      <c r="CG97" s="511">
        <f t="shared" si="225"/>
        <v>8.2451641319641986E-2</v>
      </c>
      <c r="CH97" s="511">
        <f t="shared" si="225"/>
        <v>0.10412230578174747</v>
      </c>
      <c r="CI97" s="507">
        <f t="shared" si="225"/>
        <v>8.9883052984304421E-2</v>
      </c>
      <c r="CJ97" s="511">
        <f t="shared" si="225"/>
        <v>7.1411832083212307E-2</v>
      </c>
      <c r="CK97" s="511">
        <f t="shared" si="225"/>
        <v>7.4949154084572256E-2</v>
      </c>
      <c r="CL97" s="511">
        <f t="shared" si="225"/>
        <v>6.794224618994682E-2</v>
      </c>
      <c r="CM97" s="511">
        <f t="shared" si="225"/>
        <v>8.3700181134271967E-2</v>
      </c>
      <c r="CN97" s="507">
        <f t="shared" si="225"/>
        <v>7.4370178267334358E-2</v>
      </c>
      <c r="CO97" s="511">
        <f t="shared" si="225"/>
        <v>7.6456743937029531E-2</v>
      </c>
      <c r="CP97" s="511">
        <f t="shared" si="225"/>
        <v>8.400619863840493E-2</v>
      </c>
      <c r="CQ97" s="511">
        <f t="shared" si="225"/>
        <v>7.5936464822336874E-2</v>
      </c>
      <c r="CR97" s="511">
        <f t="shared" si="225"/>
        <v>9.5107579241443446E-2</v>
      </c>
      <c r="CS97" s="507">
        <f t="shared" si="225"/>
        <v>8.2833987489333974E-2</v>
      </c>
    </row>
    <row r="98" spans="1:102" s="380" customFormat="1" ht="15.75" customHeight="1">
      <c r="A98" s="376"/>
      <c r="AP98" s="512"/>
    </row>
    <row r="99" spans="1:102" s="380" customFormat="1" ht="15.75" customHeight="1">
      <c r="A99" s="376"/>
    </row>
    <row r="100" spans="1:102" s="380" customFormat="1" ht="15.75" customHeight="1">
      <c r="C100" s="379"/>
      <c r="D100" s="379"/>
      <c r="E100" s="379"/>
      <c r="F100" s="379"/>
      <c r="G100" s="379"/>
      <c r="H100" s="379"/>
      <c r="I100" s="379"/>
      <c r="J100" s="379"/>
      <c r="L100" s="379"/>
      <c r="M100" s="379"/>
      <c r="N100" s="379"/>
      <c r="O100" s="379"/>
      <c r="P100" s="379"/>
      <c r="Q100" s="379"/>
      <c r="R100" s="379"/>
      <c r="S100" s="379"/>
      <c r="W100" s="379"/>
      <c r="X100" s="379"/>
      <c r="Y100" s="379"/>
      <c r="Z100" s="379"/>
      <c r="AA100" s="379"/>
      <c r="AB100" s="379"/>
      <c r="AC100" s="379"/>
      <c r="AD100" s="379"/>
      <c r="AF100" s="379"/>
      <c r="AG100" s="379"/>
      <c r="AH100" s="379"/>
      <c r="AI100" s="379"/>
      <c r="AJ100" s="379"/>
      <c r="AK100" s="379"/>
      <c r="AL100" s="379"/>
      <c r="AM100" s="379"/>
      <c r="AQ100" s="379"/>
      <c r="AR100" s="379"/>
      <c r="AS100" s="379"/>
      <c r="AT100" s="379"/>
      <c r="AU100" s="379"/>
      <c r="AV100" s="379"/>
      <c r="AW100" s="379"/>
      <c r="AX100" s="379"/>
      <c r="AZ100" s="379"/>
      <c r="BA100" s="379"/>
      <c r="BB100" s="379"/>
      <c r="BC100" s="379"/>
      <c r="BD100" s="379"/>
      <c r="BE100" s="379"/>
      <c r="BF100" s="379"/>
      <c r="BG100" s="379"/>
      <c r="BK100" s="379"/>
      <c r="BL100" s="379"/>
      <c r="BM100" s="379"/>
      <c r="BN100" s="379"/>
      <c r="BO100" s="379"/>
      <c r="BP100" s="379"/>
      <c r="BQ100" s="379"/>
      <c r="BR100" s="379"/>
      <c r="BT100" s="379"/>
      <c r="BU100" s="379"/>
      <c r="BV100" s="379"/>
      <c r="BW100" s="379"/>
      <c r="BX100" s="379"/>
      <c r="BY100" s="379"/>
      <c r="BZ100" s="379"/>
      <c r="CA100" s="379"/>
      <c r="CT100" s="379"/>
      <c r="CU100" s="379"/>
      <c r="CV100" s="379"/>
      <c r="CW100" s="379"/>
      <c r="CX100" s="379"/>
    </row>
    <row r="101" spans="1:102" s="380" customFormat="1" ht="15.75" customHeight="1">
      <c r="C101" s="379"/>
      <c r="D101" s="379"/>
      <c r="F101" s="379"/>
      <c r="H101" s="379"/>
      <c r="J101" s="379"/>
      <c r="L101" s="379"/>
      <c r="M101" s="379"/>
      <c r="O101" s="379"/>
      <c r="Q101" s="379"/>
      <c r="S101" s="379"/>
      <c r="W101" s="379"/>
      <c r="X101" s="379"/>
      <c r="Z101" s="379"/>
      <c r="AB101" s="379"/>
      <c r="AD101" s="379"/>
      <c r="AF101" s="379"/>
      <c r="AG101" s="379"/>
      <c r="AI101" s="379"/>
      <c r="AK101" s="379"/>
      <c r="AM101" s="379"/>
      <c r="AQ101" s="379"/>
      <c r="AR101" s="379"/>
      <c r="AT101" s="379"/>
      <c r="AV101" s="379"/>
      <c r="AX101" s="379"/>
      <c r="AZ101" s="379"/>
      <c r="BA101" s="379"/>
      <c r="BC101" s="379"/>
      <c r="BE101" s="379"/>
      <c r="BG101" s="379"/>
      <c r="BK101" s="379"/>
      <c r="BL101" s="379"/>
      <c r="BN101" s="379"/>
      <c r="BP101" s="379"/>
      <c r="BR101" s="379"/>
      <c r="BT101" s="379"/>
      <c r="BU101" s="379"/>
      <c r="BW101" s="379"/>
      <c r="BY101" s="379"/>
      <c r="CA101" s="379"/>
      <c r="CT101" s="379"/>
      <c r="CV101" s="379"/>
      <c r="CX101" s="379"/>
    </row>
    <row r="102" spans="1:102" s="380" customFormat="1" ht="15.75" customHeight="1"/>
    <row r="103" spans="1:102" s="380" customFormat="1">
      <c r="C103" s="379"/>
      <c r="D103" s="379"/>
      <c r="E103" s="379"/>
      <c r="F103" s="379"/>
      <c r="G103" s="379"/>
      <c r="H103" s="379"/>
      <c r="I103" s="379"/>
      <c r="J103" s="379"/>
      <c r="L103" s="379"/>
      <c r="M103" s="379"/>
      <c r="N103" s="379"/>
      <c r="O103" s="379"/>
      <c r="P103" s="379"/>
      <c r="Q103" s="379"/>
      <c r="R103" s="379"/>
      <c r="S103" s="379"/>
      <c r="W103" s="379"/>
      <c r="X103" s="379"/>
      <c r="Y103" s="379"/>
      <c r="Z103" s="379"/>
      <c r="AA103" s="379"/>
      <c r="AB103" s="379"/>
      <c r="AC103" s="379"/>
      <c r="AD103" s="379"/>
      <c r="AF103" s="379"/>
      <c r="AG103" s="379"/>
      <c r="AH103" s="379"/>
      <c r="AI103" s="379"/>
      <c r="AJ103" s="379"/>
      <c r="AK103" s="379"/>
      <c r="AL103" s="379"/>
      <c r="AM103" s="379"/>
      <c r="AQ103" s="379"/>
      <c r="AR103" s="379"/>
      <c r="AS103" s="379"/>
      <c r="AT103" s="379"/>
      <c r="AU103" s="379"/>
      <c r="AV103" s="379"/>
      <c r="AW103" s="379"/>
      <c r="AX103" s="379"/>
      <c r="AZ103" s="379"/>
      <c r="BA103" s="379"/>
      <c r="BB103" s="379"/>
      <c r="BC103" s="379"/>
      <c r="BD103" s="379"/>
      <c r="BE103" s="379"/>
      <c r="BF103" s="379"/>
      <c r="BG103" s="379"/>
      <c r="BK103" s="379"/>
      <c r="BL103" s="379"/>
      <c r="BM103" s="379"/>
      <c r="BN103" s="379"/>
      <c r="BO103" s="379"/>
      <c r="BP103" s="379"/>
      <c r="BQ103" s="379"/>
      <c r="BR103" s="379"/>
      <c r="BT103" s="379"/>
      <c r="BU103" s="379"/>
      <c r="BV103" s="379"/>
      <c r="BW103" s="379"/>
      <c r="BX103" s="379"/>
      <c r="BY103" s="379"/>
      <c r="BZ103" s="379"/>
      <c r="CA103" s="379"/>
      <c r="CT103" s="379"/>
      <c r="CU103" s="379"/>
      <c r="CV103" s="379"/>
      <c r="CW103" s="379"/>
      <c r="CX103" s="379"/>
    </row>
    <row r="104" spans="1:102" s="380" customFormat="1">
      <c r="C104" s="379"/>
      <c r="D104" s="379"/>
      <c r="F104" s="379"/>
      <c r="H104" s="379"/>
      <c r="J104" s="379"/>
      <c r="L104" s="379"/>
      <c r="M104" s="379"/>
      <c r="O104" s="379"/>
      <c r="Q104" s="379"/>
      <c r="S104" s="379"/>
      <c r="W104" s="379"/>
      <c r="X104" s="379"/>
      <c r="Z104" s="379"/>
      <c r="AB104" s="379"/>
      <c r="AD104" s="379"/>
      <c r="AF104" s="379"/>
      <c r="AG104" s="379"/>
      <c r="AI104" s="379"/>
      <c r="AK104" s="379"/>
      <c r="AM104" s="379"/>
      <c r="AQ104" s="379"/>
      <c r="AR104" s="379"/>
      <c r="AT104" s="379"/>
      <c r="AV104" s="379"/>
      <c r="AX104" s="379"/>
      <c r="AZ104" s="379"/>
      <c r="BA104" s="379"/>
      <c r="BC104" s="379"/>
      <c r="BE104" s="379"/>
      <c r="BG104" s="379"/>
      <c r="BK104" s="379"/>
      <c r="BL104" s="379"/>
      <c r="BN104" s="379"/>
      <c r="BP104" s="379"/>
      <c r="BR104" s="379"/>
      <c r="BT104" s="379"/>
      <c r="BU104" s="379"/>
      <c r="BW104" s="379"/>
      <c r="BY104" s="379"/>
      <c r="CA104" s="379"/>
      <c r="CT104" s="379"/>
      <c r="CV104" s="379"/>
      <c r="CX104" s="379"/>
    </row>
    <row r="105" spans="1:102" s="380" customFormat="1"/>
    <row r="106" spans="1:102" s="380" customFormat="1">
      <c r="CT106" s="379"/>
      <c r="CV106" s="379"/>
      <c r="CX106" s="379"/>
    </row>
    <row r="107" spans="1:102" s="380" customFormat="1">
      <c r="CT107" s="379"/>
      <c r="CV107" s="379"/>
      <c r="CX107" s="379"/>
    </row>
    <row r="108" spans="1:102" s="380" customFormat="1">
      <c r="CT108" s="379"/>
      <c r="CV108" s="379"/>
      <c r="CX108" s="379"/>
    </row>
    <row r="109" spans="1:102" s="380" customFormat="1"/>
    <row r="110" spans="1:102" s="380" customFormat="1">
      <c r="CT110" s="379"/>
      <c r="CV110" s="379"/>
      <c r="CX110" s="379"/>
    </row>
    <row r="111" spans="1:102" s="380" customFormat="1"/>
    <row r="112" spans="1:102" s="380" customFormat="1"/>
    <row r="113" s="380" customFormat="1"/>
    <row r="114" s="380" customFormat="1"/>
    <row r="115" s="380" customFormat="1"/>
    <row r="116" s="380" customFormat="1"/>
    <row r="117" s="380" customFormat="1"/>
    <row r="118" s="380" customFormat="1"/>
    <row r="119" s="380" customFormat="1"/>
    <row r="120" s="380" customFormat="1"/>
    <row r="121" s="380" customFormat="1"/>
    <row r="122" s="380" customFormat="1"/>
    <row r="123" s="380" customFormat="1"/>
    <row r="124" s="380" customFormat="1"/>
    <row r="125" s="380" customFormat="1"/>
    <row r="126" s="380" customFormat="1"/>
    <row r="127" s="380" customFormat="1"/>
    <row r="128" s="380" customFormat="1"/>
    <row r="129" s="380" customFormat="1"/>
    <row r="130" s="380" customFormat="1"/>
    <row r="131" s="380" customFormat="1"/>
    <row r="132" s="380" customFormat="1"/>
    <row r="133" s="380" customFormat="1"/>
    <row r="134" s="380" customFormat="1"/>
    <row r="135" s="380" customFormat="1"/>
    <row r="136" s="380" customFormat="1"/>
    <row r="137" s="380" customFormat="1"/>
    <row r="138" s="380" customFormat="1"/>
    <row r="139" s="380" customFormat="1"/>
    <row r="140" s="380" customFormat="1"/>
    <row r="141" s="380" customFormat="1"/>
    <row r="142" s="380" customFormat="1"/>
    <row r="143" s="380" customFormat="1"/>
    <row r="144" s="380" customFormat="1"/>
    <row r="145" s="380" customFormat="1"/>
    <row r="146" s="380" customFormat="1"/>
    <row r="147" s="380" customFormat="1"/>
    <row r="148" s="380" customFormat="1"/>
    <row r="149" s="380" customFormat="1"/>
    <row r="150" s="380" customFormat="1"/>
    <row r="151" s="380" customFormat="1"/>
    <row r="152" s="380" customFormat="1"/>
    <row r="153" s="380" customFormat="1"/>
    <row r="154" s="380" customFormat="1"/>
    <row r="155" s="380" customFormat="1"/>
    <row r="156" s="380" customFormat="1"/>
    <row r="157" s="380" customFormat="1"/>
    <row r="158" s="380" customFormat="1"/>
    <row r="159" s="380" customFormat="1"/>
    <row r="160" s="380" customFormat="1"/>
    <row r="161" s="380" customFormat="1"/>
    <row r="162" s="380" customFormat="1"/>
    <row r="163" s="380" customFormat="1"/>
    <row r="164" s="380" customFormat="1"/>
    <row r="165" s="380" customFormat="1"/>
    <row r="166" s="380" customFormat="1"/>
    <row r="167" s="380" customFormat="1"/>
    <row r="168" s="380" customFormat="1"/>
    <row r="169" s="380" customFormat="1"/>
    <row r="170" s="380" customFormat="1"/>
    <row r="171" s="380" customFormat="1"/>
    <row r="172" s="380" customFormat="1"/>
    <row r="173" s="380" customFormat="1"/>
    <row r="174" s="380" customFormat="1"/>
    <row r="175" s="380" customFormat="1"/>
    <row r="176" s="380" customFormat="1"/>
    <row r="177" s="380" customFormat="1"/>
    <row r="178" s="380" customFormat="1"/>
    <row r="179" s="380" customFormat="1"/>
    <row r="180" s="380" customFormat="1"/>
    <row r="181" s="380" customFormat="1"/>
    <row r="182" s="380" customFormat="1"/>
    <row r="183" s="380" customFormat="1"/>
    <row r="184" s="380" customFormat="1"/>
    <row r="185" s="380" customFormat="1"/>
    <row r="186" s="380" customFormat="1"/>
    <row r="187" s="380" customFormat="1"/>
    <row r="188" s="380" customFormat="1"/>
    <row r="189" s="380" customFormat="1"/>
    <row r="190" s="380" customFormat="1"/>
    <row r="191" s="380" customFormat="1"/>
    <row r="192" s="380" customFormat="1"/>
    <row r="193" s="380" customFormat="1"/>
    <row r="194" s="380" customFormat="1"/>
    <row r="195" s="380" customFormat="1"/>
    <row r="196" s="380" customFormat="1"/>
    <row r="197" s="380" customFormat="1"/>
    <row r="198" s="380" customFormat="1"/>
    <row r="199" s="380" customFormat="1"/>
    <row r="200" s="380" customFormat="1"/>
    <row r="201" s="380" customFormat="1"/>
    <row r="202" s="380" customFormat="1"/>
    <row r="203" s="380" customFormat="1"/>
    <row r="204" s="380" customFormat="1"/>
    <row r="205" s="380" customFormat="1"/>
    <row r="206" s="380" customFormat="1"/>
    <row r="207" s="380" customFormat="1"/>
    <row r="208" s="380" customFormat="1"/>
    <row r="209" s="380" customFormat="1"/>
    <row r="210" s="380" customFormat="1"/>
    <row r="211" s="380" customFormat="1"/>
    <row r="212" s="380" customFormat="1"/>
    <row r="213" s="380" customFormat="1"/>
    <row r="214" s="380" customFormat="1"/>
    <row r="215" s="380" customFormat="1"/>
    <row r="216" s="380" customFormat="1"/>
    <row r="217" s="380" customFormat="1"/>
    <row r="218" s="380" customFormat="1"/>
    <row r="219" s="380" customFormat="1"/>
    <row r="220" s="380" customFormat="1"/>
    <row r="221" s="380" customFormat="1"/>
    <row r="222" s="380" customFormat="1"/>
    <row r="223" s="380" customFormat="1"/>
    <row r="224" s="380" customFormat="1"/>
    <row r="225" s="380" customFormat="1"/>
    <row r="226" s="380" customFormat="1"/>
    <row r="227" s="380" customFormat="1"/>
    <row r="228" s="380" customFormat="1"/>
    <row r="229" s="380" customFormat="1"/>
    <row r="230" s="380" customFormat="1"/>
    <row r="231" s="380" customFormat="1"/>
    <row r="232" s="380" customFormat="1"/>
    <row r="233" s="380" customFormat="1"/>
    <row r="234" s="380" customFormat="1"/>
    <row r="235" s="380" customFormat="1"/>
    <row r="236" s="380" customFormat="1"/>
    <row r="237" s="380" customFormat="1"/>
    <row r="238" s="380" customFormat="1"/>
    <row r="239" s="380" customFormat="1"/>
    <row r="240" s="380" customFormat="1"/>
    <row r="241" s="380" customFormat="1"/>
    <row r="242" s="380" customFormat="1"/>
    <row r="243" s="380" customFormat="1"/>
    <row r="244" s="380" customFormat="1"/>
    <row r="245" s="380" customFormat="1"/>
    <row r="246" s="380" customFormat="1"/>
    <row r="247" s="380" customFormat="1"/>
    <row r="248" s="380" customFormat="1"/>
    <row r="249" s="380" customFormat="1"/>
    <row r="250" s="380" customFormat="1"/>
    <row r="251" s="380" customFormat="1"/>
    <row r="252" s="380" customFormat="1"/>
    <row r="253" s="380" customFormat="1"/>
    <row r="254" s="380" customFormat="1"/>
    <row r="255" s="380" customFormat="1"/>
    <row r="256" s="380" customFormat="1"/>
    <row r="257" s="380" customFormat="1"/>
    <row r="258" s="380" customFormat="1"/>
    <row r="259" s="380" customFormat="1"/>
    <row r="260" s="380" customFormat="1"/>
    <row r="261" s="380" customFormat="1"/>
    <row r="262" s="380" customFormat="1"/>
    <row r="263" s="380" customFormat="1"/>
    <row r="264" s="380" customFormat="1"/>
    <row r="265" s="380" customFormat="1"/>
    <row r="266" s="380" customFormat="1"/>
    <row r="267" s="380" customFormat="1"/>
    <row r="268" s="380" customFormat="1"/>
    <row r="269" s="380" customFormat="1"/>
    <row r="270" s="380" customFormat="1"/>
    <row r="271" s="380" customFormat="1"/>
    <row r="272" s="380" customFormat="1"/>
    <row r="273" s="380" customFormat="1"/>
    <row r="274" s="380" customFormat="1"/>
    <row r="275" s="380" customFormat="1"/>
    <row r="276" s="380" customFormat="1"/>
    <row r="277" s="380" customFormat="1"/>
    <row r="278" s="380" customFormat="1"/>
    <row r="279" s="380" customFormat="1"/>
    <row r="280" s="380" customFormat="1"/>
    <row r="281" s="380" customFormat="1"/>
    <row r="282" s="380" customFormat="1"/>
    <row r="283" s="380" customFormat="1"/>
    <row r="284" s="380" customFormat="1"/>
    <row r="285" s="380" customFormat="1"/>
    <row r="286" s="380" customFormat="1"/>
    <row r="287" s="380" customFormat="1"/>
    <row r="288" s="380" customFormat="1"/>
    <row r="289" s="380" customFormat="1"/>
    <row r="290" s="380" customFormat="1"/>
    <row r="291" s="380" customFormat="1"/>
    <row r="292" s="380" customFormat="1"/>
    <row r="293" s="380" customFormat="1"/>
    <row r="294" s="380" customFormat="1"/>
    <row r="295" s="380" customFormat="1"/>
    <row r="296" s="380" customFormat="1"/>
    <row r="297" s="380" customFormat="1"/>
    <row r="298" s="380" customFormat="1"/>
    <row r="299" s="380" customFormat="1"/>
    <row r="300" s="380" customFormat="1"/>
    <row r="301" s="380" customFormat="1"/>
    <row r="302" s="380" customFormat="1"/>
    <row r="303" s="380" customFormat="1"/>
    <row r="304" s="380" customFormat="1"/>
    <row r="305" s="380" customFormat="1"/>
    <row r="306" s="380" customFormat="1"/>
    <row r="307" s="380" customFormat="1"/>
    <row r="308" s="380" customFormat="1"/>
    <row r="309" s="380" customFormat="1"/>
    <row r="310" s="380" customFormat="1"/>
    <row r="311" s="380" customFormat="1"/>
    <row r="312" s="380" customFormat="1"/>
    <row r="313" s="380" customFormat="1"/>
    <row r="314" s="380" customFormat="1"/>
    <row r="315" s="380" customFormat="1"/>
    <row r="316" s="380" customFormat="1"/>
    <row r="317" s="380" customFormat="1"/>
    <row r="318" s="380" customFormat="1"/>
    <row r="319" s="380" customFormat="1"/>
    <row r="320" s="380" customFormat="1"/>
    <row r="321" s="380" customFormat="1"/>
    <row r="322" s="380" customFormat="1"/>
    <row r="323" s="380" customFormat="1"/>
    <row r="324" s="380" customFormat="1"/>
    <row r="325" s="380" customFormat="1"/>
    <row r="326" s="380" customFormat="1"/>
    <row r="327" s="380" customFormat="1"/>
    <row r="328" s="380" customFormat="1"/>
    <row r="329" s="380" customFormat="1"/>
    <row r="330" s="380" customFormat="1"/>
    <row r="331" s="380" customFormat="1"/>
    <row r="332" s="380" customFormat="1"/>
    <row r="333" s="380" customFormat="1"/>
    <row r="334" s="380" customFormat="1"/>
    <row r="335" s="380" customFormat="1"/>
    <row r="336" s="380" customFormat="1"/>
    <row r="337" s="380" customFormat="1"/>
    <row r="338" s="380" customFormat="1"/>
    <row r="339" s="380" customFormat="1"/>
    <row r="340" s="380" customFormat="1"/>
    <row r="341" s="380" customFormat="1"/>
    <row r="342" s="380" customFormat="1"/>
  </sheetData>
  <sheetProtection algorithmName="SHA-512" hashValue="+50QNSsla1YwmL85V8lXdRTNW9JGUU7KO8VphNkMVRlDr0lRBdzbrVeU0mH7/Md2ZESdhJ5wDFAhZY6Sn6Du0g==" saltValue="LftlXaMQDUrCSf3wymmChw==" spinCount="100000" sheet="1" formatColumns="0"/>
  <mergeCells count="13">
    <mergeCell ref="CI10:CI13"/>
    <mergeCell ref="CN10:CN13"/>
    <mergeCell ref="CS10:CS13"/>
    <mergeCell ref="U11:U13"/>
    <mergeCell ref="AO11:AO13"/>
    <mergeCell ref="BI11:BI13"/>
    <mergeCell ref="CC11:CC13"/>
    <mergeCell ref="CD10:CD13"/>
    <mergeCell ref="G1:I1"/>
    <mergeCell ref="B10:B13"/>
    <mergeCell ref="V10:V13"/>
    <mergeCell ref="AP10:AP13"/>
    <mergeCell ref="BJ10:BJ13"/>
  </mergeCells>
  <pageMargins left="0.25" right="0.25" top="0.5" bottom="0.75" header="0.3" footer="0.3"/>
  <pageSetup paperSize="9" scale="59"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14999847407452621"/>
    <pageSetUpPr fitToPage="1"/>
  </sheetPr>
  <dimension ref="A1:EA342"/>
  <sheetViews>
    <sheetView zoomScale="80" zoomScaleNormal="80" workbookViewId="0">
      <selection activeCell="G38" sqref="G38"/>
    </sheetView>
  </sheetViews>
  <sheetFormatPr defaultColWidth="9.42578125" defaultRowHeight="12.75"/>
  <cols>
    <col min="1" max="1" width="49.42578125" style="149" bestFit="1" customWidth="1"/>
    <col min="2" max="2" width="8.5703125" style="149" bestFit="1" customWidth="1"/>
    <col min="3" max="21" width="15.5703125" style="149" customWidth="1"/>
    <col min="22" max="22" width="7.42578125" style="149" bestFit="1" customWidth="1"/>
    <col min="23" max="41" width="15.5703125" style="149" customWidth="1"/>
    <col min="42" max="42" width="7.42578125" style="149" bestFit="1" customWidth="1"/>
    <col min="43" max="61" width="15.5703125" style="149" customWidth="1"/>
    <col min="62" max="62" width="7.42578125" style="149" bestFit="1" customWidth="1"/>
    <col min="63" max="81" width="15.5703125" style="149" customWidth="1"/>
    <col min="82" max="82" width="7.42578125" style="149" bestFit="1" customWidth="1"/>
    <col min="83" max="97" width="15.5703125" style="149" customWidth="1"/>
    <col min="98" max="98" width="13.42578125" style="380" bestFit="1" customWidth="1"/>
    <col min="99" max="99" width="11.42578125" style="380" bestFit="1" customWidth="1"/>
    <col min="100" max="100" width="13.42578125" style="380" bestFit="1" customWidth="1"/>
    <col min="101" max="101" width="11.42578125" style="380" bestFit="1" customWidth="1"/>
    <col min="102" max="102" width="13.42578125" style="380" bestFit="1" customWidth="1"/>
    <col min="103" max="131" width="9.42578125" style="380"/>
    <col min="132" max="16384" width="9.42578125" style="149"/>
  </cols>
  <sheetData>
    <row r="1" spans="1:131" s="198" customFormat="1" ht="27" customHeight="1">
      <c r="A1" s="15" t="s">
        <v>1323</v>
      </c>
      <c r="B1" s="196"/>
      <c r="C1" s="196"/>
      <c r="D1" s="196"/>
      <c r="E1" s="196"/>
      <c r="F1" s="196"/>
      <c r="G1" s="847"/>
      <c r="H1" s="847"/>
      <c r="I1" s="847"/>
      <c r="J1" s="780"/>
      <c r="K1" s="780"/>
      <c r="L1" s="197"/>
      <c r="M1" s="197"/>
      <c r="N1" s="197"/>
      <c r="O1" s="197"/>
      <c r="P1" s="197"/>
      <c r="Q1" s="197"/>
      <c r="R1" s="197"/>
      <c r="S1" s="197"/>
      <c r="T1" s="780"/>
      <c r="U1" s="197"/>
      <c r="V1" s="197"/>
      <c r="W1" s="197"/>
      <c r="X1" s="383"/>
      <c r="Y1" s="383"/>
      <c r="Z1" s="383"/>
      <c r="AA1" s="383"/>
      <c r="AB1" s="383"/>
      <c r="AC1" s="383"/>
      <c r="AD1" s="383"/>
      <c r="AE1" s="780"/>
      <c r="AF1" s="197"/>
      <c r="AG1" s="197"/>
      <c r="AH1" s="197"/>
      <c r="AI1" s="197"/>
      <c r="AJ1" s="197"/>
      <c r="AK1" s="197"/>
      <c r="AL1" s="197"/>
      <c r="AM1" s="197"/>
      <c r="AN1" s="780"/>
      <c r="AO1" s="197"/>
      <c r="AP1" s="197"/>
      <c r="AQ1" s="383"/>
      <c r="AR1" s="383"/>
      <c r="AS1" s="383"/>
      <c r="AT1" s="383"/>
      <c r="AU1" s="383"/>
      <c r="AV1" s="383"/>
      <c r="AW1" s="383"/>
      <c r="AX1" s="383"/>
      <c r="AY1" s="780"/>
      <c r="AZ1" s="197"/>
      <c r="BA1" s="197"/>
      <c r="BB1" s="197"/>
      <c r="BC1" s="197"/>
      <c r="BD1" s="197"/>
      <c r="BE1" s="197"/>
      <c r="BF1" s="197"/>
      <c r="BG1" s="197"/>
      <c r="BH1" s="780"/>
      <c r="BI1" s="197"/>
      <c r="BJ1" s="197"/>
      <c r="BK1" s="383"/>
      <c r="BL1" s="383"/>
      <c r="BM1" s="383"/>
      <c r="BN1" s="383"/>
      <c r="BO1" s="383"/>
      <c r="BP1" s="383"/>
      <c r="BQ1" s="383"/>
      <c r="BR1" s="383"/>
      <c r="BS1" s="780"/>
      <c r="BT1" s="197"/>
      <c r="BU1" s="197"/>
      <c r="BV1" s="197"/>
      <c r="BW1" s="197"/>
      <c r="BX1" s="197"/>
      <c r="BY1" s="197"/>
      <c r="BZ1" s="197"/>
      <c r="CA1" s="197"/>
      <c r="CB1" s="780"/>
      <c r="CC1" s="197"/>
      <c r="CD1" s="197"/>
      <c r="CE1" s="197"/>
      <c r="CF1" s="197"/>
      <c r="CG1" s="197"/>
      <c r="CH1" s="197"/>
      <c r="CI1" s="383"/>
      <c r="CJ1" s="197"/>
      <c r="CK1" s="197"/>
      <c r="CL1" s="197"/>
      <c r="CM1" s="197"/>
      <c r="CN1" s="383"/>
      <c r="CO1" s="197"/>
      <c r="CP1" s="197"/>
      <c r="CQ1" s="197"/>
      <c r="CR1" s="197"/>
      <c r="CS1" s="383"/>
      <c r="CT1" s="383"/>
      <c r="CU1" s="383"/>
      <c r="CV1" s="383"/>
      <c r="CW1" s="383"/>
      <c r="CX1" s="383"/>
      <c r="CY1" s="383"/>
      <c r="CZ1" s="383"/>
      <c r="DA1" s="383"/>
      <c r="DB1" s="383"/>
      <c r="DC1" s="383"/>
      <c r="DD1" s="383"/>
      <c r="DE1" s="383"/>
      <c r="DF1" s="383"/>
      <c r="DG1" s="383"/>
      <c r="DH1" s="383"/>
      <c r="DI1" s="383"/>
      <c r="DJ1" s="383"/>
      <c r="DK1" s="383"/>
      <c r="DL1" s="383"/>
      <c r="DM1" s="383"/>
      <c r="DN1" s="383"/>
      <c r="DO1" s="383"/>
      <c r="DP1" s="383"/>
      <c r="DQ1" s="383"/>
      <c r="DR1" s="383"/>
      <c r="DS1" s="383"/>
      <c r="DT1" s="383"/>
      <c r="DU1" s="383"/>
      <c r="DV1" s="383"/>
      <c r="DW1" s="383"/>
      <c r="DX1" s="383"/>
      <c r="DY1" s="383"/>
      <c r="DZ1" s="383"/>
      <c r="EA1" s="383"/>
    </row>
    <row r="2" spans="1:131" s="198" customFormat="1" ht="15.75">
      <c r="A2" s="152" t="s">
        <v>1305</v>
      </c>
      <c r="B2" s="513" t="str">
        <f>'Schedule 3A_Income Statement'!B2</f>
        <v>Tufts Associated Health Plans, Inc. (TAHMO)</v>
      </c>
      <c r="C2" s="514"/>
      <c r="D2" s="514"/>
      <c r="E2" s="514"/>
      <c r="F2" s="515"/>
      <c r="G2" s="516"/>
      <c r="H2" s="197"/>
      <c r="I2" s="197"/>
      <c r="J2" s="197"/>
      <c r="K2" s="197"/>
      <c r="L2" s="197"/>
      <c r="M2" s="197"/>
      <c r="N2" s="197"/>
      <c r="O2" s="197"/>
      <c r="P2" s="197"/>
      <c r="Q2" s="197"/>
      <c r="R2" s="197"/>
      <c r="S2" s="197"/>
      <c r="T2" s="197"/>
      <c r="U2" s="197"/>
      <c r="V2" s="197"/>
      <c r="W2" s="197"/>
      <c r="X2" s="383"/>
      <c r="Y2" s="383"/>
      <c r="Z2" s="383"/>
      <c r="AA2" s="383"/>
      <c r="AB2" s="383"/>
      <c r="AC2" s="383"/>
      <c r="AD2" s="383"/>
      <c r="AE2" s="197"/>
      <c r="AF2" s="197"/>
      <c r="AG2" s="197"/>
      <c r="AH2" s="197"/>
      <c r="AI2" s="197"/>
      <c r="AJ2" s="197"/>
      <c r="AK2" s="197"/>
      <c r="AL2" s="197"/>
      <c r="AM2" s="197"/>
      <c r="AN2" s="197"/>
      <c r="AO2" s="197"/>
      <c r="AP2" s="197"/>
      <c r="AQ2" s="383"/>
      <c r="AR2" s="383"/>
      <c r="AS2" s="383"/>
      <c r="AT2" s="383"/>
      <c r="AU2" s="383"/>
      <c r="AV2" s="383"/>
      <c r="AW2" s="383"/>
      <c r="AX2" s="383"/>
      <c r="AY2" s="197"/>
      <c r="AZ2" s="197"/>
      <c r="BA2" s="197"/>
      <c r="BB2" s="197"/>
      <c r="BC2" s="197"/>
      <c r="BD2" s="197"/>
      <c r="BE2" s="197"/>
      <c r="BF2" s="197"/>
      <c r="BG2" s="197"/>
      <c r="BH2" s="197"/>
      <c r="BI2" s="197"/>
      <c r="BJ2" s="197"/>
      <c r="BK2" s="383"/>
      <c r="BL2" s="383"/>
      <c r="BM2" s="383"/>
      <c r="BN2" s="383"/>
      <c r="BO2" s="383"/>
      <c r="BP2" s="383"/>
      <c r="BQ2" s="383"/>
      <c r="BR2" s="383"/>
      <c r="BS2" s="197"/>
      <c r="BT2" s="197"/>
      <c r="BU2" s="197"/>
      <c r="BV2" s="197"/>
      <c r="BW2" s="197"/>
      <c r="BX2" s="197"/>
      <c r="BY2" s="197"/>
      <c r="BZ2" s="197"/>
      <c r="CA2" s="197"/>
      <c r="CB2" s="197"/>
      <c r="CC2" s="197"/>
      <c r="CD2" s="197"/>
      <c r="CE2" s="197"/>
      <c r="CF2" s="197"/>
      <c r="CG2" s="197"/>
      <c r="CH2" s="197"/>
      <c r="CI2" s="383"/>
      <c r="CJ2" s="197"/>
      <c r="CK2" s="197"/>
      <c r="CL2" s="197"/>
      <c r="CM2" s="197"/>
      <c r="CN2" s="383"/>
      <c r="CO2" s="197"/>
      <c r="CP2" s="197"/>
      <c r="CQ2" s="197"/>
      <c r="CR2" s="197"/>
      <c r="CS2" s="383"/>
      <c r="CT2" s="383"/>
      <c r="CU2" s="383"/>
      <c r="CV2" s="383"/>
      <c r="CW2" s="383"/>
      <c r="CX2" s="383"/>
      <c r="CY2" s="383"/>
      <c r="CZ2" s="383"/>
      <c r="DA2" s="383"/>
      <c r="DB2" s="383"/>
      <c r="DC2" s="383"/>
      <c r="DD2" s="383"/>
      <c r="DE2" s="383"/>
      <c r="DF2" s="383"/>
      <c r="DG2" s="383"/>
      <c r="DH2" s="383"/>
      <c r="DI2" s="383"/>
      <c r="DJ2" s="383"/>
      <c r="DK2" s="383"/>
      <c r="DL2" s="383"/>
      <c r="DM2" s="383"/>
      <c r="DN2" s="383"/>
      <c r="DO2" s="383"/>
      <c r="DP2" s="383"/>
      <c r="DQ2" s="383"/>
      <c r="DR2" s="383"/>
      <c r="DS2" s="383"/>
      <c r="DT2" s="383"/>
      <c r="DU2" s="383"/>
      <c r="DV2" s="383"/>
      <c r="DW2" s="383"/>
      <c r="DX2" s="383"/>
      <c r="DY2" s="383"/>
      <c r="DZ2" s="383"/>
      <c r="EA2" s="383"/>
    </row>
    <row r="3" spans="1:131" s="198" customFormat="1" ht="15.75">
      <c r="A3" s="152" t="s">
        <v>1287</v>
      </c>
      <c r="B3" s="603" t="str">
        <f>'Schedule 3A_Income Statement'!B3</f>
        <v>01/01/2023 - 12/31/2023</v>
      </c>
      <c r="C3" s="606"/>
      <c r="D3" s="606"/>
      <c r="E3" s="606"/>
      <c r="F3" s="607"/>
      <c r="G3" s="516"/>
      <c r="H3" s="197"/>
      <c r="I3" s="197"/>
      <c r="J3" s="197"/>
      <c r="K3" s="197"/>
      <c r="L3" s="197"/>
      <c r="M3" s="197"/>
      <c r="N3" s="197"/>
      <c r="O3" s="197"/>
      <c r="P3" s="197"/>
      <c r="Q3" s="197"/>
      <c r="R3" s="197"/>
      <c r="S3" s="197"/>
      <c r="T3" s="197"/>
      <c r="U3" s="197"/>
      <c r="V3" s="197"/>
      <c r="W3" s="197"/>
      <c r="X3" s="383"/>
      <c r="Y3" s="383"/>
      <c r="Z3" s="383"/>
      <c r="AA3" s="383"/>
      <c r="AB3" s="383"/>
      <c r="AC3" s="383"/>
      <c r="AD3" s="383"/>
      <c r="AE3" s="197"/>
      <c r="AF3" s="197"/>
      <c r="AG3" s="197"/>
      <c r="AH3" s="197"/>
      <c r="AI3" s="197"/>
      <c r="AJ3" s="197"/>
      <c r="AK3" s="197"/>
      <c r="AL3" s="197"/>
      <c r="AM3" s="197"/>
      <c r="AN3" s="197"/>
      <c r="AO3" s="197"/>
      <c r="AP3" s="197"/>
      <c r="AQ3" s="383"/>
      <c r="AR3" s="383"/>
      <c r="AS3" s="383"/>
      <c r="AT3" s="383"/>
      <c r="AU3" s="383"/>
      <c r="AV3" s="383"/>
      <c r="AW3" s="383"/>
      <c r="AX3" s="383"/>
      <c r="AY3" s="197"/>
      <c r="AZ3" s="197"/>
      <c r="BA3" s="197"/>
      <c r="BB3" s="197"/>
      <c r="BC3" s="197"/>
      <c r="BD3" s="197"/>
      <c r="BE3" s="197"/>
      <c r="BF3" s="197"/>
      <c r="BG3" s="197"/>
      <c r="BH3" s="197"/>
      <c r="BI3" s="197"/>
      <c r="BJ3" s="197"/>
      <c r="BK3" s="383"/>
      <c r="BL3" s="383"/>
      <c r="BM3" s="383"/>
      <c r="BN3" s="383"/>
      <c r="BO3" s="383"/>
      <c r="BP3" s="383"/>
      <c r="BQ3" s="383"/>
      <c r="BR3" s="383"/>
      <c r="BS3" s="197"/>
      <c r="BT3" s="197"/>
      <c r="BU3" s="197"/>
      <c r="BV3" s="197"/>
      <c r="BW3" s="197"/>
      <c r="BX3" s="197"/>
      <c r="BY3" s="197"/>
      <c r="BZ3" s="197"/>
      <c r="CA3" s="197"/>
      <c r="CB3" s="197"/>
      <c r="CC3" s="197"/>
      <c r="CD3" s="197"/>
      <c r="CE3" s="197"/>
      <c r="CF3" s="197"/>
      <c r="CG3" s="197"/>
      <c r="CH3" s="197"/>
      <c r="CI3" s="383"/>
      <c r="CJ3" s="197"/>
      <c r="CK3" s="197"/>
      <c r="CL3" s="197"/>
      <c r="CM3" s="197"/>
      <c r="CN3" s="383"/>
      <c r="CO3" s="197"/>
      <c r="CP3" s="197"/>
      <c r="CQ3" s="197"/>
      <c r="CR3" s="197"/>
      <c r="CS3" s="383"/>
      <c r="CT3" s="383"/>
      <c r="CU3" s="383"/>
      <c r="CV3" s="383"/>
      <c r="CW3" s="383"/>
      <c r="CX3" s="383"/>
      <c r="CY3" s="383"/>
      <c r="CZ3" s="383"/>
      <c r="DA3" s="383"/>
      <c r="DB3" s="383"/>
      <c r="DC3" s="383"/>
      <c r="DD3" s="383"/>
      <c r="DE3" s="383"/>
      <c r="DF3" s="383"/>
      <c r="DG3" s="383"/>
      <c r="DH3" s="383"/>
      <c r="DI3" s="383"/>
      <c r="DJ3" s="383"/>
      <c r="DK3" s="383"/>
      <c r="DL3" s="383"/>
      <c r="DM3" s="383"/>
      <c r="DN3" s="383"/>
      <c r="DO3" s="383"/>
      <c r="DP3" s="383"/>
      <c r="DQ3" s="383"/>
      <c r="DR3" s="383"/>
      <c r="DS3" s="383"/>
      <c r="DT3" s="383"/>
      <c r="DU3" s="383"/>
      <c r="DV3" s="383"/>
      <c r="DW3" s="383"/>
      <c r="DX3" s="383"/>
      <c r="DY3" s="383"/>
      <c r="DZ3" s="383"/>
      <c r="EA3" s="383"/>
    </row>
    <row r="4" spans="1:131" s="198" customFormat="1" ht="15.75">
      <c r="A4" s="152" t="s">
        <v>1308</v>
      </c>
      <c r="B4" s="517">
        <f>'Schedule 3A_Income Statement'!B4</f>
        <v>45565</v>
      </c>
      <c r="C4" s="514"/>
      <c r="D4" s="514"/>
      <c r="E4" s="514"/>
      <c r="F4" s="515"/>
      <c r="G4" s="516"/>
      <c r="H4" s="197"/>
      <c r="I4" s="197"/>
      <c r="J4" s="197"/>
      <c r="K4" s="197"/>
      <c r="L4" s="197"/>
      <c r="M4" s="197"/>
      <c r="N4" s="197"/>
      <c r="O4" s="197"/>
      <c r="P4" s="197"/>
      <c r="Q4" s="197"/>
      <c r="R4" s="197"/>
      <c r="S4" s="197"/>
      <c r="T4" s="197"/>
      <c r="U4" s="197"/>
      <c r="V4" s="197"/>
      <c r="W4" s="197"/>
      <c r="X4" s="383"/>
      <c r="Y4" s="383"/>
      <c r="Z4" s="383"/>
      <c r="AA4" s="383"/>
      <c r="AB4" s="383"/>
      <c r="AC4" s="383"/>
      <c r="AD4" s="383"/>
      <c r="AE4" s="197"/>
      <c r="AF4" s="197"/>
      <c r="AG4" s="197"/>
      <c r="AH4" s="197"/>
      <c r="AI4" s="197"/>
      <c r="AJ4" s="197"/>
      <c r="AK4" s="197"/>
      <c r="AL4" s="197"/>
      <c r="AM4" s="197"/>
      <c r="AN4" s="197"/>
      <c r="AO4" s="197"/>
      <c r="AP4" s="197"/>
      <c r="AQ4" s="383"/>
      <c r="AR4" s="383"/>
      <c r="AS4" s="383"/>
      <c r="AT4" s="383"/>
      <c r="AU4" s="383"/>
      <c r="AV4" s="383"/>
      <c r="AW4" s="383"/>
      <c r="AX4" s="383"/>
      <c r="AY4" s="197"/>
      <c r="AZ4" s="197"/>
      <c r="BA4" s="197"/>
      <c r="BB4" s="197"/>
      <c r="BC4" s="197"/>
      <c r="BD4" s="197"/>
      <c r="BE4" s="197"/>
      <c r="BF4" s="197"/>
      <c r="BG4" s="197"/>
      <c r="BH4" s="197"/>
      <c r="BI4" s="197"/>
      <c r="BJ4" s="197"/>
      <c r="BK4" s="383"/>
      <c r="BL4" s="383"/>
      <c r="BM4" s="383"/>
      <c r="BN4" s="383"/>
      <c r="BO4" s="383"/>
      <c r="BP4" s="383"/>
      <c r="BQ4" s="383"/>
      <c r="BR4" s="383"/>
      <c r="BS4" s="197"/>
      <c r="BT4" s="197"/>
      <c r="BU4" s="197"/>
      <c r="BV4" s="197"/>
      <c r="BW4" s="197"/>
      <c r="BX4" s="197"/>
      <c r="BY4" s="197"/>
      <c r="BZ4" s="197"/>
      <c r="CA4" s="197"/>
      <c r="CB4" s="197"/>
      <c r="CC4" s="197"/>
      <c r="CD4" s="197"/>
      <c r="CE4" s="197"/>
      <c r="CF4" s="197"/>
      <c r="CG4" s="197"/>
      <c r="CH4" s="197"/>
      <c r="CI4" s="383"/>
      <c r="CJ4" s="197"/>
      <c r="CK4" s="197"/>
      <c r="CL4" s="197"/>
      <c r="CM4" s="197"/>
      <c r="CN4" s="383"/>
      <c r="CO4" s="197"/>
      <c r="CP4" s="197"/>
      <c r="CQ4" s="197"/>
      <c r="CR4" s="197"/>
      <c r="CS4" s="383"/>
      <c r="CT4" s="383"/>
      <c r="CU4" s="383"/>
      <c r="CV4" s="383"/>
      <c r="CW4" s="383"/>
      <c r="CX4" s="383"/>
      <c r="CY4" s="383"/>
      <c r="CZ4" s="383"/>
      <c r="DA4" s="383"/>
      <c r="DB4" s="383"/>
      <c r="DC4" s="383"/>
      <c r="DD4" s="383"/>
      <c r="DE4" s="383"/>
      <c r="DF4" s="383"/>
      <c r="DG4" s="383"/>
      <c r="DH4" s="383"/>
      <c r="DI4" s="383"/>
      <c r="DJ4" s="383"/>
      <c r="DK4" s="383"/>
      <c r="DL4" s="383"/>
      <c r="DM4" s="383"/>
      <c r="DN4" s="383"/>
      <c r="DO4" s="383"/>
      <c r="DP4" s="383"/>
      <c r="DQ4" s="383"/>
      <c r="DR4" s="383"/>
      <c r="DS4" s="383"/>
      <c r="DT4" s="383"/>
      <c r="DU4" s="383"/>
      <c r="DV4" s="383"/>
      <c r="DW4" s="383"/>
      <c r="DX4" s="383"/>
      <c r="DY4" s="383"/>
      <c r="DZ4" s="383"/>
      <c r="EA4" s="383"/>
    </row>
    <row r="5" spans="1:131" s="198" customFormat="1" ht="15.75">
      <c r="A5" s="152" t="s">
        <v>1309</v>
      </c>
      <c r="B5" s="513" t="str">
        <f>'Schedule 3A_Income Statement'!B5</f>
        <v>Roshni Parikh</v>
      </c>
      <c r="C5" s="514"/>
      <c r="D5" s="514"/>
      <c r="E5" s="514"/>
      <c r="F5" s="515"/>
      <c r="G5" s="516"/>
      <c r="H5" s="197"/>
      <c r="I5" s="197"/>
      <c r="J5" s="197"/>
      <c r="K5" s="197"/>
      <c r="L5" s="197"/>
      <c r="M5" s="197"/>
      <c r="N5" s="197"/>
      <c r="O5" s="197"/>
      <c r="P5" s="197"/>
      <c r="Q5" s="197"/>
      <c r="R5" s="197"/>
      <c r="S5" s="197"/>
      <c r="T5" s="197"/>
      <c r="U5" s="197"/>
      <c r="V5" s="197"/>
      <c r="W5" s="197"/>
      <c r="X5" s="383"/>
      <c r="Y5" s="383"/>
      <c r="Z5" s="383"/>
      <c r="AA5" s="383"/>
      <c r="AB5" s="383"/>
      <c r="AC5" s="383"/>
      <c r="AD5" s="383"/>
      <c r="AE5" s="197"/>
      <c r="AF5" s="197"/>
      <c r="AG5" s="197"/>
      <c r="AH5" s="197"/>
      <c r="AI5" s="197"/>
      <c r="AJ5" s="197"/>
      <c r="AK5" s="197"/>
      <c r="AL5" s="197"/>
      <c r="AM5" s="197"/>
      <c r="AN5" s="197"/>
      <c r="AO5" s="197"/>
      <c r="AP5" s="197"/>
      <c r="AQ5" s="383"/>
      <c r="AR5" s="383"/>
      <c r="AS5" s="383"/>
      <c r="AT5" s="383"/>
      <c r="AU5" s="383"/>
      <c r="AV5" s="383"/>
      <c r="AW5" s="383"/>
      <c r="AX5" s="383"/>
      <c r="AY5" s="197"/>
      <c r="AZ5" s="197"/>
      <c r="BA5" s="197"/>
      <c r="BB5" s="197"/>
      <c r="BC5" s="197"/>
      <c r="BD5" s="197"/>
      <c r="BE5" s="197"/>
      <c r="BF5" s="197"/>
      <c r="BG5" s="197"/>
      <c r="BH5" s="197"/>
      <c r="BI5" s="197"/>
      <c r="BJ5" s="197"/>
      <c r="BK5" s="383"/>
      <c r="BL5" s="383"/>
      <c r="BM5" s="383"/>
      <c r="BN5" s="383"/>
      <c r="BO5" s="383"/>
      <c r="BP5" s="383"/>
      <c r="BQ5" s="383"/>
      <c r="BR5" s="383"/>
      <c r="BS5" s="197"/>
      <c r="BT5" s="197"/>
      <c r="BU5" s="197"/>
      <c r="BV5" s="197"/>
      <c r="BW5" s="197"/>
      <c r="BX5" s="197"/>
      <c r="BY5" s="197"/>
      <c r="BZ5" s="197"/>
      <c r="CA5" s="197"/>
      <c r="CB5" s="197"/>
      <c r="CC5" s="197"/>
      <c r="CD5" s="197"/>
      <c r="CE5" s="197"/>
      <c r="CF5" s="197"/>
      <c r="CG5" s="197"/>
      <c r="CH5" s="197"/>
      <c r="CI5" s="383"/>
      <c r="CJ5" s="197"/>
      <c r="CK5" s="197"/>
      <c r="CL5" s="197"/>
      <c r="CM5" s="197"/>
      <c r="CN5" s="383"/>
      <c r="CO5" s="197"/>
      <c r="CP5" s="197"/>
      <c r="CQ5" s="197"/>
      <c r="CR5" s="197"/>
      <c r="CS5" s="383"/>
      <c r="CT5" s="383"/>
      <c r="CU5" s="383"/>
      <c r="CV5" s="383"/>
      <c r="CW5" s="383"/>
      <c r="CX5" s="383"/>
      <c r="CY5" s="383"/>
      <c r="CZ5" s="383"/>
      <c r="DA5" s="383"/>
      <c r="DB5" s="383"/>
      <c r="DC5" s="383"/>
      <c r="DD5" s="383"/>
      <c r="DE5" s="383"/>
      <c r="DF5" s="383"/>
      <c r="DG5" s="383"/>
      <c r="DH5" s="383"/>
      <c r="DI5" s="383"/>
      <c r="DJ5" s="383"/>
      <c r="DK5" s="383"/>
      <c r="DL5" s="383"/>
      <c r="DM5" s="383"/>
      <c r="DN5" s="383"/>
      <c r="DO5" s="383"/>
      <c r="DP5" s="383"/>
      <c r="DQ5" s="383"/>
      <c r="DR5" s="383"/>
      <c r="DS5" s="383"/>
      <c r="DT5" s="383"/>
      <c r="DU5" s="383"/>
      <c r="DV5" s="383"/>
      <c r="DW5" s="383"/>
      <c r="DX5" s="383"/>
      <c r="DY5" s="383"/>
      <c r="DZ5" s="383"/>
      <c r="EA5" s="383"/>
    </row>
    <row r="6" spans="1:131" s="198" customFormat="1" ht="15.75">
      <c r="A6" s="152" t="s">
        <v>1290</v>
      </c>
      <c r="B6" s="517">
        <f>'Schedule 3A_Income Statement'!B6</f>
        <v>45596</v>
      </c>
      <c r="C6" s="514"/>
      <c r="D6" s="514"/>
      <c r="E6" s="514"/>
      <c r="F6" s="515"/>
      <c r="G6" s="516"/>
      <c r="H6" s="197"/>
      <c r="I6" s="197"/>
      <c r="J6" s="197"/>
      <c r="K6" s="197"/>
      <c r="L6" s="197"/>
      <c r="M6" s="197"/>
      <c r="N6" s="197"/>
      <c r="O6" s="197"/>
      <c r="P6" s="197"/>
      <c r="Q6" s="197"/>
      <c r="R6" s="197"/>
      <c r="S6" s="197"/>
      <c r="T6" s="197"/>
      <c r="U6" s="197"/>
      <c r="V6" s="197"/>
      <c r="W6" s="197"/>
      <c r="X6" s="383"/>
      <c r="Y6" s="383"/>
      <c r="Z6" s="383"/>
      <c r="AA6" s="383"/>
      <c r="AB6" s="383"/>
      <c r="AC6" s="383"/>
      <c r="AD6" s="383"/>
      <c r="AE6" s="197"/>
      <c r="AF6" s="197"/>
      <c r="AG6" s="197"/>
      <c r="AH6" s="197"/>
      <c r="AI6" s="197"/>
      <c r="AJ6" s="197"/>
      <c r="AK6" s="197"/>
      <c r="AL6" s="197"/>
      <c r="AM6" s="197"/>
      <c r="AN6" s="197"/>
      <c r="AO6" s="197"/>
      <c r="AP6" s="197"/>
      <c r="AQ6" s="383"/>
      <c r="AR6" s="383"/>
      <c r="AS6" s="383"/>
      <c r="AT6" s="383"/>
      <c r="AU6" s="383"/>
      <c r="AV6" s="383"/>
      <c r="AW6" s="383"/>
      <c r="AX6" s="383"/>
      <c r="AY6" s="197"/>
      <c r="AZ6" s="197"/>
      <c r="BA6" s="197"/>
      <c r="BB6" s="197"/>
      <c r="BC6" s="197"/>
      <c r="BD6" s="197"/>
      <c r="BE6" s="197"/>
      <c r="BF6" s="197"/>
      <c r="BG6" s="197"/>
      <c r="BH6" s="197"/>
      <c r="BI6" s="197"/>
      <c r="BJ6" s="197"/>
      <c r="BK6" s="383"/>
      <c r="BL6" s="383"/>
      <c r="BM6" s="383"/>
      <c r="BN6" s="383"/>
      <c r="BO6" s="383"/>
      <c r="BP6" s="383"/>
      <c r="BQ6" s="383"/>
      <c r="BR6" s="383"/>
      <c r="BS6" s="197"/>
      <c r="BT6" s="197"/>
      <c r="BU6" s="197"/>
      <c r="BV6" s="197"/>
      <c r="BW6" s="197"/>
      <c r="BX6" s="197"/>
      <c r="BY6" s="197"/>
      <c r="BZ6" s="197"/>
      <c r="CA6" s="197"/>
      <c r="CB6" s="197"/>
      <c r="CC6" s="197"/>
      <c r="CD6" s="197"/>
      <c r="CE6" s="197"/>
      <c r="CF6" s="197"/>
      <c r="CG6" s="197"/>
      <c r="CH6" s="197"/>
      <c r="CI6" s="383"/>
      <c r="CJ6" s="197"/>
      <c r="CK6" s="197"/>
      <c r="CL6" s="197"/>
      <c r="CM6" s="197"/>
      <c r="CN6" s="383"/>
      <c r="CO6" s="197"/>
      <c r="CP6" s="197"/>
      <c r="CQ6" s="197"/>
      <c r="CR6" s="197"/>
      <c r="CS6" s="383"/>
      <c r="CT6" s="383"/>
      <c r="CU6" s="383"/>
      <c r="CV6" s="383"/>
      <c r="CW6" s="383"/>
      <c r="CX6" s="383"/>
      <c r="CY6" s="383"/>
      <c r="CZ6" s="383"/>
      <c r="DA6" s="383"/>
      <c r="DB6" s="383"/>
      <c r="DC6" s="383"/>
      <c r="DD6" s="383"/>
      <c r="DE6" s="383"/>
      <c r="DF6" s="383"/>
      <c r="DG6" s="383"/>
      <c r="DH6" s="383"/>
      <c r="DI6" s="383"/>
      <c r="DJ6" s="383"/>
      <c r="DK6" s="383"/>
      <c r="DL6" s="383"/>
      <c r="DM6" s="383"/>
      <c r="DN6" s="383"/>
      <c r="DO6" s="383"/>
      <c r="DP6" s="383"/>
      <c r="DQ6" s="383"/>
      <c r="DR6" s="383"/>
      <c r="DS6" s="383"/>
      <c r="DT6" s="383"/>
      <c r="DU6" s="383"/>
      <c r="DV6" s="383"/>
      <c r="DW6" s="383"/>
      <c r="DX6" s="383"/>
      <c r="DY6" s="383"/>
      <c r="DZ6" s="383"/>
      <c r="EA6" s="383"/>
    </row>
    <row r="7" spans="1:131" s="198" customFormat="1">
      <c r="A7" s="324" t="s">
        <v>1291</v>
      </c>
      <c r="B7" s="199"/>
      <c r="G7" s="383"/>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c r="CQ7" s="383"/>
      <c r="CR7" s="383"/>
      <c r="CS7" s="383"/>
      <c r="CT7" s="383"/>
      <c r="CU7" s="383"/>
      <c r="CV7" s="383"/>
      <c r="CW7" s="383"/>
      <c r="CX7" s="383"/>
      <c r="CY7" s="383"/>
      <c r="CZ7" s="383"/>
      <c r="DA7" s="383"/>
      <c r="DB7" s="383"/>
      <c r="DC7" s="383"/>
      <c r="DD7" s="383"/>
      <c r="DE7" s="383"/>
      <c r="DF7" s="383"/>
      <c r="DG7" s="383"/>
      <c r="DH7" s="383"/>
      <c r="DI7" s="383"/>
      <c r="DJ7" s="383"/>
      <c r="DK7" s="383"/>
      <c r="DL7" s="383"/>
      <c r="DM7" s="383"/>
      <c r="DN7" s="383"/>
      <c r="DO7" s="383"/>
      <c r="DP7" s="383"/>
      <c r="DQ7" s="383"/>
      <c r="DR7" s="383"/>
      <c r="DS7" s="383"/>
      <c r="DT7" s="383"/>
      <c r="DU7" s="383"/>
      <c r="DV7" s="383"/>
      <c r="DW7" s="383"/>
      <c r="DX7" s="383"/>
      <c r="DY7" s="383"/>
      <c r="DZ7" s="383"/>
      <c r="EA7" s="383"/>
    </row>
    <row r="8" spans="1:131" s="198" customFormat="1">
      <c r="A8" s="260"/>
      <c r="B8" s="199"/>
      <c r="G8" s="383"/>
      <c r="H8" s="383"/>
      <c r="I8" s="383"/>
      <c r="J8" s="383"/>
      <c r="K8" s="383"/>
      <c r="L8" s="383"/>
      <c r="M8" s="383"/>
      <c r="N8" s="383"/>
      <c r="O8" s="383"/>
      <c r="P8" s="383"/>
      <c r="Q8" s="383"/>
      <c r="R8" s="383"/>
      <c r="S8" s="383"/>
      <c r="T8" s="383"/>
      <c r="U8" s="383"/>
      <c r="V8" s="409"/>
      <c r="W8" s="383"/>
      <c r="X8" s="383"/>
      <c r="Y8" s="383"/>
      <c r="Z8" s="383"/>
      <c r="AA8" s="383"/>
      <c r="AB8" s="383"/>
      <c r="AC8" s="383"/>
      <c r="AD8" s="383"/>
      <c r="AE8" s="383"/>
      <c r="AF8" s="383"/>
      <c r="AG8" s="383"/>
      <c r="AH8" s="383"/>
      <c r="AI8" s="383"/>
      <c r="AJ8" s="383"/>
      <c r="AK8" s="383"/>
      <c r="AL8" s="383"/>
      <c r="AM8" s="383"/>
      <c r="AN8" s="383"/>
      <c r="AO8" s="383"/>
      <c r="AP8" s="409"/>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c r="CQ8" s="383"/>
      <c r="CR8" s="383"/>
      <c r="CS8" s="383"/>
      <c r="CT8" s="383"/>
      <c r="CU8" s="383"/>
      <c r="CV8" s="383"/>
      <c r="CW8" s="383"/>
      <c r="CX8" s="383"/>
      <c r="CY8" s="383"/>
      <c r="CZ8" s="383"/>
      <c r="DA8" s="383"/>
      <c r="DB8" s="383"/>
      <c r="DC8" s="383"/>
      <c r="DD8" s="383"/>
      <c r="DE8" s="383"/>
      <c r="DF8" s="383"/>
      <c r="DG8" s="383"/>
      <c r="DH8" s="383"/>
      <c r="DI8" s="383"/>
      <c r="DJ8" s="383"/>
      <c r="DK8" s="383"/>
      <c r="DL8" s="383"/>
      <c r="DM8" s="383"/>
      <c r="DN8" s="383"/>
      <c r="DO8" s="383"/>
      <c r="DP8" s="383"/>
      <c r="DQ8" s="383"/>
      <c r="DR8" s="383"/>
      <c r="DS8" s="383"/>
      <c r="DT8" s="383"/>
      <c r="DU8" s="383"/>
      <c r="DV8" s="383"/>
      <c r="DW8" s="383"/>
      <c r="DX8" s="383"/>
      <c r="DY8" s="383"/>
      <c r="DZ8" s="383"/>
      <c r="EA8" s="383"/>
    </row>
    <row r="9" spans="1:131" s="198" customFormat="1">
      <c r="A9" s="260"/>
      <c r="B9" s="199"/>
      <c r="G9" s="383"/>
      <c r="H9" s="383"/>
      <c r="I9" s="383"/>
      <c r="J9" s="383"/>
      <c r="K9" s="383"/>
      <c r="L9" s="383"/>
      <c r="M9" s="383"/>
      <c r="N9" s="383"/>
      <c r="O9" s="383"/>
      <c r="P9" s="383"/>
      <c r="Q9" s="383"/>
      <c r="R9" s="383"/>
      <c r="S9" s="383"/>
      <c r="T9" s="383"/>
      <c r="U9" s="383"/>
      <c r="V9" s="409"/>
      <c r="W9" s="383"/>
      <c r="X9" s="383"/>
      <c r="Y9" s="383"/>
      <c r="Z9" s="383"/>
      <c r="AA9" s="383"/>
      <c r="AB9" s="383"/>
      <c r="AC9" s="383"/>
      <c r="AD9" s="383"/>
      <c r="AE9" s="383"/>
      <c r="AF9" s="383"/>
      <c r="AG9" s="383"/>
      <c r="AH9" s="383"/>
      <c r="AI9" s="383"/>
      <c r="AJ9" s="383"/>
      <c r="AK9" s="383"/>
      <c r="AL9" s="383"/>
      <c r="AM9" s="383"/>
      <c r="AN9" s="383"/>
      <c r="AO9" s="383"/>
      <c r="AP9" s="409"/>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c r="CQ9" s="383"/>
      <c r="CR9" s="383"/>
      <c r="CS9" s="383"/>
      <c r="CT9" s="383"/>
      <c r="CU9" s="383"/>
      <c r="CV9" s="383"/>
      <c r="CW9" s="383"/>
      <c r="CX9" s="383"/>
      <c r="CY9" s="383"/>
      <c r="CZ9" s="383"/>
      <c r="DA9" s="383"/>
      <c r="DB9" s="383"/>
      <c r="DC9" s="383"/>
      <c r="DD9" s="383"/>
      <c r="DE9" s="383"/>
      <c r="DF9" s="383"/>
      <c r="DG9" s="383"/>
      <c r="DH9" s="383"/>
      <c r="DI9" s="383"/>
      <c r="DJ9" s="383"/>
      <c r="DK9" s="383"/>
      <c r="DL9" s="383"/>
      <c r="DM9" s="383"/>
      <c r="DN9" s="383"/>
      <c r="DO9" s="383"/>
      <c r="DP9" s="383"/>
      <c r="DQ9" s="383"/>
      <c r="DR9" s="383"/>
      <c r="DS9" s="383"/>
      <c r="DT9" s="383"/>
      <c r="DU9" s="383"/>
      <c r="DV9" s="383"/>
      <c r="DW9" s="383"/>
      <c r="DX9" s="383"/>
      <c r="DY9" s="383"/>
      <c r="DZ9" s="383"/>
      <c r="EA9" s="383"/>
    </row>
    <row r="10" spans="1:131" s="196" customFormat="1" ht="15.75" customHeight="1">
      <c r="A10" s="518"/>
      <c r="B10" s="846" t="s">
        <v>1324</v>
      </c>
      <c r="C10" s="519" t="s">
        <v>404</v>
      </c>
      <c r="D10" s="520"/>
      <c r="E10" s="520"/>
      <c r="F10" s="520"/>
      <c r="G10" s="520"/>
      <c r="H10" s="520"/>
      <c r="I10" s="520"/>
      <c r="J10" s="520"/>
      <c r="K10" s="520"/>
      <c r="L10" s="520"/>
      <c r="M10" s="520"/>
      <c r="N10" s="520"/>
      <c r="O10" s="520"/>
      <c r="P10" s="520"/>
      <c r="Q10" s="520"/>
      <c r="R10" s="520"/>
      <c r="S10" s="520"/>
      <c r="T10" s="520"/>
      <c r="U10" s="521"/>
      <c r="V10" s="846" t="s">
        <v>1324</v>
      </c>
      <c r="W10" s="519" t="s">
        <v>409</v>
      </c>
      <c r="X10" s="520"/>
      <c r="Y10" s="520"/>
      <c r="Z10" s="520"/>
      <c r="AA10" s="520"/>
      <c r="AB10" s="520"/>
      <c r="AC10" s="520"/>
      <c r="AD10" s="520"/>
      <c r="AE10" s="520"/>
      <c r="AF10" s="520"/>
      <c r="AG10" s="520"/>
      <c r="AH10" s="520"/>
      <c r="AI10" s="520"/>
      <c r="AJ10" s="520"/>
      <c r="AK10" s="520"/>
      <c r="AL10" s="520"/>
      <c r="AM10" s="520"/>
      <c r="AN10" s="520"/>
      <c r="AO10" s="521"/>
      <c r="AP10" s="846" t="s">
        <v>1324</v>
      </c>
      <c r="AQ10" s="519" t="s">
        <v>411</v>
      </c>
      <c r="AR10" s="520"/>
      <c r="AS10" s="520"/>
      <c r="AT10" s="520"/>
      <c r="AU10" s="520"/>
      <c r="AV10" s="520"/>
      <c r="AW10" s="520"/>
      <c r="AX10" s="520"/>
      <c r="AY10" s="520"/>
      <c r="AZ10" s="520"/>
      <c r="BA10" s="520"/>
      <c r="BB10" s="520"/>
      <c r="BC10" s="520"/>
      <c r="BD10" s="520"/>
      <c r="BE10" s="520"/>
      <c r="BF10" s="520"/>
      <c r="BG10" s="520"/>
      <c r="BH10" s="520"/>
      <c r="BI10" s="520"/>
      <c r="BJ10" s="846" t="s">
        <v>1324</v>
      </c>
      <c r="BK10" s="520" t="s">
        <v>1325</v>
      </c>
      <c r="BL10" s="520"/>
      <c r="BM10" s="520"/>
      <c r="BN10" s="520"/>
      <c r="BO10" s="520"/>
      <c r="BP10" s="520"/>
      <c r="BQ10" s="520"/>
      <c r="BR10" s="520"/>
      <c r="BS10" s="520"/>
      <c r="BT10" s="520"/>
      <c r="BU10" s="520"/>
      <c r="BV10" s="520"/>
      <c r="BW10" s="520"/>
      <c r="BX10" s="520"/>
      <c r="BY10" s="520"/>
      <c r="BZ10" s="520"/>
      <c r="CA10" s="520"/>
      <c r="CB10" s="520"/>
      <c r="CC10" s="520"/>
      <c r="CD10" s="846" t="s">
        <v>1324</v>
      </c>
      <c r="CE10" s="733"/>
      <c r="CF10" s="734"/>
      <c r="CG10" s="734"/>
      <c r="CH10" s="735"/>
      <c r="CI10" s="843" t="s">
        <v>1326</v>
      </c>
      <c r="CJ10" s="733"/>
      <c r="CK10" s="734"/>
      <c r="CL10" s="734"/>
      <c r="CM10" s="735"/>
      <c r="CN10" s="843" t="s">
        <v>1326</v>
      </c>
      <c r="CO10" s="733"/>
      <c r="CP10" s="734"/>
      <c r="CQ10" s="734"/>
      <c r="CR10" s="735"/>
      <c r="CS10" s="843" t="s">
        <v>1326</v>
      </c>
      <c r="CT10" s="197"/>
      <c r="CU10" s="197"/>
      <c r="CV10" s="197"/>
      <c r="CW10" s="197"/>
      <c r="CX10" s="197"/>
      <c r="CY10" s="197"/>
      <c r="CZ10" s="197"/>
      <c r="DA10" s="197"/>
      <c r="DB10" s="197"/>
      <c r="DC10" s="197"/>
      <c r="DD10" s="197"/>
      <c r="DE10" s="197"/>
      <c r="DF10" s="197"/>
      <c r="DG10" s="197"/>
      <c r="DH10" s="197"/>
      <c r="DI10" s="197"/>
      <c r="DJ10" s="197"/>
      <c r="DK10" s="197"/>
      <c r="DL10" s="197"/>
      <c r="DM10" s="197"/>
      <c r="DN10" s="197"/>
      <c r="DO10" s="197"/>
      <c r="DP10" s="197"/>
      <c r="DQ10" s="197"/>
      <c r="DR10" s="197"/>
      <c r="DS10" s="197"/>
      <c r="DT10" s="197"/>
      <c r="DU10" s="197"/>
      <c r="DV10" s="197"/>
      <c r="DW10" s="197"/>
      <c r="DX10" s="197"/>
      <c r="DY10" s="197"/>
      <c r="DZ10" s="197"/>
      <c r="EA10" s="197"/>
    </row>
    <row r="11" spans="1:131" s="196" customFormat="1" ht="32.1" customHeight="1">
      <c r="A11" s="151" t="s">
        <v>1327</v>
      </c>
      <c r="B11" s="846"/>
      <c r="C11" s="519" t="s">
        <v>1328</v>
      </c>
      <c r="D11" s="520"/>
      <c r="E11" s="520"/>
      <c r="F11" s="520"/>
      <c r="G11" s="520"/>
      <c r="H11" s="520"/>
      <c r="I11" s="520"/>
      <c r="J11" s="520"/>
      <c r="K11" s="522"/>
      <c r="L11" s="523" t="s">
        <v>1329</v>
      </c>
      <c r="M11" s="520"/>
      <c r="N11" s="520"/>
      <c r="O11" s="520"/>
      <c r="P11" s="520"/>
      <c r="Q11" s="520"/>
      <c r="R11" s="520"/>
      <c r="S11" s="520"/>
      <c r="T11" s="520"/>
      <c r="U11" s="848" t="s">
        <v>1330</v>
      </c>
      <c r="V11" s="846"/>
      <c r="W11" s="520" t="s">
        <v>1328</v>
      </c>
      <c r="X11" s="520"/>
      <c r="Y11" s="520"/>
      <c r="Z11" s="520"/>
      <c r="AA11" s="520"/>
      <c r="AB11" s="520"/>
      <c r="AC11" s="520"/>
      <c r="AD11" s="520"/>
      <c r="AE11" s="522"/>
      <c r="AF11" s="523" t="s">
        <v>1329</v>
      </c>
      <c r="AG11" s="520"/>
      <c r="AH11" s="520"/>
      <c r="AI11" s="520"/>
      <c r="AJ11" s="520"/>
      <c r="AK11" s="520"/>
      <c r="AL11" s="520"/>
      <c r="AM11" s="520"/>
      <c r="AN11" s="520"/>
      <c r="AO11" s="848" t="s">
        <v>1330</v>
      </c>
      <c r="AP11" s="846"/>
      <c r="AQ11" s="519" t="s">
        <v>1328</v>
      </c>
      <c r="AR11" s="520"/>
      <c r="AS11" s="520"/>
      <c r="AT11" s="520"/>
      <c r="AU11" s="520"/>
      <c r="AV11" s="520"/>
      <c r="AW11" s="520"/>
      <c r="AX11" s="520"/>
      <c r="AY11" s="522"/>
      <c r="AZ11" s="523" t="s">
        <v>1329</v>
      </c>
      <c r="BA11" s="520"/>
      <c r="BB11" s="520"/>
      <c r="BC11" s="520"/>
      <c r="BD11" s="520"/>
      <c r="BE11" s="520"/>
      <c r="BF11" s="520"/>
      <c r="BG11" s="520"/>
      <c r="BH11" s="520"/>
      <c r="BI11" s="851" t="s">
        <v>1330</v>
      </c>
      <c r="BJ11" s="846"/>
      <c r="BK11" s="520" t="s">
        <v>1328</v>
      </c>
      <c r="BL11" s="520"/>
      <c r="BM11" s="520"/>
      <c r="BN11" s="520"/>
      <c r="BO11" s="520"/>
      <c r="BP11" s="520"/>
      <c r="BQ11" s="520"/>
      <c r="BR11" s="520"/>
      <c r="BS11" s="522"/>
      <c r="BT11" s="523" t="s">
        <v>1329</v>
      </c>
      <c r="BU11" s="520"/>
      <c r="BV11" s="520"/>
      <c r="BW11" s="520"/>
      <c r="BX11" s="520"/>
      <c r="BY11" s="520"/>
      <c r="BZ11" s="520"/>
      <c r="CA11" s="520"/>
      <c r="CB11" s="520"/>
      <c r="CC11" s="851" t="s">
        <v>1330</v>
      </c>
      <c r="CD11" s="846"/>
      <c r="CE11" s="732" t="s">
        <v>1328</v>
      </c>
      <c r="CF11" s="732"/>
      <c r="CG11" s="732"/>
      <c r="CH11" s="732"/>
      <c r="CI11" s="844"/>
      <c r="CJ11" s="732" t="s">
        <v>1329</v>
      </c>
      <c r="CK11" s="732"/>
      <c r="CL11" s="732"/>
      <c r="CM11" s="732"/>
      <c r="CN11" s="844"/>
      <c r="CO11" s="732" t="s">
        <v>1331</v>
      </c>
      <c r="CP11" s="732"/>
      <c r="CQ11" s="732"/>
      <c r="CR11" s="732"/>
      <c r="CS11" s="844"/>
      <c r="CT11" s="197"/>
      <c r="CU11" s="197"/>
      <c r="CV11" s="197"/>
      <c r="CW11" s="197"/>
      <c r="CX11" s="197"/>
      <c r="CY11" s="197"/>
      <c r="CZ11" s="197"/>
      <c r="DA11" s="197"/>
      <c r="DB11" s="197"/>
      <c r="DC11" s="197"/>
      <c r="DD11" s="197"/>
      <c r="DE11" s="197"/>
      <c r="DF11" s="197"/>
      <c r="DG11" s="197"/>
      <c r="DH11" s="197"/>
      <c r="DI11" s="197"/>
      <c r="DJ11" s="197"/>
      <c r="DK11" s="197"/>
      <c r="DL11" s="197"/>
      <c r="DM11" s="197"/>
      <c r="DN11" s="197"/>
      <c r="DO11" s="197"/>
      <c r="DP11" s="197"/>
      <c r="DQ11" s="197"/>
      <c r="DR11" s="197"/>
      <c r="DS11" s="197"/>
      <c r="DT11" s="197"/>
      <c r="DU11" s="197"/>
      <c r="DV11" s="197"/>
      <c r="DW11" s="197"/>
      <c r="DX11" s="197"/>
      <c r="DY11" s="197"/>
      <c r="DZ11" s="197"/>
      <c r="EA11" s="197"/>
    </row>
    <row r="12" spans="1:131" s="194" customFormat="1" ht="12.75" customHeight="1">
      <c r="A12" s="113" t="s">
        <v>1332</v>
      </c>
      <c r="B12" s="846"/>
      <c r="C12" s="190" t="s">
        <v>1293</v>
      </c>
      <c r="D12" s="191"/>
      <c r="E12" s="190" t="s">
        <v>1300</v>
      </c>
      <c r="F12" s="191"/>
      <c r="G12" s="190" t="s">
        <v>1301</v>
      </c>
      <c r="H12" s="191"/>
      <c r="I12" s="190" t="s">
        <v>1302</v>
      </c>
      <c r="J12" s="191"/>
      <c r="K12" s="89"/>
      <c r="L12" s="192" t="s">
        <v>1293</v>
      </c>
      <c r="M12" s="191"/>
      <c r="N12" s="190" t="s">
        <v>1300</v>
      </c>
      <c r="O12" s="191"/>
      <c r="P12" s="190" t="s">
        <v>1301</v>
      </c>
      <c r="Q12" s="191"/>
      <c r="R12" s="190" t="s">
        <v>1302</v>
      </c>
      <c r="S12" s="191"/>
      <c r="T12" s="473"/>
      <c r="U12" s="849"/>
      <c r="V12" s="846"/>
      <c r="W12" s="193" t="s">
        <v>1293</v>
      </c>
      <c r="X12" s="191"/>
      <c r="Y12" s="190" t="s">
        <v>1300</v>
      </c>
      <c r="Z12" s="191"/>
      <c r="AA12" s="190" t="s">
        <v>1301</v>
      </c>
      <c r="AB12" s="191"/>
      <c r="AC12" s="190" t="s">
        <v>1302</v>
      </c>
      <c r="AD12" s="191"/>
      <c r="AE12" s="89"/>
      <c r="AF12" s="192" t="s">
        <v>1293</v>
      </c>
      <c r="AG12" s="191"/>
      <c r="AH12" s="190" t="s">
        <v>1300</v>
      </c>
      <c r="AI12" s="191"/>
      <c r="AJ12" s="190" t="s">
        <v>1301</v>
      </c>
      <c r="AK12" s="191"/>
      <c r="AL12" s="190" t="s">
        <v>1302</v>
      </c>
      <c r="AM12" s="191"/>
      <c r="AN12" s="473"/>
      <c r="AO12" s="849"/>
      <c r="AP12" s="846"/>
      <c r="AQ12" s="190" t="s">
        <v>1293</v>
      </c>
      <c r="AR12" s="191"/>
      <c r="AS12" s="190" t="s">
        <v>1300</v>
      </c>
      <c r="AT12" s="191"/>
      <c r="AU12" s="190" t="s">
        <v>1301</v>
      </c>
      <c r="AV12" s="191"/>
      <c r="AW12" s="190" t="s">
        <v>1302</v>
      </c>
      <c r="AX12" s="191"/>
      <c r="AY12" s="89"/>
      <c r="AZ12" s="192" t="s">
        <v>1293</v>
      </c>
      <c r="BA12" s="191"/>
      <c r="BB12" s="190" t="s">
        <v>1300</v>
      </c>
      <c r="BC12" s="191"/>
      <c r="BD12" s="190" t="s">
        <v>1301</v>
      </c>
      <c r="BE12" s="191"/>
      <c r="BF12" s="190" t="s">
        <v>1302</v>
      </c>
      <c r="BG12" s="191"/>
      <c r="BH12" s="473"/>
      <c r="BI12" s="852"/>
      <c r="BJ12" s="846"/>
      <c r="BK12" s="193" t="s">
        <v>1293</v>
      </c>
      <c r="BL12" s="191"/>
      <c r="BM12" s="190" t="s">
        <v>1300</v>
      </c>
      <c r="BN12" s="191"/>
      <c r="BO12" s="190" t="s">
        <v>1301</v>
      </c>
      <c r="BP12" s="191"/>
      <c r="BQ12" s="190" t="s">
        <v>1302</v>
      </c>
      <c r="BR12" s="191"/>
      <c r="BS12" s="89"/>
      <c r="BT12" s="192" t="s">
        <v>1293</v>
      </c>
      <c r="BU12" s="191"/>
      <c r="BV12" s="190" t="s">
        <v>1300</v>
      </c>
      <c r="BW12" s="191"/>
      <c r="BX12" s="190" t="s">
        <v>1301</v>
      </c>
      <c r="BY12" s="191"/>
      <c r="BZ12" s="190" t="s">
        <v>1302</v>
      </c>
      <c r="CA12" s="191"/>
      <c r="CB12" s="473"/>
      <c r="CC12" s="852"/>
      <c r="CD12" s="846"/>
      <c r="CE12" s="190" t="s">
        <v>1293</v>
      </c>
      <c r="CF12" s="190" t="s">
        <v>1300</v>
      </c>
      <c r="CG12" s="190" t="s">
        <v>1301</v>
      </c>
      <c r="CH12" s="191" t="s">
        <v>1302</v>
      </c>
      <c r="CI12" s="844"/>
      <c r="CJ12" s="190" t="s">
        <v>1293</v>
      </c>
      <c r="CK12" s="190" t="s">
        <v>1300</v>
      </c>
      <c r="CL12" s="190" t="s">
        <v>1301</v>
      </c>
      <c r="CM12" s="191" t="s">
        <v>1302</v>
      </c>
      <c r="CN12" s="844"/>
      <c r="CO12" s="190" t="s">
        <v>1293</v>
      </c>
      <c r="CP12" s="190" t="s">
        <v>1300</v>
      </c>
      <c r="CQ12" s="190" t="s">
        <v>1301</v>
      </c>
      <c r="CR12" s="191" t="s">
        <v>1302</v>
      </c>
      <c r="CS12" s="844"/>
      <c r="CT12" s="377"/>
      <c r="CU12" s="377"/>
      <c r="CV12" s="377"/>
      <c r="CW12" s="377"/>
      <c r="CX12" s="377"/>
      <c r="CY12" s="377"/>
      <c r="CZ12" s="377"/>
      <c r="DA12" s="377"/>
      <c r="DB12" s="377"/>
      <c r="DC12" s="377"/>
      <c r="DD12" s="377"/>
      <c r="DE12" s="377"/>
      <c r="DF12" s="377"/>
      <c r="DG12" s="377"/>
      <c r="DH12" s="377"/>
      <c r="DI12" s="377"/>
      <c r="DJ12" s="377"/>
      <c r="DK12" s="377"/>
      <c r="DL12" s="377"/>
      <c r="DM12" s="377"/>
      <c r="DN12" s="377"/>
      <c r="DO12" s="377"/>
      <c r="DP12" s="377"/>
      <c r="DQ12" s="377"/>
      <c r="DR12" s="377"/>
      <c r="DS12" s="377"/>
      <c r="DT12" s="377"/>
      <c r="DU12" s="377"/>
      <c r="DV12" s="377"/>
      <c r="DW12" s="377"/>
      <c r="DX12" s="377"/>
      <c r="DY12" s="377"/>
      <c r="DZ12" s="377"/>
      <c r="EA12" s="377"/>
    </row>
    <row r="13" spans="1:131" s="474" customFormat="1" ht="46.5" customHeight="1">
      <c r="A13" s="524"/>
      <c r="B13" s="846"/>
      <c r="C13" s="696" t="s">
        <v>408</v>
      </c>
      <c r="D13" s="696" t="s">
        <v>406</v>
      </c>
      <c r="E13" s="696" t="s">
        <v>408</v>
      </c>
      <c r="F13" s="696" t="s">
        <v>406</v>
      </c>
      <c r="G13" s="696" t="s">
        <v>408</v>
      </c>
      <c r="H13" s="696" t="s">
        <v>406</v>
      </c>
      <c r="I13" s="696" t="s">
        <v>408</v>
      </c>
      <c r="J13" s="696" t="s">
        <v>406</v>
      </c>
      <c r="K13" s="697" t="s">
        <v>1333</v>
      </c>
      <c r="L13" s="698" t="s">
        <v>408</v>
      </c>
      <c r="M13" s="696" t="s">
        <v>406</v>
      </c>
      <c r="N13" s="696" t="s">
        <v>408</v>
      </c>
      <c r="O13" s="696" t="s">
        <v>406</v>
      </c>
      <c r="P13" s="696" t="s">
        <v>408</v>
      </c>
      <c r="Q13" s="696" t="s">
        <v>406</v>
      </c>
      <c r="R13" s="696" t="s">
        <v>408</v>
      </c>
      <c r="S13" s="696" t="s">
        <v>406</v>
      </c>
      <c r="T13" s="696" t="s">
        <v>1334</v>
      </c>
      <c r="U13" s="850"/>
      <c r="V13" s="846"/>
      <c r="W13" s="699" t="s">
        <v>408</v>
      </c>
      <c r="X13" s="696" t="s">
        <v>406</v>
      </c>
      <c r="Y13" s="696" t="s">
        <v>408</v>
      </c>
      <c r="Z13" s="696" t="s">
        <v>406</v>
      </c>
      <c r="AA13" s="696" t="s">
        <v>408</v>
      </c>
      <c r="AB13" s="696" t="s">
        <v>406</v>
      </c>
      <c r="AC13" s="696" t="s">
        <v>408</v>
      </c>
      <c r="AD13" s="696" t="s">
        <v>406</v>
      </c>
      <c r="AE13" s="697" t="s">
        <v>1333</v>
      </c>
      <c r="AF13" s="698" t="s">
        <v>408</v>
      </c>
      <c r="AG13" s="696" t="s">
        <v>406</v>
      </c>
      <c r="AH13" s="696" t="s">
        <v>408</v>
      </c>
      <c r="AI13" s="696" t="s">
        <v>406</v>
      </c>
      <c r="AJ13" s="696" t="s">
        <v>408</v>
      </c>
      <c r="AK13" s="696" t="s">
        <v>406</v>
      </c>
      <c r="AL13" s="696" t="s">
        <v>408</v>
      </c>
      <c r="AM13" s="696" t="s">
        <v>406</v>
      </c>
      <c r="AN13" s="696" t="s">
        <v>1334</v>
      </c>
      <c r="AO13" s="850"/>
      <c r="AP13" s="846"/>
      <c r="AQ13" s="696" t="s">
        <v>408</v>
      </c>
      <c r="AR13" s="696" t="s">
        <v>406</v>
      </c>
      <c r="AS13" s="696" t="s">
        <v>408</v>
      </c>
      <c r="AT13" s="696" t="s">
        <v>406</v>
      </c>
      <c r="AU13" s="696" t="s">
        <v>408</v>
      </c>
      <c r="AV13" s="696" t="s">
        <v>406</v>
      </c>
      <c r="AW13" s="696" t="s">
        <v>408</v>
      </c>
      <c r="AX13" s="696" t="s">
        <v>406</v>
      </c>
      <c r="AY13" s="697" t="s">
        <v>1333</v>
      </c>
      <c r="AZ13" s="698" t="s">
        <v>408</v>
      </c>
      <c r="BA13" s="696" t="s">
        <v>406</v>
      </c>
      <c r="BB13" s="696" t="s">
        <v>408</v>
      </c>
      <c r="BC13" s="696" t="s">
        <v>406</v>
      </c>
      <c r="BD13" s="696" t="s">
        <v>408</v>
      </c>
      <c r="BE13" s="696" t="s">
        <v>406</v>
      </c>
      <c r="BF13" s="696" t="s">
        <v>408</v>
      </c>
      <c r="BG13" s="696" t="s">
        <v>406</v>
      </c>
      <c r="BH13" s="696" t="s">
        <v>1334</v>
      </c>
      <c r="BI13" s="853"/>
      <c r="BJ13" s="846"/>
      <c r="BK13" s="699" t="s">
        <v>408</v>
      </c>
      <c r="BL13" s="696" t="s">
        <v>406</v>
      </c>
      <c r="BM13" s="696" t="s">
        <v>408</v>
      </c>
      <c r="BN13" s="696" t="s">
        <v>406</v>
      </c>
      <c r="BO13" s="696" t="s">
        <v>408</v>
      </c>
      <c r="BP13" s="696" t="s">
        <v>406</v>
      </c>
      <c r="BQ13" s="696" t="s">
        <v>408</v>
      </c>
      <c r="BR13" s="696" t="s">
        <v>406</v>
      </c>
      <c r="BS13" s="697" t="s">
        <v>1333</v>
      </c>
      <c r="BT13" s="698" t="s">
        <v>408</v>
      </c>
      <c r="BU13" s="696" t="s">
        <v>406</v>
      </c>
      <c r="BV13" s="696" t="s">
        <v>408</v>
      </c>
      <c r="BW13" s="696" t="s">
        <v>406</v>
      </c>
      <c r="BX13" s="696" t="s">
        <v>408</v>
      </c>
      <c r="BY13" s="696" t="s">
        <v>406</v>
      </c>
      <c r="BZ13" s="696" t="s">
        <v>408</v>
      </c>
      <c r="CA13" s="696" t="s">
        <v>406</v>
      </c>
      <c r="CB13" s="696" t="s">
        <v>1334</v>
      </c>
      <c r="CC13" s="853"/>
      <c r="CD13" s="846"/>
      <c r="CE13" s="700" t="s">
        <v>54</v>
      </c>
      <c r="CF13" s="700" t="s">
        <v>54</v>
      </c>
      <c r="CG13" s="700" t="s">
        <v>54</v>
      </c>
      <c r="CH13" s="700" t="s">
        <v>54</v>
      </c>
      <c r="CI13" s="845"/>
      <c r="CJ13" s="700" t="s">
        <v>54</v>
      </c>
      <c r="CK13" s="700" t="s">
        <v>54</v>
      </c>
      <c r="CL13" s="700" t="s">
        <v>54</v>
      </c>
      <c r="CM13" s="700" t="s">
        <v>54</v>
      </c>
      <c r="CN13" s="845"/>
      <c r="CO13" s="700" t="s">
        <v>54</v>
      </c>
      <c r="CP13" s="700" t="s">
        <v>54</v>
      </c>
      <c r="CQ13" s="700" t="s">
        <v>54</v>
      </c>
      <c r="CR13" s="700" t="s">
        <v>54</v>
      </c>
      <c r="CS13" s="845"/>
      <c r="CT13" s="429"/>
      <c r="CU13" s="429"/>
      <c r="CV13" s="429"/>
      <c r="CW13" s="429"/>
      <c r="CX13" s="429"/>
      <c r="CY13" s="429"/>
      <c r="CZ13" s="429"/>
      <c r="DA13" s="429"/>
      <c r="DB13" s="429"/>
      <c r="DC13" s="429"/>
      <c r="DD13" s="429"/>
      <c r="DE13" s="429"/>
      <c r="DF13" s="429"/>
      <c r="DG13" s="429"/>
      <c r="DH13" s="429"/>
      <c r="DI13" s="429"/>
      <c r="DJ13" s="429"/>
      <c r="DK13" s="429"/>
      <c r="DL13" s="429"/>
      <c r="DM13" s="429"/>
      <c r="DN13" s="429"/>
      <c r="DO13" s="429"/>
      <c r="DP13" s="429"/>
      <c r="DQ13" s="429"/>
      <c r="DR13" s="429"/>
      <c r="DS13" s="429"/>
      <c r="DT13" s="429"/>
      <c r="DU13" s="429"/>
      <c r="DV13" s="429"/>
      <c r="DW13" s="429"/>
      <c r="DX13" s="429"/>
      <c r="DY13" s="429"/>
      <c r="DZ13" s="429"/>
      <c r="EA13" s="429"/>
    </row>
    <row r="14" spans="1:131" ht="15.75" customHeight="1">
      <c r="A14" s="16" t="s">
        <v>1295</v>
      </c>
      <c r="B14" s="228"/>
      <c r="C14" s="723">
        <f>INDEX('Schedule 1_Enrollment'!$D$12:$K$35,MATCH(C12,'Schedule 1_Enrollment'!$B$10:$B$31,0)+2,MATCH(C10,'Schedule 1_Enrollment'!$D$10:$K$10,0)+IF(C13="Dual Eligible",1,0))</f>
        <v>158</v>
      </c>
      <c r="D14" s="723">
        <f>INDEX('Schedule 1_Enrollment'!$D$12:$K$35,MATCH(C12,'Schedule 1_Enrollment'!$B$10:$B$31,0)+2,MATCH(C10,'Schedule 1_Enrollment'!$D$10:$K$10,0)+IF(D13="Dual Eligible",1,0))</f>
        <v>927.01009834925947</v>
      </c>
      <c r="E14" s="723">
        <f>INDEX('Schedule 1_Enrollment'!$D$12:$K$35,MATCH(E12,'Schedule 1_Enrollment'!$B$10:$B$31,0)+2,MATCH(C10,'Schedule 1_Enrollment'!$D$10:$K$10,0)+IF(E13="Dual Eligible",1,0))</f>
        <v>172</v>
      </c>
      <c r="F14" s="723">
        <f>INDEX('Schedule 1_Enrollment'!$D$12:$K$35,MATCH(E12,'Schedule 1_Enrollment'!$B$10:$B$31,0)+2,MATCH(C10,'Schedule 1_Enrollment'!$D$10:$K$10,0)+IF(F13="Dual Eligible",1,0))</f>
        <v>990</v>
      </c>
      <c r="G14" s="723">
        <f>INDEX('Schedule 1_Enrollment'!$D$12:$K$35,MATCH(G12,'Schedule 1_Enrollment'!$B$10:$B$31,0)+2,MATCH(C10,'Schedule 1_Enrollment'!$D$10:$K$10,0)+IF(G13="Dual Eligible",1,0))</f>
        <v>131</v>
      </c>
      <c r="H14" s="723">
        <f>INDEX('Schedule 1_Enrollment'!$D$12:$K$35,MATCH(G12,'Schedule 1_Enrollment'!$B$10:$B$31,0)+2,MATCH(C10,'Schedule 1_Enrollment'!$D$10:$K$10,0)+IF(H13="Dual Eligible",1,0))</f>
        <v>987</v>
      </c>
      <c r="I14" s="723">
        <f>INDEX('Schedule 1_Enrollment'!$D$12:$K$35,MATCH(I12,'Schedule 1_Enrollment'!$B$10:$B$31,0)+2,MATCH(C10,'Schedule 1_Enrollment'!$D$10:$K$10,0)+IF(I13="Dual Eligible",1,0))</f>
        <v>114</v>
      </c>
      <c r="J14" s="723">
        <f>INDEX('Schedule 1_Enrollment'!$D$12:$K$35,MATCH(I12,'Schedule 1_Enrollment'!$B$10:$B$31,0)+2,MATCH(C10,'Schedule 1_Enrollment'!$D$10:$K$10,0)+IF(J13="Dual Eligible",1,0))</f>
        <v>843</v>
      </c>
      <c r="K14" s="726">
        <f>SUM(C14:J14)</f>
        <v>4322.0100983492594</v>
      </c>
      <c r="L14" s="725">
        <f>INDEX('Schedule 1_Enrollment'!$D$12:$K$35,MATCH(L12,'Schedule 1_Enrollment'!$B$10:$B$31,0)+2,MATCH(C10,'Schedule 1_Enrollment'!$D$10:$K$10,0)+IF(L13="Dual Eligible",1,0))</f>
        <v>158</v>
      </c>
      <c r="M14" s="723">
        <f>INDEX('Schedule 1_Enrollment'!$D$12:$K$35,MATCH(L12,'Schedule 1_Enrollment'!$B$10:$B$31,0)+2,MATCH(C10,'Schedule 1_Enrollment'!$D$10:$K$10,0)+IF(M13="Dual Eligible",1,0))</f>
        <v>927.01009834925947</v>
      </c>
      <c r="N14" s="723">
        <f>INDEX('Schedule 1_Enrollment'!$D$12:$K$35,MATCH(N12,'Schedule 1_Enrollment'!$B$10:$B$31,0)+2,MATCH(C10,'Schedule 1_Enrollment'!$D$10:$K$10,0)+IF(N13="Dual Eligible",1,0))</f>
        <v>172</v>
      </c>
      <c r="O14" s="723">
        <f>INDEX('Schedule 1_Enrollment'!$D$12:$K$35,MATCH(N12,'Schedule 1_Enrollment'!$B$10:$B$31,0)+2,MATCH(C10,'Schedule 1_Enrollment'!$D$10:$K$10,0)+IF(O13="Dual Eligible",1,0))</f>
        <v>990</v>
      </c>
      <c r="P14" s="723">
        <f>INDEX('Schedule 1_Enrollment'!$D$12:$K$35,MATCH(P12,'Schedule 1_Enrollment'!$B$10:$B$31,0)+2,MATCH(C10,'Schedule 1_Enrollment'!$D$10:$K$10,0)+IF(P13="Dual Eligible",1,0))</f>
        <v>131</v>
      </c>
      <c r="Q14" s="723">
        <f>INDEX('Schedule 1_Enrollment'!$D$12:$K$35,MATCH(P12,'Schedule 1_Enrollment'!$B$10:$B$31,0)+2,MATCH(C10,'Schedule 1_Enrollment'!$D$10:$K$10,0)+IF(Q13="Dual Eligible",1,0))</f>
        <v>987</v>
      </c>
      <c r="R14" s="723">
        <f>INDEX('Schedule 1_Enrollment'!$D$12:$K$35,MATCH(R12,'Schedule 1_Enrollment'!$B$10:$B$31,0)+2,MATCH(C10,'Schedule 1_Enrollment'!$D$10:$K$10,0)+IF(R13="Dual Eligible",1,0))</f>
        <v>114</v>
      </c>
      <c r="S14" s="723">
        <f>INDEX('Schedule 1_Enrollment'!$D$12:$K$35,MATCH(R12,'Schedule 1_Enrollment'!$B$10:$B$31,0)+2,MATCH(C10,'Schedule 1_Enrollment'!$D$10:$K$10,0)+IF(S13="Dual Eligible",1,0))</f>
        <v>843</v>
      </c>
      <c r="T14" s="726">
        <f>SUM(L14:S14)</f>
        <v>4322.0100983492594</v>
      </c>
      <c r="U14" s="723">
        <f>T14</f>
        <v>4322.0100983492594</v>
      </c>
      <c r="V14" s="228"/>
      <c r="W14" s="723">
        <f>INDEX('Schedule 1_Enrollment'!$D$12:$K$35,MATCH(W12,'Schedule 1_Enrollment'!$B$10:$B$31,0)+2,MATCH(W10,'Schedule 1_Enrollment'!$D$10:$K$10,0)+IF(W13="Dual Eligible",1,0))</f>
        <v>16</v>
      </c>
      <c r="X14" s="723">
        <f>INDEX('Schedule 1_Enrollment'!$D$12:$K$35,MATCH(W12,'Schedule 1_Enrollment'!$B$10:$B$31,0)+2,MATCH(W10,'Schedule 1_Enrollment'!$D$10:$K$10,0)+IF(X13="Dual Eligible",1,0))</f>
        <v>256</v>
      </c>
      <c r="Y14" s="723">
        <f>INDEX('Schedule 1_Enrollment'!$D$12:$K$35,MATCH(Y12,'Schedule 1_Enrollment'!$B$10:$B$31,0)+2,MATCH(W10,'Schedule 1_Enrollment'!$D$10:$K$10,0)+IF(Y13="Dual Eligible",1,0))</f>
        <v>12</v>
      </c>
      <c r="Z14" s="723">
        <f>INDEX('Schedule 1_Enrollment'!$D$12:$K$35,MATCH(Y12,'Schedule 1_Enrollment'!$B$10:$B$31,0)+2,MATCH(W10,'Schedule 1_Enrollment'!$D$10:$K$10,0)+IF(Z13="Dual Eligible",1,0))</f>
        <v>296</v>
      </c>
      <c r="AA14" s="723">
        <f>INDEX('Schedule 1_Enrollment'!$D$12:$K$35,MATCH(AA12,'Schedule 1_Enrollment'!$B$10:$B$31,0)+2,MATCH(W10,'Schedule 1_Enrollment'!$D$10:$K$10,0)+IF(AA13="Dual Eligible",1,0))</f>
        <v>16</v>
      </c>
      <c r="AB14" s="723">
        <f>INDEX('Schedule 1_Enrollment'!$D$12:$K$35,MATCH(AA12,'Schedule 1_Enrollment'!$B$10:$B$31,0)+2,MATCH(W10,'Schedule 1_Enrollment'!$D$10:$K$10,0)+IF(AB13="Dual Eligible",1,0))</f>
        <v>338</v>
      </c>
      <c r="AC14" s="723">
        <f>INDEX('Schedule 1_Enrollment'!$D$12:$K$35,MATCH(AC12,'Schedule 1_Enrollment'!$B$10:$B$31,0)+2,MATCH(W10,'Schedule 1_Enrollment'!$D$10:$K$10,0)+IF(AC13="Dual Eligible",1,0))</f>
        <v>10</v>
      </c>
      <c r="AD14" s="723">
        <f>INDEX('Schedule 1_Enrollment'!$D$12:$K$35,MATCH(AC12,'Schedule 1_Enrollment'!$B$10:$B$31,0)+2,MATCH(W10,'Schedule 1_Enrollment'!$D$10:$K$10,0)+IF(AD13="Dual Eligible",1,0))</f>
        <v>308</v>
      </c>
      <c r="AE14" s="726">
        <f>SUM(W14:AD14)</f>
        <v>1252</v>
      </c>
      <c r="AF14" s="725">
        <f>INDEX('Schedule 1_Enrollment'!$D$12:$K$35,MATCH(AF12,'Schedule 1_Enrollment'!$B$10:$B$31,0)+2,MATCH(W10,'Schedule 1_Enrollment'!$D$10:$K$10,0)+IF(AF13="Dual Eligible",1,0))</f>
        <v>16</v>
      </c>
      <c r="AG14" s="723">
        <f>INDEX('Schedule 1_Enrollment'!$D$12:$K$35,MATCH(AF12,'Schedule 1_Enrollment'!$B$10:$B$31,0)+2,MATCH(W10,'Schedule 1_Enrollment'!$D$10:$K$10,0)+IF(AG13="Dual Eligible",1,0))</f>
        <v>256</v>
      </c>
      <c r="AH14" s="723">
        <f>INDEX('Schedule 1_Enrollment'!$D$12:$K$35,MATCH(AH12,'Schedule 1_Enrollment'!$B$10:$B$31,0)+2,MATCH(W10,'Schedule 1_Enrollment'!$D$10:$K$10,0)+IF(AH13="Dual Eligible",1,0))</f>
        <v>12</v>
      </c>
      <c r="AI14" s="723">
        <f>INDEX('Schedule 1_Enrollment'!$D$12:$K$35,MATCH(AH12,'Schedule 1_Enrollment'!$B$10:$B$31,0)+2,MATCH(W10,'Schedule 1_Enrollment'!$D$10:$K$10,0)+IF(AI13="Dual Eligible",1,0))</f>
        <v>296</v>
      </c>
      <c r="AJ14" s="723">
        <f>INDEX('Schedule 1_Enrollment'!$D$12:$K$35,MATCH(AJ12,'Schedule 1_Enrollment'!$B$10:$B$31,0)+2,MATCH(W10,'Schedule 1_Enrollment'!$D$10:$K$10,0)+IF(AJ13="Dual Eligible",1,0))</f>
        <v>16</v>
      </c>
      <c r="AK14" s="723">
        <f>INDEX('Schedule 1_Enrollment'!$D$12:$K$35,MATCH(AJ12,'Schedule 1_Enrollment'!$B$10:$B$31,0)+2,MATCH(W10,'Schedule 1_Enrollment'!$D$10:$K$10,0)+IF(AK13="Dual Eligible",1,0))</f>
        <v>338</v>
      </c>
      <c r="AL14" s="723">
        <f>INDEX('Schedule 1_Enrollment'!$D$12:$K$35,MATCH(AL12,'Schedule 1_Enrollment'!$B$10:$B$31,0)+2,MATCH(W10,'Schedule 1_Enrollment'!$D$10:$K$10,0)+IF(AL13="Dual Eligible",1,0))</f>
        <v>10</v>
      </c>
      <c r="AM14" s="723">
        <f>INDEX('Schedule 1_Enrollment'!$D$12:$K$35,MATCH(AL12,'Schedule 1_Enrollment'!$B$10:$B$31,0)+2,MATCH(W10,'Schedule 1_Enrollment'!$D$10:$K$10,0)+IF(AM13="Dual Eligible",1,0))</f>
        <v>308</v>
      </c>
      <c r="AN14" s="726">
        <f>SUM(AF14:AM14)</f>
        <v>1252</v>
      </c>
      <c r="AO14" s="723">
        <f>AN14</f>
        <v>1252</v>
      </c>
      <c r="AP14" s="228"/>
      <c r="AQ14" s="723">
        <f>INDEX('Schedule 1_Enrollment'!$D$12:$K$35,MATCH(AQ12,'Schedule 1_Enrollment'!$B$10:$B$31,0)+2,MATCH(AQ10,'Schedule 1_Enrollment'!$D$10:$K$10,0)+IF(AQ13="Dual Eligible",1,0))</f>
        <v>492.22111268728173</v>
      </c>
      <c r="AR14" s="723">
        <f>INDEX('Schedule 1_Enrollment'!$D$12:$K$35,MATCH(AQ12,'Schedule 1_Enrollment'!$B$10:$B$31,0)+2,MATCH(AQ10,'Schedule 1_Enrollment'!$D$10:$K$10,0)+IF(AR13="Dual Eligible",1,0))</f>
        <v>3387.7176878580663</v>
      </c>
      <c r="AS14" s="723">
        <f>INDEX('Schedule 1_Enrollment'!$D$12:$K$35,MATCH(AS12,'Schedule 1_Enrollment'!$B$10:$B$31,0)+2,MATCH(AQ10,'Schedule 1_Enrollment'!$D$10:$K$10,0)+IF(AS13="Dual Eligible",1,0))</f>
        <v>482</v>
      </c>
      <c r="AT14" s="723">
        <f>INDEX('Schedule 1_Enrollment'!$D$12:$K$35,MATCH(AS12,'Schedule 1_Enrollment'!$B$10:$B$31,0)+2,MATCH(AQ10,'Schedule 1_Enrollment'!$D$10:$K$10,0)+IF(AT13="Dual Eligible",1,0))</f>
        <v>3442.2113332559429</v>
      </c>
      <c r="AU14" s="723">
        <f>INDEX('Schedule 1_Enrollment'!$D$12:$K$35,MATCH(AU12,'Schedule 1_Enrollment'!$B$10:$B$31,0)+2,MATCH(AQ10,'Schedule 1_Enrollment'!$D$10:$K$10,0)+IF(AU13="Dual Eligible",1,0))</f>
        <v>502</v>
      </c>
      <c r="AV14" s="723">
        <f>INDEX('Schedule 1_Enrollment'!$D$12:$K$35,MATCH(AU12,'Schedule 1_Enrollment'!$B$10:$B$31,0)+2,MATCH(AQ10,'Schedule 1_Enrollment'!$D$10:$K$10,0)+IF(AV13="Dual Eligible",1,0))</f>
        <v>3522.2291492198642</v>
      </c>
      <c r="AW14" s="723">
        <f>INDEX('Schedule 1_Enrollment'!$D$12:$K$35,MATCH(AW12,'Schedule 1_Enrollment'!$B$10:$B$31,0)+2,MATCH(AQ10,'Schedule 1_Enrollment'!$D$10:$K$10,0)+IF(AW13="Dual Eligible",1,0))</f>
        <v>503.78868502108213</v>
      </c>
      <c r="AX14" s="723">
        <f>INDEX('Schedule 1_Enrollment'!$D$12:$K$35,MATCH(AW12,'Schedule 1_Enrollment'!$B$10:$B$31,0)+2,MATCH(AQ10,'Schedule 1_Enrollment'!$D$10:$K$10,0)+IF(AX13="Dual Eligible",1,0))</f>
        <v>3488.753493963643</v>
      </c>
      <c r="AY14" s="726">
        <f>SUM(AQ14:AX14)</f>
        <v>15820.921462005877</v>
      </c>
      <c r="AZ14" s="725">
        <f>INDEX('Schedule 1_Enrollment'!$D$12:$K$35,MATCH(AZ12,'Schedule 1_Enrollment'!$B$10:$B$31,0)+2,MATCH(AQ10,'Schedule 1_Enrollment'!$D$10:$K$10,0)+IF(AZ13="Dual Eligible",1,0))</f>
        <v>492.22111268728173</v>
      </c>
      <c r="BA14" s="723">
        <f>INDEX('Schedule 1_Enrollment'!$D$12:$K$35,MATCH(AZ12,'Schedule 1_Enrollment'!$B$10:$B$31,0)+2,MATCH(AQ10,'Schedule 1_Enrollment'!$D$10:$K$10,0)+IF(BA13="Dual Eligible",1,0))</f>
        <v>3387.7176878580663</v>
      </c>
      <c r="BB14" s="723">
        <f>INDEX('Schedule 1_Enrollment'!$D$12:$K$35,MATCH(BB12,'Schedule 1_Enrollment'!$B$10:$B$31,0)+2,MATCH(AQ10,'Schedule 1_Enrollment'!$D$10:$K$10,0)+IF(BB13="Dual Eligible",1,0))</f>
        <v>482</v>
      </c>
      <c r="BC14" s="723">
        <f>INDEX('Schedule 1_Enrollment'!$D$12:$K$35,MATCH(BB12,'Schedule 1_Enrollment'!$B$10:$B$31,0)+2,MATCH(AQ10,'Schedule 1_Enrollment'!$D$10:$K$10,0)+IF(BC13="Dual Eligible",1,0))</f>
        <v>3442.2113332559429</v>
      </c>
      <c r="BD14" s="723">
        <f>INDEX('Schedule 1_Enrollment'!$D$12:$K$35,MATCH(BD12,'Schedule 1_Enrollment'!$B$10:$B$31,0)+2,MATCH(AQ10,'Schedule 1_Enrollment'!$D$10:$K$10,0)+IF(BD13="Dual Eligible",1,0))</f>
        <v>502</v>
      </c>
      <c r="BE14" s="723">
        <f>INDEX('Schedule 1_Enrollment'!$D$12:$K$35,MATCH(BD12,'Schedule 1_Enrollment'!$B$10:$B$31,0)+2,MATCH(AQ10,'Schedule 1_Enrollment'!$D$10:$K$10,0)+IF(BE13="Dual Eligible",1,0))</f>
        <v>3522.2291492198642</v>
      </c>
      <c r="BF14" s="723">
        <f>INDEX('Schedule 1_Enrollment'!$D$12:$K$35,MATCH(BF12,'Schedule 1_Enrollment'!$B$10:$B$31,0)+2,MATCH(AQ10,'Schedule 1_Enrollment'!$D$10:$K$10,0)+IF(BF13="Dual Eligible",1,0))</f>
        <v>503.78868502108213</v>
      </c>
      <c r="BG14" s="723">
        <f>INDEX('Schedule 1_Enrollment'!$D$12:$K$35,MATCH(BF12,'Schedule 1_Enrollment'!$B$10:$B$31,0)+2,MATCH(AQ10,'Schedule 1_Enrollment'!$D$10:$K$10,0)+IF(BG13="Dual Eligible",1,0))</f>
        <v>3488.753493963643</v>
      </c>
      <c r="BH14" s="726">
        <f>SUM(AZ14:BG14)</f>
        <v>15820.921462005877</v>
      </c>
      <c r="BI14" s="723">
        <f>BH14</f>
        <v>15820.921462005877</v>
      </c>
      <c r="BJ14" s="228"/>
      <c r="BK14" s="723">
        <f>INDEX('Schedule 1_Enrollment'!$D$12:$K$35,MATCH(BK12,'Schedule 1_Enrollment'!$B$10:$B$31,0)+2,MATCH(IF(BK10="Institutional (All: Tier 1, Tier 2 and Tier 3)","Institutional (All Tiers)",BK10),'Schedule 1_Enrollment'!$D$10:$K$10,0)+IF(BK13="Dual Eligible",1,0))</f>
        <v>3</v>
      </c>
      <c r="BL14" s="723">
        <f>INDEX('Schedule 1_Enrollment'!$D$12:$K$35,MATCH(BK12,'Schedule 1_Enrollment'!$B$10:$B$31,0)+2,MATCH(IF(BK10="Institutional (All: Tier 1, Tier 2 and Tier 3)","Institutional (All Tiers)",BK10),'Schedule 1_Enrollment'!$D$10:$K$10,0)+IF(BL13="Dual Eligible",1,0))</f>
        <v>147.98267700461733</v>
      </c>
      <c r="BM14" s="723">
        <f>INDEX('Schedule 1_Enrollment'!$D$12:$K$35,MATCH(BM12,'Schedule 1_Enrollment'!$B$10:$B$31,0)+2,MATCH(IF(BK10="Institutional (All: Tier 1, Tier 2 and Tier 3)","Institutional (All Tiers)",BK10),'Schedule 1_Enrollment'!$D$10:$K$10,0)+IF(BM13="Dual Eligible",1,0))</f>
        <v>5</v>
      </c>
      <c r="BN14" s="723">
        <f>INDEX('Schedule 1_Enrollment'!$D$12:$K$35,MATCH(BM12,'Schedule 1_Enrollment'!$B$10:$B$31,0)+2,MATCH(IF(BK10="Institutional (All: Tier 1, Tier 2 and Tier 3)","Institutional (All Tiers)",BK10),'Schedule 1_Enrollment'!$D$10:$K$10,0)+IF(BN13="Dual Eligible",1,0))</f>
        <v>177.06216812038124</v>
      </c>
      <c r="BO14" s="723">
        <f>INDEX('Schedule 1_Enrollment'!$D$12:$K$35,MATCH(BO12,'Schedule 1_Enrollment'!$B$10:$B$31,0)+2,MATCH(IF(BK10="Institutional (All: Tier 1, Tier 2 and Tier 3)","Institutional (All Tiers)",BK10),'Schedule 1_Enrollment'!$D$10:$K$10,0)+IF(BO13="Dual Eligible",1,0))</f>
        <v>5</v>
      </c>
      <c r="BP14" s="723">
        <f>INDEX('Schedule 1_Enrollment'!$D$12:$K$35,MATCH(BO12,'Schedule 1_Enrollment'!$B$10:$B$31,0)+2,MATCH(IF(BK10="Institutional (All: Tier 1, Tier 2 and Tier 3)","Institutional (All Tiers)",BK10),'Schedule 1_Enrollment'!$D$10:$K$10,0)+IF(BP13="Dual Eligible",1,0))</f>
        <v>155.91725314316321</v>
      </c>
      <c r="BQ14" s="723">
        <f>INDEX('Schedule 1_Enrollment'!$D$12:$K$35,MATCH(BQ12,'Schedule 1_Enrollment'!$B$10:$B$31,0)+2,MATCH(IF(BK10="Institutional (All: Tier 1, Tier 2 and Tier 3)","Institutional (All Tiers)",BK10),'Schedule 1_Enrollment'!$D$10:$K$10,0)+IF(BQ13="Dual Eligible",1,0))</f>
        <v>7</v>
      </c>
      <c r="BR14" s="723">
        <f>INDEX('Schedule 1_Enrollment'!$D$12:$K$35,MATCH(BQ12,'Schedule 1_Enrollment'!$B$10:$B$31,0)+2,MATCH(IF(BK10="Institutional (All: Tier 1, Tier 2 and Tier 3)","Institutional (All Tiers)",BK10),'Schedule 1_Enrollment'!$D$10:$K$10,0)+IF(BR13="Dual Eligible",1,0))</f>
        <v>136.79090558408703</v>
      </c>
      <c r="BS14" s="726">
        <f>SUM(BK14:BR14)</f>
        <v>637.75300385224875</v>
      </c>
      <c r="BT14" s="725">
        <f>INDEX('Schedule 1_Enrollment'!$D$12:$K$35,MATCH(BT12,'Schedule 1_Enrollment'!$B$10:$B$31,0)+2,MATCH(IF(BK10="Institutional (All: Tier 1, Tier 2 and Tier 3)","Institutional (All Tiers)",BK10),'Schedule 1_Enrollment'!$D$10:$K$10,0)+IF(BT13="Dual Eligible",1,0))</f>
        <v>3</v>
      </c>
      <c r="BU14" s="723">
        <f>INDEX('Schedule 1_Enrollment'!$D$12:$K$35,MATCH(BT12,'Schedule 1_Enrollment'!$B$10:$B$31,0)+2,MATCH(IF(BK10="Institutional (All: Tier 1, Tier 2 and Tier 3)","Institutional (All Tiers)",BK10),'Schedule 1_Enrollment'!$D$10:$K$10,0)+IF(BU13="Dual Eligible",1,0))</f>
        <v>147.98267700461733</v>
      </c>
      <c r="BV14" s="723">
        <f>INDEX('Schedule 1_Enrollment'!$D$12:$K$35,MATCH(BV12,'Schedule 1_Enrollment'!$B$10:$B$31,0)+2,MATCH(IF(BK10="Institutional (All: Tier 1, Tier 2 and Tier 3)","Institutional (All Tiers)",BK10),'Schedule 1_Enrollment'!$D$10:$K$10,0)+IF(BV13="Dual Eligible",1,0))</f>
        <v>5</v>
      </c>
      <c r="BW14" s="723">
        <f>INDEX('Schedule 1_Enrollment'!$D$12:$K$35,MATCH(BV12,'Schedule 1_Enrollment'!$B$10:$B$31,0)+2,MATCH(IF(BK10="Institutional (All: Tier 1, Tier 2 and Tier 3)","Institutional (All Tiers)",BK10),'Schedule 1_Enrollment'!$D$10:$K$10,0)+IF(BW13="Dual Eligible",1,0))</f>
        <v>177.06216812038124</v>
      </c>
      <c r="BX14" s="723">
        <f>INDEX('Schedule 1_Enrollment'!$D$12:$K$35,MATCH(BX12,'Schedule 1_Enrollment'!$B$10:$B$31,0)+2,MATCH(IF(BK10="Institutional (All: Tier 1, Tier 2 and Tier 3)","Institutional (All Tiers)",BK10),'Schedule 1_Enrollment'!$D$10:$K$10,0)+IF(BX13="Dual Eligible",1,0))</f>
        <v>5</v>
      </c>
      <c r="BY14" s="723">
        <f>INDEX('Schedule 1_Enrollment'!$D$12:$K$35,MATCH(BX12,'Schedule 1_Enrollment'!$B$10:$B$31,0)+2,MATCH(IF(BK10="Institutional (All: Tier 1, Tier 2 and Tier 3)","Institutional (All Tiers)",BK10),'Schedule 1_Enrollment'!$D$10:$K$10,0)+IF(BY13="Dual Eligible",1,0))</f>
        <v>155.91725314316321</v>
      </c>
      <c r="BZ14" s="723">
        <f>INDEX('Schedule 1_Enrollment'!$D$12:$K$35,MATCH(BZ12,'Schedule 1_Enrollment'!$B$10:$B$31,0)+2,MATCH(IF(BK10="Institutional (All: Tier 1, Tier 2 and Tier 3)","Institutional (All Tiers)",BK10),'Schedule 1_Enrollment'!$D$10:$K$10,0)+IF(BZ13="Dual Eligible",1,0))</f>
        <v>7</v>
      </c>
      <c r="CA14" s="723">
        <f>INDEX('Schedule 1_Enrollment'!$D$12:$K$35,MATCH(BZ12,'Schedule 1_Enrollment'!$B$10:$B$31,0)+2,MATCH(IF(BK10="Institutional (All: Tier 1, Tier 2 and Tier 3)","Institutional (All Tiers)",BK10),'Schedule 1_Enrollment'!$D$10:$K$10,0)+IF(CA13="Dual Eligible",1,0))</f>
        <v>136.79090558408703</v>
      </c>
      <c r="CB14" s="726">
        <f>SUM(BT14:CA14)</f>
        <v>637.75300385224875</v>
      </c>
      <c r="CC14" s="723">
        <f>CB14</f>
        <v>637.75300385224875</v>
      </c>
      <c r="CD14" s="228"/>
      <c r="CE14" s="723">
        <f>+C14+D14+W14+X14+AQ14+AR14+BK14+BL14</f>
        <v>5387.9315758992243</v>
      </c>
      <c r="CF14" s="723">
        <f>+E14+F14+Y14+Z14+AS14+AT14+BM14+BN14</f>
        <v>5576.273501376324</v>
      </c>
      <c r="CG14" s="723">
        <f>+G14+H14+AA14+AB14+AU14+AV14+BO14+BP14</f>
        <v>5657.1464023630269</v>
      </c>
      <c r="CH14" s="723">
        <f>+I14+J14+AC14+AD14+AW14+AX14+BQ14+BR14</f>
        <v>5411.3330845688124</v>
      </c>
      <c r="CI14" s="724">
        <f>SUM(K14,AE14,AY14,BS14)</f>
        <v>22032.684564207386</v>
      </c>
      <c r="CJ14" s="723">
        <f>L14+M14+AF14+AG14+AZ14+BA14+BT14+BU14</f>
        <v>5387.9315758992243</v>
      </c>
      <c r="CK14" s="723">
        <f>N14+O14+AH14+AI14+BB14+BC14+BV14+BW14</f>
        <v>5576.273501376324</v>
      </c>
      <c r="CL14" s="723">
        <f>P14+Q14+AJ14+AK14+BD14+BE14+BX14+BY14</f>
        <v>5657.1464023630269</v>
      </c>
      <c r="CM14" s="723">
        <f>+R14+S14+AL14+AM14+BF14+BG14+BZ14+CA14</f>
        <v>5411.3330845688124</v>
      </c>
      <c r="CN14" s="724">
        <f>SUM(T14,AN14,BH14,CB14)</f>
        <v>22032.684564207386</v>
      </c>
      <c r="CO14" s="723">
        <f>+C14+D14+W14+X14+AQ14+AR14+BK14+BL14</f>
        <v>5387.9315758992243</v>
      </c>
      <c r="CP14" s="723">
        <f>+E14+F14+Y14+Z14+AS14+AT14+BM14+BN14</f>
        <v>5576.273501376324</v>
      </c>
      <c r="CQ14" s="723">
        <f>+G14+H14+AA14+AB14+AU14+AV14+BO14+BP14</f>
        <v>5657.1464023630269</v>
      </c>
      <c r="CR14" s="723">
        <f>+I14+J14+AC14+AD14+AW14+AX14+BQ14+BR14</f>
        <v>5411.3330845688124</v>
      </c>
      <c r="CS14" s="724">
        <f t="shared" ref="CS14" si="0">SUM(CC14,BI14,AO14,U14)</f>
        <v>22032.684564207386</v>
      </c>
      <c r="DV14" s="477"/>
    </row>
    <row r="15" spans="1:131" ht="15.75" customHeight="1">
      <c r="A15" s="16" t="s">
        <v>169</v>
      </c>
      <c r="B15" s="214"/>
      <c r="C15" s="241"/>
      <c r="D15" s="241"/>
      <c r="E15" s="241"/>
      <c r="F15" s="241"/>
      <c r="G15" s="241"/>
      <c r="H15" s="241"/>
      <c r="I15" s="241"/>
      <c r="J15" s="241"/>
      <c r="K15" s="475"/>
      <c r="L15" s="476"/>
      <c r="M15" s="241"/>
      <c r="N15" s="241"/>
      <c r="O15" s="241"/>
      <c r="P15" s="241"/>
      <c r="Q15" s="241"/>
      <c r="R15" s="241"/>
      <c r="S15" s="241"/>
      <c r="T15" s="114"/>
      <c r="U15" s="476"/>
      <c r="V15" s="214"/>
      <c r="W15" s="114"/>
      <c r="X15" s="114"/>
      <c r="Y15" s="114"/>
      <c r="Z15" s="114"/>
      <c r="AA15" s="114"/>
      <c r="AB15" s="114"/>
      <c r="AC15" s="114"/>
      <c r="AD15" s="114"/>
      <c r="AE15" s="475"/>
      <c r="AF15" s="476"/>
      <c r="AG15" s="241"/>
      <c r="AH15" s="241"/>
      <c r="AI15" s="241"/>
      <c r="AJ15" s="241"/>
      <c r="AK15" s="241"/>
      <c r="AL15" s="241"/>
      <c r="AM15" s="241"/>
      <c r="AN15" s="114"/>
      <c r="AO15" s="476"/>
      <c r="AP15" s="214"/>
      <c r="AQ15" s="241"/>
      <c r="AR15" s="241"/>
      <c r="AS15" s="241"/>
      <c r="AT15" s="241"/>
      <c r="AU15" s="241"/>
      <c r="AV15" s="241"/>
      <c r="AW15" s="241"/>
      <c r="AX15" s="241"/>
      <c r="AY15" s="475"/>
      <c r="AZ15" s="476"/>
      <c r="BA15" s="241"/>
      <c r="BB15" s="241"/>
      <c r="BC15" s="241"/>
      <c r="BD15" s="241"/>
      <c r="BE15" s="241"/>
      <c r="BF15" s="241"/>
      <c r="BG15" s="241"/>
      <c r="BH15" s="114"/>
      <c r="BI15" s="476"/>
      <c r="BJ15" s="214"/>
      <c r="BK15" s="114"/>
      <c r="BL15" s="114"/>
      <c r="BM15" s="114"/>
      <c r="BN15" s="114"/>
      <c r="BO15" s="114"/>
      <c r="BP15" s="114"/>
      <c r="BQ15" s="114"/>
      <c r="BR15" s="114"/>
      <c r="BS15" s="475"/>
      <c r="BT15" s="476"/>
      <c r="BU15" s="241"/>
      <c r="BV15" s="241"/>
      <c r="BW15" s="241"/>
      <c r="BX15" s="241"/>
      <c r="BY15" s="241"/>
      <c r="BZ15" s="241"/>
      <c r="CA15" s="241"/>
      <c r="CB15" s="114"/>
      <c r="CC15" s="476"/>
      <c r="CD15" s="214"/>
      <c r="CE15" s="221"/>
      <c r="CF15" s="221"/>
      <c r="CG15" s="221"/>
      <c r="CH15" s="221"/>
      <c r="CI15" s="214"/>
      <c r="CJ15" s="221"/>
      <c r="CK15" s="221"/>
      <c r="CL15" s="221"/>
      <c r="CM15" s="221"/>
      <c r="CN15" s="214"/>
      <c r="CO15" s="221"/>
      <c r="CP15" s="221"/>
      <c r="CQ15" s="221"/>
      <c r="CR15" s="221"/>
      <c r="CS15" s="214"/>
      <c r="DV15" s="477"/>
    </row>
    <row r="16" spans="1:131" ht="15.75" customHeight="1">
      <c r="A16" s="148" t="s">
        <v>171</v>
      </c>
      <c r="B16" s="335">
        <v>1</v>
      </c>
      <c r="C16" s="263">
        <v>172405.65</v>
      </c>
      <c r="D16" s="263">
        <v>303671.24999999802</v>
      </c>
      <c r="E16" s="263">
        <v>174082.96</v>
      </c>
      <c r="F16" s="263">
        <v>331378.63999999902</v>
      </c>
      <c r="G16" s="263">
        <v>139701.26999999999</v>
      </c>
      <c r="H16" s="263">
        <v>328440.21000000101</v>
      </c>
      <c r="I16" s="263">
        <v>141979.34</v>
      </c>
      <c r="J16" s="263">
        <v>335284.570000001</v>
      </c>
      <c r="K16" s="478">
        <f t="shared" ref="K16:K23" si="1">SUM(C16:J16)</f>
        <v>1926943.8899999992</v>
      </c>
      <c r="L16" s="479">
        <v>0</v>
      </c>
      <c r="M16" s="263">
        <v>0</v>
      </c>
      <c r="N16" s="263">
        <v>0</v>
      </c>
      <c r="O16" s="263">
        <v>0</v>
      </c>
      <c r="P16" s="263">
        <v>0</v>
      </c>
      <c r="Q16" s="263">
        <v>0</v>
      </c>
      <c r="R16" s="263">
        <v>0</v>
      </c>
      <c r="S16" s="263">
        <v>0</v>
      </c>
      <c r="T16" s="480">
        <f t="shared" ref="T16:T23" si="2">SUM(L16:S16)</f>
        <v>0</v>
      </c>
      <c r="U16" s="481">
        <f t="shared" ref="U16:U23" si="3">SUM(K16,T16)</f>
        <v>1926943.8899999992</v>
      </c>
      <c r="V16" s="335">
        <v>1</v>
      </c>
      <c r="W16" s="263">
        <v>36768.46</v>
      </c>
      <c r="X16" s="263">
        <v>221623.83</v>
      </c>
      <c r="Y16" s="263">
        <v>30516.01</v>
      </c>
      <c r="Z16" s="263">
        <v>241263.35</v>
      </c>
      <c r="AA16" s="263">
        <v>32216.560000000001</v>
      </c>
      <c r="AB16" s="263">
        <v>237771.239999999</v>
      </c>
      <c r="AC16" s="263">
        <v>25242.16</v>
      </c>
      <c r="AD16" s="263">
        <v>219659.399999999</v>
      </c>
      <c r="AE16" s="478">
        <f t="shared" ref="AE16:AE23" si="4">SUM(W16:AD16)</f>
        <v>1045061.009999998</v>
      </c>
      <c r="AF16" s="479">
        <v>0</v>
      </c>
      <c r="AG16" s="263">
        <v>0</v>
      </c>
      <c r="AH16" s="263">
        <v>0</v>
      </c>
      <c r="AI16" s="263">
        <v>0</v>
      </c>
      <c r="AJ16" s="263">
        <v>0</v>
      </c>
      <c r="AK16" s="263">
        <v>0</v>
      </c>
      <c r="AL16" s="263">
        <v>0</v>
      </c>
      <c r="AM16" s="263">
        <v>0</v>
      </c>
      <c r="AN16" s="480">
        <f t="shared" ref="AN16:AN23" si="5">SUM(AF16:AM16)</f>
        <v>0</v>
      </c>
      <c r="AO16" s="481">
        <f t="shared" ref="AO16:AO23" si="6">SUM(AE16,AN16)</f>
        <v>1045061.009999998</v>
      </c>
      <c r="AP16" s="335">
        <v>1</v>
      </c>
      <c r="AQ16" s="263">
        <v>2682832.0900000003</v>
      </c>
      <c r="AR16" s="263">
        <v>8112277.4899998102</v>
      </c>
      <c r="AS16" s="263">
        <v>2802073.24000001</v>
      </c>
      <c r="AT16" s="263">
        <v>8236613.3499997994</v>
      </c>
      <c r="AU16" s="263">
        <v>2973137.16000003</v>
      </c>
      <c r="AV16" s="263">
        <v>8431166.570000479</v>
      </c>
      <c r="AW16" s="263">
        <v>2894274.5900000301</v>
      </c>
      <c r="AX16" s="263">
        <v>8377575.7000004807</v>
      </c>
      <c r="AY16" s="478">
        <f t="shared" ref="AY16:AY23" si="7">SUM(AQ16:AX16)</f>
        <v>44509950.190000638</v>
      </c>
      <c r="AZ16" s="479">
        <v>0</v>
      </c>
      <c r="BA16" s="263">
        <v>0</v>
      </c>
      <c r="BB16" s="263">
        <v>0</v>
      </c>
      <c r="BC16" s="263">
        <v>0</v>
      </c>
      <c r="BD16" s="263">
        <v>0</v>
      </c>
      <c r="BE16" s="263">
        <v>0</v>
      </c>
      <c r="BF16" s="263">
        <v>0</v>
      </c>
      <c r="BG16" s="263">
        <v>0</v>
      </c>
      <c r="BH16" s="480">
        <f t="shared" ref="BH16:BH23" si="8">SUM(AZ16:BG16)</f>
        <v>0</v>
      </c>
      <c r="BI16" s="481">
        <f t="shared" ref="BI16:BI23" si="9">SUM(AY16,BH16)</f>
        <v>44509950.190000638</v>
      </c>
      <c r="BJ16" s="335">
        <v>1</v>
      </c>
      <c r="BK16" s="263">
        <v>39556.18</v>
      </c>
      <c r="BL16" s="263">
        <v>1094659.92</v>
      </c>
      <c r="BM16" s="263">
        <v>48322.53</v>
      </c>
      <c r="BN16" s="263">
        <v>1136839.6100000001</v>
      </c>
      <c r="BO16" s="263">
        <v>60013.05</v>
      </c>
      <c r="BP16" s="263">
        <v>1088898.5900000001</v>
      </c>
      <c r="BQ16" s="263">
        <v>67147.73000000001</v>
      </c>
      <c r="BR16" s="263">
        <v>838761.44000000006</v>
      </c>
      <c r="BS16" s="478">
        <f t="shared" ref="BS16:BS23" si="10">SUM(BK16:BR16)</f>
        <v>4374199.05</v>
      </c>
      <c r="BT16" s="479">
        <v>0</v>
      </c>
      <c r="BU16" s="263">
        <v>0</v>
      </c>
      <c r="BV16" s="263">
        <v>0</v>
      </c>
      <c r="BW16" s="263">
        <v>0</v>
      </c>
      <c r="BX16" s="263">
        <v>0</v>
      </c>
      <c r="BY16" s="263">
        <v>0</v>
      </c>
      <c r="BZ16" s="263">
        <v>0</v>
      </c>
      <c r="CA16" s="263">
        <v>0</v>
      </c>
      <c r="CB16" s="480">
        <f t="shared" ref="CB16:CB23" si="11">SUM(BT16:CA16)</f>
        <v>0</v>
      </c>
      <c r="CC16" s="481">
        <f t="shared" ref="CC16:CC23" si="12">SUM(BS16,CB16)</f>
        <v>4374199.05</v>
      </c>
      <c r="CD16" s="335">
        <v>1</v>
      </c>
      <c r="CE16" s="480">
        <f>+C16+D16+W16+X16+AQ16+AR16+BK16+BL16</f>
        <v>12663794.869999809</v>
      </c>
      <c r="CF16" s="480">
        <f>+E16+F16+Y16+Z16+AS16+AT16+BM16+BN16</f>
        <v>13001089.689999808</v>
      </c>
      <c r="CG16" s="480">
        <f>+G16+H16+AA16+AB16+AU16+AV16+BO16+BP16</f>
        <v>13291344.650000509</v>
      </c>
      <c r="CH16" s="480">
        <f>+I16+J16+AC16+AD16+AW16+AX16+BQ16+BR16</f>
        <v>12899924.930000512</v>
      </c>
      <c r="CI16" s="482">
        <f>SUM(K16,AE16,AY16,BS16)</f>
        <v>51856154.140000634</v>
      </c>
      <c r="CJ16" s="480">
        <f>L16+M16+AF16+AG16+AZ16+BA16+BT16+BU16</f>
        <v>0</v>
      </c>
      <c r="CK16" s="480">
        <f>N16+O16+AH16+AI16+BB16+BC16+BV16+BW16</f>
        <v>0</v>
      </c>
      <c r="CL16" s="480">
        <f>P16+Q16+AJ16+AK16+BD16+BE16+BX16+BY16</f>
        <v>0</v>
      </c>
      <c r="CM16" s="480">
        <f>+R16+S16+AL16+AM16+BF16+BG16+BZ16+CA16</f>
        <v>0</v>
      </c>
      <c r="CN16" s="482">
        <f>SUM(T16,AN16,BH16,CB16)</f>
        <v>0</v>
      </c>
      <c r="CO16" s="480">
        <f>+C16+D16+L16+M16+W16+X16+AF16+AG16+AQ16+AR16+AZ16+BA16+BK16+BL16+BT16+BU16</f>
        <v>12663794.869999809</v>
      </c>
      <c r="CP16" s="480">
        <f>+E16+F16+N16+O16+Y16+Z16+AH16+AI16+AS16+AT16+BB16+BC16+BM16+BN16+BV16+BW16</f>
        <v>13001089.689999808</v>
      </c>
      <c r="CQ16" s="480">
        <f>+G16+H16+P16+Q16+AA16+AB16+AJ16+AK16+AU16+AV16+BD16+BE16+BO16+BP16+BX16+BY16</f>
        <v>13291344.650000509</v>
      </c>
      <c r="CR16" s="480">
        <f>+I16+J16+R16+S16+AC16+AD16+AL16+AM16+AW16+AX16+BF16+BG16+BQ16+BR16+BZ16+CA16</f>
        <v>12899924.930000512</v>
      </c>
      <c r="CS16" s="482">
        <f t="shared" ref="CS16:CS23" si="13">SUM(CC16,BI16,AO16,U16)</f>
        <v>51856154.140000634</v>
      </c>
      <c r="CT16" s="379"/>
      <c r="CU16" s="379"/>
      <c r="CV16" s="379"/>
      <c r="CW16" s="379"/>
      <c r="CX16" s="379"/>
      <c r="DV16" s="477"/>
    </row>
    <row r="17" spans="1:131" ht="15.75" customHeight="1">
      <c r="A17" s="97" t="s">
        <v>1335</v>
      </c>
      <c r="B17" s="335"/>
      <c r="C17" s="263"/>
      <c r="D17" s="263"/>
      <c r="E17" s="263"/>
      <c r="F17" s="263"/>
      <c r="G17" s="263"/>
      <c r="H17" s="263"/>
      <c r="I17" s="263"/>
      <c r="J17" s="263"/>
      <c r="K17" s="478">
        <f t="shared" si="1"/>
        <v>0</v>
      </c>
      <c r="L17" s="483">
        <v>0</v>
      </c>
      <c r="M17" s="261">
        <v>1029471.8994</v>
      </c>
      <c r="N17" s="261">
        <v>0</v>
      </c>
      <c r="O17" s="261">
        <v>902294.74159999599</v>
      </c>
      <c r="P17" s="261">
        <v>0</v>
      </c>
      <c r="Q17" s="261">
        <v>912784.86739999498</v>
      </c>
      <c r="R17" s="261">
        <v>0</v>
      </c>
      <c r="S17" s="261">
        <v>781789.00239999895</v>
      </c>
      <c r="T17" s="480">
        <f t="shared" si="2"/>
        <v>3626340.51079999</v>
      </c>
      <c r="U17" s="481">
        <f t="shared" si="3"/>
        <v>3626340.51079999</v>
      </c>
      <c r="V17" s="335"/>
      <c r="W17" s="263">
        <v>0</v>
      </c>
      <c r="X17" s="263">
        <v>0</v>
      </c>
      <c r="Y17" s="263">
        <v>0</v>
      </c>
      <c r="Z17" s="263">
        <v>0</v>
      </c>
      <c r="AA17" s="263">
        <v>0</v>
      </c>
      <c r="AB17" s="263">
        <v>0</v>
      </c>
      <c r="AC17" s="263">
        <v>0</v>
      </c>
      <c r="AD17" s="263">
        <v>0</v>
      </c>
      <c r="AE17" s="478">
        <f t="shared" si="4"/>
        <v>0</v>
      </c>
      <c r="AF17" s="483">
        <v>0</v>
      </c>
      <c r="AG17" s="261">
        <v>421672.20480000001</v>
      </c>
      <c r="AH17" s="261">
        <v>0</v>
      </c>
      <c r="AI17" s="261">
        <v>389117.29080000002</v>
      </c>
      <c r="AJ17" s="261">
        <v>0</v>
      </c>
      <c r="AK17" s="261">
        <v>416248.7182</v>
      </c>
      <c r="AL17" s="261">
        <v>0</v>
      </c>
      <c r="AM17" s="261">
        <v>383486.78899999999</v>
      </c>
      <c r="AN17" s="480">
        <f t="shared" si="5"/>
        <v>1610525.0027999999</v>
      </c>
      <c r="AO17" s="481">
        <f t="shared" si="6"/>
        <v>1610525.0027999999</v>
      </c>
      <c r="AP17" s="335"/>
      <c r="AQ17" s="263">
        <v>0</v>
      </c>
      <c r="AR17" s="263">
        <v>0</v>
      </c>
      <c r="AS17" s="263">
        <v>0</v>
      </c>
      <c r="AT17" s="263">
        <v>0</v>
      </c>
      <c r="AU17" s="263">
        <v>0</v>
      </c>
      <c r="AV17" s="263">
        <v>0</v>
      </c>
      <c r="AW17" s="263">
        <v>0</v>
      </c>
      <c r="AX17" s="263">
        <v>0</v>
      </c>
      <c r="AY17" s="478">
        <f t="shared" si="7"/>
        <v>0</v>
      </c>
      <c r="AZ17" s="483">
        <v>0</v>
      </c>
      <c r="BA17" s="261">
        <v>8766842.3989999704</v>
      </c>
      <c r="BB17" s="261">
        <v>0</v>
      </c>
      <c r="BC17" s="261">
        <v>6794800.06099997</v>
      </c>
      <c r="BD17" s="261">
        <v>0</v>
      </c>
      <c r="BE17" s="261">
        <v>7127434.5421999795</v>
      </c>
      <c r="BF17" s="261">
        <v>0</v>
      </c>
      <c r="BG17" s="261">
        <v>7037929.9073999701</v>
      </c>
      <c r="BH17" s="480">
        <f t="shared" si="8"/>
        <v>29727006.909599893</v>
      </c>
      <c r="BI17" s="481">
        <f t="shared" si="9"/>
        <v>29727006.909599893</v>
      </c>
      <c r="BJ17" s="335"/>
      <c r="BK17" s="263">
        <v>0</v>
      </c>
      <c r="BL17" s="263">
        <v>0</v>
      </c>
      <c r="BM17" s="263">
        <v>0</v>
      </c>
      <c r="BN17" s="263">
        <v>0</v>
      </c>
      <c r="BO17" s="263">
        <v>0</v>
      </c>
      <c r="BP17" s="263">
        <v>0</v>
      </c>
      <c r="BQ17" s="263">
        <v>0</v>
      </c>
      <c r="BR17" s="263">
        <v>0</v>
      </c>
      <c r="BS17" s="478">
        <f t="shared" si="10"/>
        <v>0</v>
      </c>
      <c r="BT17" s="483">
        <v>0</v>
      </c>
      <c r="BU17" s="261">
        <v>405807.12199999997</v>
      </c>
      <c r="BV17" s="261">
        <v>0</v>
      </c>
      <c r="BW17" s="261">
        <v>372007.8138</v>
      </c>
      <c r="BX17" s="261">
        <v>0</v>
      </c>
      <c r="BY17" s="261">
        <v>318619.83439999999</v>
      </c>
      <c r="BZ17" s="261">
        <v>0</v>
      </c>
      <c r="CA17" s="261">
        <v>251419.53900000002</v>
      </c>
      <c r="CB17" s="480">
        <f t="shared" si="11"/>
        <v>1347854.3092</v>
      </c>
      <c r="CC17" s="481">
        <f t="shared" si="12"/>
        <v>1347854.3092</v>
      </c>
      <c r="CD17" s="335"/>
      <c r="CE17" s="480">
        <f t="shared" ref="CE17:CE23" si="14">+C17+D17+W17+X17+AQ17+AR17+BK17+BL17</f>
        <v>0</v>
      </c>
      <c r="CF17" s="480">
        <f t="shared" ref="CF17:CF23" si="15">+E17+F17+Y17+Z17+AS17+AT17+BM17+BN17</f>
        <v>0</v>
      </c>
      <c r="CG17" s="480">
        <f t="shared" ref="CG17:CG23" si="16">+G17+H17+AA17+AB17+AU17+AV17+BO17+BP17</f>
        <v>0</v>
      </c>
      <c r="CH17" s="480">
        <f t="shared" ref="CH17:CH23" si="17">+I17+J17+AC17+AD17+AW17+AX17+BQ17+BR17</f>
        <v>0</v>
      </c>
      <c r="CI17" s="482">
        <f t="shared" ref="CI17:CI23" si="18">SUM(K17,AE17,AY17,BS17)</f>
        <v>0</v>
      </c>
      <c r="CJ17" s="480">
        <f t="shared" ref="CJ17:CJ23" si="19">L17+M17+AF17+AG17+AZ17+BA17+BT17+BU17</f>
        <v>10623793.62519997</v>
      </c>
      <c r="CK17" s="480">
        <f t="shared" ref="CK17:CK23" si="20">N17+O17+AH17+AI17+BB17+BC17+BV17+BW17</f>
        <v>8458219.9071999658</v>
      </c>
      <c r="CL17" s="480">
        <f t="shared" ref="CL17:CL23" si="21">P17+Q17+AJ17+AK17+BD17+BE17+BX17+BY17</f>
        <v>8775087.9621999748</v>
      </c>
      <c r="CM17" s="480">
        <f t="shared" ref="CM17:CM23" si="22">+R17+S17+AL17+AM17+BF17+BG17+BZ17+CA17</f>
        <v>8454625.2377999704</v>
      </c>
      <c r="CN17" s="482">
        <f t="shared" ref="CN17:CN23" si="23">SUM(T17,AN17,BH17,CB17)</f>
        <v>36311726.732399881</v>
      </c>
      <c r="CO17" s="480">
        <f t="shared" ref="CO17:CO23" si="24">+C17+D17+L17+M17+W17+X17+AF17+AG17+AQ17+AR17+AZ17+BA17+BK17+BL17+BT17+BU17</f>
        <v>10623793.62519997</v>
      </c>
      <c r="CP17" s="480">
        <f t="shared" ref="CP17:CP23" si="25">+E17+F17+N17+O17+Y17+Z17+AH17+AI17+AS17+AT17+BB17+BC17+BM17+BN17+BV17+BW17</f>
        <v>8458219.9071999658</v>
      </c>
      <c r="CQ17" s="480">
        <f t="shared" ref="CQ17:CQ23" si="26">+G17+H17+P17+Q17+AA17+AB17+AJ17+AK17+AU17+AV17+BD17+BE17+BO17+BP17+BX17+BY17</f>
        <v>8775087.9621999748</v>
      </c>
      <c r="CR17" s="480">
        <f t="shared" ref="CR17:CR23" si="27">+I17+J17+R17+S17+AC17+AD17+AL17+AM17+AW17+AX17+BF17+BG17+BQ17+BR17+BZ17+CA17</f>
        <v>8454625.2377999704</v>
      </c>
      <c r="CS17" s="482">
        <f t="shared" si="13"/>
        <v>36311726.732399881</v>
      </c>
      <c r="CT17" s="379"/>
      <c r="CV17" s="379"/>
      <c r="CX17" s="379"/>
    </row>
    <row r="18" spans="1:131" ht="15.75" customHeight="1">
      <c r="A18" s="97" t="s">
        <v>1336</v>
      </c>
      <c r="B18" s="335"/>
      <c r="C18" s="261"/>
      <c r="D18" s="261"/>
      <c r="E18" s="261"/>
      <c r="F18" s="261"/>
      <c r="G18" s="261"/>
      <c r="H18" s="261"/>
      <c r="I18" s="261"/>
      <c r="J18" s="261"/>
      <c r="K18" s="478">
        <f t="shared" si="1"/>
        <v>0</v>
      </c>
      <c r="L18" s="483">
        <v>0</v>
      </c>
      <c r="M18" s="261">
        <v>12167.278200000001</v>
      </c>
      <c r="N18" s="261">
        <v>0</v>
      </c>
      <c r="O18" s="261">
        <v>1133.1936000000101</v>
      </c>
      <c r="P18" s="261">
        <v>0</v>
      </c>
      <c r="Q18" s="261">
        <v>1201.3820000000001</v>
      </c>
      <c r="R18" s="261">
        <v>0</v>
      </c>
      <c r="S18" s="261">
        <v>1178.28340000001</v>
      </c>
      <c r="T18" s="480">
        <f t="shared" si="2"/>
        <v>15680.137200000019</v>
      </c>
      <c r="U18" s="481">
        <f t="shared" si="3"/>
        <v>15680.137200000019</v>
      </c>
      <c r="V18" s="335"/>
      <c r="W18" s="261">
        <v>0</v>
      </c>
      <c r="X18" s="261">
        <v>0</v>
      </c>
      <c r="Y18" s="261">
        <v>0</v>
      </c>
      <c r="Z18" s="261">
        <v>0</v>
      </c>
      <c r="AA18" s="261">
        <v>0</v>
      </c>
      <c r="AB18" s="261">
        <v>0</v>
      </c>
      <c r="AC18" s="261">
        <v>0</v>
      </c>
      <c r="AD18" s="261">
        <v>0</v>
      </c>
      <c r="AE18" s="478">
        <f t="shared" si="4"/>
        <v>0</v>
      </c>
      <c r="AF18" s="483">
        <v>0</v>
      </c>
      <c r="AG18" s="261">
        <v>7415.4835999999996</v>
      </c>
      <c r="AH18" s="261">
        <v>0</v>
      </c>
      <c r="AI18" s="261">
        <v>2811.0515999999998</v>
      </c>
      <c r="AJ18" s="261">
        <v>0</v>
      </c>
      <c r="AK18" s="261">
        <v>3570.1498000000001</v>
      </c>
      <c r="AL18" s="261">
        <v>0</v>
      </c>
      <c r="AM18" s="261">
        <v>3700.2350000000001</v>
      </c>
      <c r="AN18" s="480">
        <f t="shared" si="5"/>
        <v>17496.919999999998</v>
      </c>
      <c r="AO18" s="481">
        <f t="shared" si="6"/>
        <v>17496.919999999998</v>
      </c>
      <c r="AP18" s="335"/>
      <c r="AQ18" s="261">
        <v>0</v>
      </c>
      <c r="AR18" s="261">
        <v>0</v>
      </c>
      <c r="AS18" s="261">
        <v>0</v>
      </c>
      <c r="AT18" s="261">
        <v>0</v>
      </c>
      <c r="AU18" s="261">
        <v>0</v>
      </c>
      <c r="AV18" s="261">
        <v>0</v>
      </c>
      <c r="AW18" s="261">
        <v>0</v>
      </c>
      <c r="AX18" s="261">
        <v>0</v>
      </c>
      <c r="AY18" s="478">
        <f t="shared" si="7"/>
        <v>0</v>
      </c>
      <c r="AZ18" s="483">
        <v>0</v>
      </c>
      <c r="BA18" s="261">
        <v>192110.89940000101</v>
      </c>
      <c r="BB18" s="261">
        <v>0</v>
      </c>
      <c r="BC18" s="261">
        <v>108882.98820000001</v>
      </c>
      <c r="BD18" s="261">
        <v>0</v>
      </c>
      <c r="BE18" s="261">
        <v>118663.4176</v>
      </c>
      <c r="BF18" s="261">
        <v>0</v>
      </c>
      <c r="BG18" s="261">
        <v>118068.636</v>
      </c>
      <c r="BH18" s="480">
        <f t="shared" si="8"/>
        <v>537725.94120000093</v>
      </c>
      <c r="BI18" s="481">
        <f t="shared" si="9"/>
        <v>537725.94120000093</v>
      </c>
      <c r="BJ18" s="335"/>
      <c r="BK18" s="261">
        <v>0</v>
      </c>
      <c r="BL18" s="261">
        <v>0</v>
      </c>
      <c r="BM18" s="261">
        <v>0</v>
      </c>
      <c r="BN18" s="261">
        <v>0</v>
      </c>
      <c r="BO18" s="261">
        <v>0</v>
      </c>
      <c r="BP18" s="261">
        <v>0</v>
      </c>
      <c r="BQ18" s="261">
        <v>0</v>
      </c>
      <c r="BR18" s="261">
        <v>0</v>
      </c>
      <c r="BS18" s="478">
        <f t="shared" si="10"/>
        <v>0</v>
      </c>
      <c r="BT18" s="483">
        <v>0</v>
      </c>
      <c r="BU18" s="261">
        <v>7529.7025999999996</v>
      </c>
      <c r="BV18" s="261">
        <v>0</v>
      </c>
      <c r="BW18" s="261">
        <v>5066.1589999999997</v>
      </c>
      <c r="BX18" s="261">
        <v>0</v>
      </c>
      <c r="BY18" s="261">
        <v>5900.5702000000001</v>
      </c>
      <c r="BZ18" s="261">
        <v>0</v>
      </c>
      <c r="CA18" s="261">
        <v>4130.1315999999997</v>
      </c>
      <c r="CB18" s="480">
        <f t="shared" si="11"/>
        <v>22626.563399999999</v>
      </c>
      <c r="CC18" s="481">
        <f t="shared" si="12"/>
        <v>22626.563399999999</v>
      </c>
      <c r="CD18" s="335"/>
      <c r="CE18" s="480">
        <f t="shared" si="14"/>
        <v>0</v>
      </c>
      <c r="CF18" s="480">
        <f t="shared" si="15"/>
        <v>0</v>
      </c>
      <c r="CG18" s="480">
        <f t="shared" si="16"/>
        <v>0</v>
      </c>
      <c r="CH18" s="480">
        <f t="shared" si="17"/>
        <v>0</v>
      </c>
      <c r="CI18" s="482">
        <f t="shared" si="18"/>
        <v>0</v>
      </c>
      <c r="CJ18" s="480">
        <f t="shared" si="19"/>
        <v>219223.36380000101</v>
      </c>
      <c r="CK18" s="480">
        <f t="shared" si="20"/>
        <v>117893.39240000001</v>
      </c>
      <c r="CL18" s="480">
        <f t="shared" si="21"/>
        <v>129335.5196</v>
      </c>
      <c r="CM18" s="480">
        <f t="shared" si="22"/>
        <v>127077.28600000001</v>
      </c>
      <c r="CN18" s="482">
        <f t="shared" si="23"/>
        <v>593529.56180000096</v>
      </c>
      <c r="CO18" s="480">
        <f t="shared" si="24"/>
        <v>219223.36380000101</v>
      </c>
      <c r="CP18" s="480">
        <f t="shared" si="25"/>
        <v>117893.39240000001</v>
      </c>
      <c r="CQ18" s="480">
        <f t="shared" si="26"/>
        <v>129335.5196</v>
      </c>
      <c r="CR18" s="480">
        <f t="shared" si="27"/>
        <v>127077.28600000001</v>
      </c>
      <c r="CS18" s="482">
        <f t="shared" si="13"/>
        <v>593529.56180000096</v>
      </c>
      <c r="CV18" s="379"/>
      <c r="CX18" s="379"/>
    </row>
    <row r="19" spans="1:131" ht="15.75" customHeight="1">
      <c r="A19" s="97" t="s">
        <v>1337</v>
      </c>
      <c r="B19" s="335"/>
      <c r="C19" s="261"/>
      <c r="D19" s="261"/>
      <c r="E19" s="261"/>
      <c r="F19" s="261"/>
      <c r="G19" s="261"/>
      <c r="H19" s="261"/>
      <c r="I19" s="261"/>
      <c r="J19" s="261"/>
      <c r="K19" s="478">
        <f t="shared" si="1"/>
        <v>0</v>
      </c>
      <c r="L19" s="483">
        <v>0</v>
      </c>
      <c r="M19" s="261">
        <v>186042</v>
      </c>
      <c r="N19" s="261">
        <v>0</v>
      </c>
      <c r="O19" s="261">
        <v>237873</v>
      </c>
      <c r="P19" s="261">
        <v>0</v>
      </c>
      <c r="Q19" s="261">
        <v>303880</v>
      </c>
      <c r="R19" s="261">
        <v>0</v>
      </c>
      <c r="S19" s="261">
        <v>255935</v>
      </c>
      <c r="T19" s="480">
        <f t="shared" si="2"/>
        <v>983730</v>
      </c>
      <c r="U19" s="481">
        <f t="shared" si="3"/>
        <v>983730</v>
      </c>
      <c r="V19" s="335"/>
      <c r="W19" s="261">
        <v>0</v>
      </c>
      <c r="X19" s="261">
        <v>0</v>
      </c>
      <c r="Y19" s="261">
        <v>0</v>
      </c>
      <c r="Z19" s="261">
        <v>0</v>
      </c>
      <c r="AA19" s="261">
        <v>0</v>
      </c>
      <c r="AB19" s="261">
        <v>0</v>
      </c>
      <c r="AC19" s="261">
        <v>0</v>
      </c>
      <c r="AD19" s="261">
        <v>0</v>
      </c>
      <c r="AE19" s="478">
        <f t="shared" si="4"/>
        <v>0</v>
      </c>
      <c r="AF19" s="483">
        <v>0</v>
      </c>
      <c r="AG19" s="261">
        <v>95542</v>
      </c>
      <c r="AH19" s="261">
        <v>0</v>
      </c>
      <c r="AI19" s="261">
        <v>94160</v>
      </c>
      <c r="AJ19" s="261">
        <v>0</v>
      </c>
      <c r="AK19" s="261">
        <v>84687</v>
      </c>
      <c r="AL19" s="261">
        <v>0</v>
      </c>
      <c r="AM19" s="261">
        <v>92862</v>
      </c>
      <c r="AN19" s="480">
        <f t="shared" si="5"/>
        <v>367251</v>
      </c>
      <c r="AO19" s="481">
        <f t="shared" si="6"/>
        <v>367251</v>
      </c>
      <c r="AP19" s="335"/>
      <c r="AQ19" s="261">
        <v>0</v>
      </c>
      <c r="AR19" s="261">
        <v>0</v>
      </c>
      <c r="AS19" s="261">
        <v>0</v>
      </c>
      <c r="AT19" s="261">
        <v>0</v>
      </c>
      <c r="AU19" s="261">
        <v>0</v>
      </c>
      <c r="AV19" s="261">
        <v>0</v>
      </c>
      <c r="AW19" s="261">
        <v>0</v>
      </c>
      <c r="AX19" s="261">
        <v>0</v>
      </c>
      <c r="AY19" s="478">
        <f t="shared" si="7"/>
        <v>0</v>
      </c>
      <c r="AZ19" s="483">
        <v>0</v>
      </c>
      <c r="BA19" s="261">
        <v>1271578</v>
      </c>
      <c r="BB19" s="261">
        <v>0</v>
      </c>
      <c r="BC19" s="261">
        <v>1598021</v>
      </c>
      <c r="BD19" s="261">
        <v>0</v>
      </c>
      <c r="BE19" s="261">
        <v>1716215</v>
      </c>
      <c r="BF19" s="261">
        <v>0</v>
      </c>
      <c r="BG19" s="261">
        <v>1807079</v>
      </c>
      <c r="BH19" s="480">
        <f t="shared" si="8"/>
        <v>6392893</v>
      </c>
      <c r="BI19" s="481">
        <f t="shared" si="9"/>
        <v>6392893</v>
      </c>
      <c r="BJ19" s="335"/>
      <c r="BK19" s="261">
        <v>0</v>
      </c>
      <c r="BL19" s="261">
        <v>0</v>
      </c>
      <c r="BM19" s="261">
        <v>0</v>
      </c>
      <c r="BN19" s="261">
        <v>0</v>
      </c>
      <c r="BO19" s="261">
        <v>0</v>
      </c>
      <c r="BP19" s="261">
        <v>0</v>
      </c>
      <c r="BQ19" s="261">
        <v>0</v>
      </c>
      <c r="BR19" s="261">
        <v>0</v>
      </c>
      <c r="BS19" s="478">
        <f t="shared" si="10"/>
        <v>0</v>
      </c>
      <c r="BT19" s="483">
        <v>0</v>
      </c>
      <c r="BU19" s="261">
        <v>77734</v>
      </c>
      <c r="BV19" s="261">
        <v>0</v>
      </c>
      <c r="BW19" s="261">
        <v>108852</v>
      </c>
      <c r="BX19" s="261">
        <v>0</v>
      </c>
      <c r="BY19" s="261">
        <v>60960</v>
      </c>
      <c r="BZ19" s="261">
        <v>0</v>
      </c>
      <c r="CA19" s="261">
        <v>59149</v>
      </c>
      <c r="CB19" s="480">
        <f t="shared" si="11"/>
        <v>306695</v>
      </c>
      <c r="CC19" s="481">
        <f t="shared" si="12"/>
        <v>306695</v>
      </c>
      <c r="CD19" s="335"/>
      <c r="CE19" s="480">
        <f t="shared" si="14"/>
        <v>0</v>
      </c>
      <c r="CF19" s="480">
        <f t="shared" si="15"/>
        <v>0</v>
      </c>
      <c r="CG19" s="480">
        <f t="shared" si="16"/>
        <v>0</v>
      </c>
      <c r="CH19" s="480">
        <f t="shared" si="17"/>
        <v>0</v>
      </c>
      <c r="CI19" s="482">
        <f t="shared" si="18"/>
        <v>0</v>
      </c>
      <c r="CJ19" s="480">
        <f t="shared" si="19"/>
        <v>1630896</v>
      </c>
      <c r="CK19" s="480">
        <f t="shared" si="20"/>
        <v>2038906</v>
      </c>
      <c r="CL19" s="480">
        <f t="shared" si="21"/>
        <v>2165742</v>
      </c>
      <c r="CM19" s="480">
        <f t="shared" si="22"/>
        <v>2215025</v>
      </c>
      <c r="CN19" s="482">
        <f t="shared" si="23"/>
        <v>8050569</v>
      </c>
      <c r="CO19" s="480">
        <f t="shared" si="24"/>
        <v>1630896</v>
      </c>
      <c r="CP19" s="480">
        <f t="shared" si="25"/>
        <v>2038906</v>
      </c>
      <c r="CQ19" s="480">
        <f t="shared" si="26"/>
        <v>2165742</v>
      </c>
      <c r="CR19" s="480">
        <f t="shared" si="27"/>
        <v>2215025</v>
      </c>
      <c r="CS19" s="482">
        <f t="shared" si="13"/>
        <v>8050569</v>
      </c>
    </row>
    <row r="20" spans="1:131" ht="15.75" customHeight="1">
      <c r="A20" s="148" t="s">
        <v>173</v>
      </c>
      <c r="B20" s="335">
        <v>2</v>
      </c>
      <c r="C20" s="262">
        <f t="shared" ref="C20:J20" si="28">SUM(C17:C19)</f>
        <v>0</v>
      </c>
      <c r="D20" s="262">
        <f t="shared" si="28"/>
        <v>0</v>
      </c>
      <c r="E20" s="262">
        <f t="shared" si="28"/>
        <v>0</v>
      </c>
      <c r="F20" s="262">
        <f t="shared" si="28"/>
        <v>0</v>
      </c>
      <c r="G20" s="262">
        <f t="shared" si="28"/>
        <v>0</v>
      </c>
      <c r="H20" s="262">
        <f t="shared" si="28"/>
        <v>0</v>
      </c>
      <c r="I20" s="262">
        <f t="shared" si="28"/>
        <v>0</v>
      </c>
      <c r="J20" s="262">
        <f t="shared" si="28"/>
        <v>0</v>
      </c>
      <c r="K20" s="478">
        <f t="shared" si="1"/>
        <v>0</v>
      </c>
      <c r="L20" s="484">
        <f t="shared" ref="L20:S20" si="29">SUM(L17:L19)</f>
        <v>0</v>
      </c>
      <c r="M20" s="262">
        <f t="shared" si="29"/>
        <v>1227681.1776000001</v>
      </c>
      <c r="N20" s="262">
        <f t="shared" si="29"/>
        <v>0</v>
      </c>
      <c r="O20" s="262">
        <f t="shared" si="29"/>
        <v>1141300.935199996</v>
      </c>
      <c r="P20" s="262">
        <f t="shared" si="29"/>
        <v>0</v>
      </c>
      <c r="Q20" s="262">
        <f t="shared" si="29"/>
        <v>1217866.249399995</v>
      </c>
      <c r="R20" s="262">
        <f t="shared" si="29"/>
        <v>0</v>
      </c>
      <c r="S20" s="262">
        <f t="shared" si="29"/>
        <v>1038902.2857999989</v>
      </c>
      <c r="T20" s="480">
        <f t="shared" si="2"/>
        <v>4625750.6479999898</v>
      </c>
      <c r="U20" s="481">
        <f t="shared" si="3"/>
        <v>4625750.6479999898</v>
      </c>
      <c r="V20" s="335">
        <v>2</v>
      </c>
      <c r="W20" s="262">
        <f t="shared" ref="W20:AD20" si="30">SUM(W17:W19)</f>
        <v>0</v>
      </c>
      <c r="X20" s="262">
        <f t="shared" si="30"/>
        <v>0</v>
      </c>
      <c r="Y20" s="262">
        <f t="shared" si="30"/>
        <v>0</v>
      </c>
      <c r="Z20" s="262">
        <f t="shared" si="30"/>
        <v>0</v>
      </c>
      <c r="AA20" s="262">
        <f t="shared" si="30"/>
        <v>0</v>
      </c>
      <c r="AB20" s="262">
        <f t="shared" si="30"/>
        <v>0</v>
      </c>
      <c r="AC20" s="262">
        <f t="shared" si="30"/>
        <v>0</v>
      </c>
      <c r="AD20" s="262">
        <f t="shared" si="30"/>
        <v>0</v>
      </c>
      <c r="AE20" s="478">
        <f t="shared" si="4"/>
        <v>0</v>
      </c>
      <c r="AF20" s="484">
        <f t="shared" ref="AF20:AM20" si="31">SUM(AF17:AF19)</f>
        <v>0</v>
      </c>
      <c r="AG20" s="262">
        <f t="shared" si="31"/>
        <v>524629.68839999998</v>
      </c>
      <c r="AH20" s="262">
        <f t="shared" si="31"/>
        <v>0</v>
      </c>
      <c r="AI20" s="262">
        <f t="shared" si="31"/>
        <v>486088.34240000002</v>
      </c>
      <c r="AJ20" s="262">
        <f t="shared" si="31"/>
        <v>0</v>
      </c>
      <c r="AK20" s="262">
        <f t="shared" si="31"/>
        <v>504505.86800000002</v>
      </c>
      <c r="AL20" s="262">
        <f t="shared" si="31"/>
        <v>0</v>
      </c>
      <c r="AM20" s="262">
        <f t="shared" si="31"/>
        <v>480049.02399999998</v>
      </c>
      <c r="AN20" s="480">
        <f t="shared" si="5"/>
        <v>1995272.9228000001</v>
      </c>
      <c r="AO20" s="481">
        <f t="shared" si="6"/>
        <v>1995272.9228000001</v>
      </c>
      <c r="AP20" s="335">
        <v>2</v>
      </c>
      <c r="AQ20" s="262">
        <f t="shared" ref="AQ20:AX20" si="32">SUM(AQ17:AQ19)</f>
        <v>0</v>
      </c>
      <c r="AR20" s="262">
        <f t="shared" si="32"/>
        <v>0</v>
      </c>
      <c r="AS20" s="262">
        <f t="shared" si="32"/>
        <v>0</v>
      </c>
      <c r="AT20" s="262">
        <f t="shared" si="32"/>
        <v>0</v>
      </c>
      <c r="AU20" s="262">
        <f t="shared" si="32"/>
        <v>0</v>
      </c>
      <c r="AV20" s="262">
        <f t="shared" si="32"/>
        <v>0</v>
      </c>
      <c r="AW20" s="262">
        <f t="shared" si="32"/>
        <v>0</v>
      </c>
      <c r="AX20" s="262">
        <f t="shared" si="32"/>
        <v>0</v>
      </c>
      <c r="AY20" s="478">
        <f t="shared" si="7"/>
        <v>0</v>
      </c>
      <c r="AZ20" s="484">
        <f t="shared" ref="AZ20:BG20" si="33">SUM(AZ17:AZ19)</f>
        <v>0</v>
      </c>
      <c r="BA20" s="262">
        <f t="shared" si="33"/>
        <v>10230531.298399972</v>
      </c>
      <c r="BB20" s="262">
        <f t="shared" si="33"/>
        <v>0</v>
      </c>
      <c r="BC20" s="262">
        <f t="shared" si="33"/>
        <v>8501704.0491999686</v>
      </c>
      <c r="BD20" s="262">
        <f t="shared" si="33"/>
        <v>0</v>
      </c>
      <c r="BE20" s="262">
        <f t="shared" si="33"/>
        <v>8962312.9597999789</v>
      </c>
      <c r="BF20" s="262">
        <f t="shared" si="33"/>
        <v>0</v>
      </c>
      <c r="BG20" s="262">
        <f t="shared" si="33"/>
        <v>8963077.543399971</v>
      </c>
      <c r="BH20" s="480">
        <f t="shared" si="8"/>
        <v>36657625.850799888</v>
      </c>
      <c r="BI20" s="481">
        <f t="shared" si="9"/>
        <v>36657625.850799888</v>
      </c>
      <c r="BJ20" s="335">
        <v>2</v>
      </c>
      <c r="BK20" s="262">
        <f t="shared" ref="BK20:BR20" si="34">SUM(BK17:BK19)</f>
        <v>0</v>
      </c>
      <c r="BL20" s="262">
        <f t="shared" si="34"/>
        <v>0</v>
      </c>
      <c r="BM20" s="262">
        <f t="shared" si="34"/>
        <v>0</v>
      </c>
      <c r="BN20" s="262">
        <f t="shared" si="34"/>
        <v>0</v>
      </c>
      <c r="BO20" s="262">
        <f t="shared" si="34"/>
        <v>0</v>
      </c>
      <c r="BP20" s="262">
        <f t="shared" si="34"/>
        <v>0</v>
      </c>
      <c r="BQ20" s="262">
        <f t="shared" si="34"/>
        <v>0</v>
      </c>
      <c r="BR20" s="262">
        <f t="shared" si="34"/>
        <v>0</v>
      </c>
      <c r="BS20" s="478">
        <f t="shared" si="10"/>
        <v>0</v>
      </c>
      <c r="BT20" s="484">
        <f t="shared" ref="BT20:CA20" si="35">SUM(BT17:BT19)</f>
        <v>0</v>
      </c>
      <c r="BU20" s="262">
        <f t="shared" si="35"/>
        <v>491070.82459999999</v>
      </c>
      <c r="BV20" s="262">
        <f t="shared" si="35"/>
        <v>0</v>
      </c>
      <c r="BW20" s="262">
        <f t="shared" si="35"/>
        <v>485925.97279999999</v>
      </c>
      <c r="BX20" s="262">
        <f t="shared" si="35"/>
        <v>0</v>
      </c>
      <c r="BY20" s="262">
        <f t="shared" si="35"/>
        <v>385480.40460000001</v>
      </c>
      <c r="BZ20" s="262">
        <f t="shared" si="35"/>
        <v>0</v>
      </c>
      <c r="CA20" s="262">
        <f t="shared" si="35"/>
        <v>314698.67060000001</v>
      </c>
      <c r="CB20" s="480">
        <f t="shared" si="11"/>
        <v>1677175.8726000001</v>
      </c>
      <c r="CC20" s="481">
        <f t="shared" si="12"/>
        <v>1677175.8726000001</v>
      </c>
      <c r="CD20" s="335">
        <v>2</v>
      </c>
      <c r="CE20" s="480">
        <f t="shared" si="14"/>
        <v>0</v>
      </c>
      <c r="CF20" s="480">
        <f t="shared" si="15"/>
        <v>0</v>
      </c>
      <c r="CG20" s="480">
        <f t="shared" si="16"/>
        <v>0</v>
      </c>
      <c r="CH20" s="480">
        <f t="shared" si="17"/>
        <v>0</v>
      </c>
      <c r="CI20" s="482">
        <f t="shared" si="18"/>
        <v>0</v>
      </c>
      <c r="CJ20" s="480">
        <f t="shared" si="19"/>
        <v>12473912.988999972</v>
      </c>
      <c r="CK20" s="480">
        <f t="shared" si="20"/>
        <v>10615019.299599964</v>
      </c>
      <c r="CL20" s="480">
        <f t="shared" si="21"/>
        <v>11070165.481799973</v>
      </c>
      <c r="CM20" s="480">
        <f t="shared" si="22"/>
        <v>10796727.523799971</v>
      </c>
      <c r="CN20" s="482">
        <f t="shared" si="23"/>
        <v>44955825.294199876</v>
      </c>
      <c r="CO20" s="480">
        <f t="shared" si="24"/>
        <v>12473912.988999972</v>
      </c>
      <c r="CP20" s="480">
        <f t="shared" si="25"/>
        <v>10615019.299599964</v>
      </c>
      <c r="CQ20" s="480">
        <f t="shared" si="26"/>
        <v>11070165.481799973</v>
      </c>
      <c r="CR20" s="480">
        <f t="shared" si="27"/>
        <v>10796727.523799971</v>
      </c>
      <c r="CS20" s="482">
        <f t="shared" si="13"/>
        <v>44955825.294199869</v>
      </c>
      <c r="CT20" s="379"/>
      <c r="CU20" s="379"/>
      <c r="CV20" s="379"/>
      <c r="CW20" s="379"/>
      <c r="CX20" s="379"/>
    </row>
    <row r="21" spans="1:131" ht="15.75" customHeight="1">
      <c r="A21" s="97" t="s">
        <v>175</v>
      </c>
      <c r="B21" s="335">
        <v>3</v>
      </c>
      <c r="C21" s="261"/>
      <c r="D21" s="261"/>
      <c r="E21" s="261"/>
      <c r="F21" s="261"/>
      <c r="G21" s="261"/>
      <c r="H21" s="261"/>
      <c r="I21" s="261"/>
      <c r="J21" s="261"/>
      <c r="K21" s="478">
        <f t="shared" si="1"/>
        <v>0</v>
      </c>
      <c r="L21" s="483">
        <v>0</v>
      </c>
      <c r="M21" s="261">
        <v>0</v>
      </c>
      <c r="N21" s="261">
        <v>0</v>
      </c>
      <c r="O21" s="261">
        <v>0</v>
      </c>
      <c r="P21" s="261">
        <v>0</v>
      </c>
      <c r="Q21" s="261">
        <v>0</v>
      </c>
      <c r="R21" s="261">
        <v>0</v>
      </c>
      <c r="S21" s="261">
        <v>0</v>
      </c>
      <c r="T21" s="480">
        <f t="shared" si="2"/>
        <v>0</v>
      </c>
      <c r="U21" s="481">
        <f t="shared" si="3"/>
        <v>0</v>
      </c>
      <c r="V21" s="335">
        <v>3</v>
      </c>
      <c r="W21" s="261">
        <v>0</v>
      </c>
      <c r="X21" s="261">
        <v>0</v>
      </c>
      <c r="Y21" s="261">
        <v>0</v>
      </c>
      <c r="Z21" s="261">
        <v>0</v>
      </c>
      <c r="AA21" s="261">
        <v>0</v>
      </c>
      <c r="AB21" s="261">
        <v>0</v>
      </c>
      <c r="AC21" s="261">
        <v>0</v>
      </c>
      <c r="AD21" s="261">
        <v>0</v>
      </c>
      <c r="AE21" s="478">
        <f t="shared" si="4"/>
        <v>0</v>
      </c>
      <c r="AF21" s="483">
        <v>0</v>
      </c>
      <c r="AG21" s="261">
        <v>0</v>
      </c>
      <c r="AH21" s="261">
        <v>0</v>
      </c>
      <c r="AI21" s="261">
        <v>0</v>
      </c>
      <c r="AJ21" s="261">
        <v>0</v>
      </c>
      <c r="AK21" s="261">
        <v>0</v>
      </c>
      <c r="AL21" s="261">
        <v>0</v>
      </c>
      <c r="AM21" s="261">
        <v>0</v>
      </c>
      <c r="AN21" s="480">
        <f t="shared" si="5"/>
        <v>0</v>
      </c>
      <c r="AO21" s="481">
        <f t="shared" si="6"/>
        <v>0</v>
      </c>
      <c r="AP21" s="335">
        <v>3</v>
      </c>
      <c r="AQ21" s="261">
        <v>0</v>
      </c>
      <c r="AR21" s="261">
        <v>0</v>
      </c>
      <c r="AS21" s="261">
        <v>0</v>
      </c>
      <c r="AT21" s="261">
        <v>0</v>
      </c>
      <c r="AU21" s="261">
        <v>0</v>
      </c>
      <c r="AV21" s="261">
        <v>0</v>
      </c>
      <c r="AW21" s="261">
        <v>0</v>
      </c>
      <c r="AX21" s="261">
        <v>0</v>
      </c>
      <c r="AY21" s="478">
        <f t="shared" si="7"/>
        <v>0</v>
      </c>
      <c r="AZ21" s="483">
        <v>0</v>
      </c>
      <c r="BA21" s="261">
        <v>0</v>
      </c>
      <c r="BB21" s="261">
        <v>0</v>
      </c>
      <c r="BC21" s="261">
        <v>0</v>
      </c>
      <c r="BD21" s="261">
        <v>0</v>
      </c>
      <c r="BE21" s="261">
        <v>0</v>
      </c>
      <c r="BF21" s="261">
        <v>0</v>
      </c>
      <c r="BG21" s="261">
        <v>0</v>
      </c>
      <c r="BH21" s="480">
        <f t="shared" si="8"/>
        <v>0</v>
      </c>
      <c r="BI21" s="481">
        <f t="shared" si="9"/>
        <v>0</v>
      </c>
      <c r="BJ21" s="335">
        <v>3</v>
      </c>
      <c r="BK21" s="261">
        <v>0</v>
      </c>
      <c r="BL21" s="261">
        <v>0</v>
      </c>
      <c r="BM21" s="261">
        <v>0</v>
      </c>
      <c r="BN21" s="261">
        <v>0</v>
      </c>
      <c r="BO21" s="261">
        <v>0</v>
      </c>
      <c r="BP21" s="261">
        <v>0</v>
      </c>
      <c r="BQ21" s="261">
        <v>0</v>
      </c>
      <c r="BR21" s="261">
        <v>0</v>
      </c>
      <c r="BS21" s="478">
        <f t="shared" si="10"/>
        <v>0</v>
      </c>
      <c r="BT21" s="483">
        <v>0</v>
      </c>
      <c r="BU21" s="261">
        <v>0</v>
      </c>
      <c r="BV21" s="261">
        <v>0</v>
      </c>
      <c r="BW21" s="261">
        <v>0</v>
      </c>
      <c r="BX21" s="261">
        <v>0</v>
      </c>
      <c r="BY21" s="261">
        <v>0</v>
      </c>
      <c r="BZ21" s="261">
        <v>0</v>
      </c>
      <c r="CA21" s="261">
        <v>0</v>
      </c>
      <c r="CB21" s="480">
        <f t="shared" si="11"/>
        <v>0</v>
      </c>
      <c r="CC21" s="481">
        <f t="shared" si="12"/>
        <v>0</v>
      </c>
      <c r="CD21" s="335">
        <v>3</v>
      </c>
      <c r="CE21" s="480">
        <f t="shared" si="14"/>
        <v>0</v>
      </c>
      <c r="CF21" s="480">
        <f t="shared" si="15"/>
        <v>0</v>
      </c>
      <c r="CG21" s="480">
        <f t="shared" si="16"/>
        <v>0</v>
      </c>
      <c r="CH21" s="480">
        <f t="shared" si="17"/>
        <v>0</v>
      </c>
      <c r="CI21" s="482">
        <f t="shared" si="18"/>
        <v>0</v>
      </c>
      <c r="CJ21" s="480">
        <f t="shared" si="19"/>
        <v>0</v>
      </c>
      <c r="CK21" s="480">
        <f t="shared" si="20"/>
        <v>0</v>
      </c>
      <c r="CL21" s="480">
        <f t="shared" si="21"/>
        <v>0</v>
      </c>
      <c r="CM21" s="480">
        <f t="shared" si="22"/>
        <v>0</v>
      </c>
      <c r="CN21" s="482">
        <f t="shared" si="23"/>
        <v>0</v>
      </c>
      <c r="CO21" s="480">
        <f t="shared" si="24"/>
        <v>0</v>
      </c>
      <c r="CP21" s="480">
        <f t="shared" si="25"/>
        <v>0</v>
      </c>
      <c r="CQ21" s="480">
        <f t="shared" si="26"/>
        <v>0</v>
      </c>
      <c r="CR21" s="480">
        <f t="shared" si="27"/>
        <v>0</v>
      </c>
      <c r="CS21" s="482">
        <f t="shared" si="13"/>
        <v>0</v>
      </c>
      <c r="CT21" s="379"/>
      <c r="CV21" s="379"/>
      <c r="CX21" s="379"/>
    </row>
    <row r="22" spans="1:131" ht="15.75" customHeight="1">
      <c r="A22" s="97" t="s">
        <v>177</v>
      </c>
      <c r="B22" s="335">
        <v>4</v>
      </c>
      <c r="C22" s="261">
        <v>0</v>
      </c>
      <c r="D22" s="261">
        <v>0</v>
      </c>
      <c r="E22" s="261">
        <v>0</v>
      </c>
      <c r="F22" s="261">
        <v>0</v>
      </c>
      <c r="G22" s="261">
        <v>0</v>
      </c>
      <c r="H22" s="261">
        <v>0</v>
      </c>
      <c r="I22" s="261">
        <v>0</v>
      </c>
      <c r="J22" s="261">
        <v>0</v>
      </c>
      <c r="K22" s="478">
        <f t="shared" si="1"/>
        <v>0</v>
      </c>
      <c r="L22" s="483">
        <v>0</v>
      </c>
      <c r="M22" s="261">
        <v>16454.592310192729</v>
      </c>
      <c r="N22" s="261">
        <v>0</v>
      </c>
      <c r="O22" s="261">
        <v>1378.6636606693328</v>
      </c>
      <c r="P22" s="261">
        <v>0</v>
      </c>
      <c r="Q22" s="261">
        <v>1469.9787219626048</v>
      </c>
      <c r="R22" s="261">
        <v>0</v>
      </c>
      <c r="S22" s="261">
        <v>1463.3561688993107</v>
      </c>
      <c r="T22" s="480">
        <f t="shared" si="2"/>
        <v>20766.590861723977</v>
      </c>
      <c r="U22" s="481">
        <f t="shared" si="3"/>
        <v>20766.590861723977</v>
      </c>
      <c r="V22" s="335">
        <v>4</v>
      </c>
      <c r="W22" s="261">
        <v>0</v>
      </c>
      <c r="X22" s="261">
        <v>0</v>
      </c>
      <c r="Y22" s="261">
        <v>0</v>
      </c>
      <c r="Z22" s="261">
        <v>0</v>
      </c>
      <c r="AA22" s="261">
        <v>0</v>
      </c>
      <c r="AB22" s="261">
        <v>0</v>
      </c>
      <c r="AC22" s="261">
        <v>0</v>
      </c>
      <c r="AD22" s="261">
        <v>0</v>
      </c>
      <c r="AE22" s="478">
        <f t="shared" si="4"/>
        <v>0</v>
      </c>
      <c r="AF22" s="483">
        <v>0</v>
      </c>
      <c r="AG22" s="261">
        <v>10067.682865557175</v>
      </c>
      <c r="AH22" s="261">
        <v>0</v>
      </c>
      <c r="AI22" s="261">
        <v>3772.7095344052832</v>
      </c>
      <c r="AJ22" s="261">
        <v>0</v>
      </c>
      <c r="AK22" s="261">
        <v>4806.3629821948216</v>
      </c>
      <c r="AL22" s="261">
        <v>0</v>
      </c>
      <c r="AM22" s="261">
        <v>4990.634555921044</v>
      </c>
      <c r="AN22" s="480">
        <f t="shared" si="5"/>
        <v>23637.389938078326</v>
      </c>
      <c r="AO22" s="481">
        <f t="shared" si="6"/>
        <v>23637.389938078326</v>
      </c>
      <c r="AP22" s="335">
        <v>4</v>
      </c>
      <c r="AQ22" s="261">
        <v>0</v>
      </c>
      <c r="AR22" s="261">
        <v>0</v>
      </c>
      <c r="AS22" s="261">
        <v>0</v>
      </c>
      <c r="AT22" s="261">
        <v>0</v>
      </c>
      <c r="AU22" s="261">
        <v>0</v>
      </c>
      <c r="AV22" s="261">
        <v>0</v>
      </c>
      <c r="AW22" s="261">
        <v>0</v>
      </c>
      <c r="AX22" s="261">
        <v>0</v>
      </c>
      <c r="AY22" s="478">
        <f t="shared" si="7"/>
        <v>0</v>
      </c>
      <c r="AZ22" s="483">
        <v>0</v>
      </c>
      <c r="BA22" s="261">
        <v>261232.21231578692</v>
      </c>
      <c r="BB22" s="261">
        <v>0</v>
      </c>
      <c r="BC22" s="261">
        <v>147710.6631462138</v>
      </c>
      <c r="BD22" s="261">
        <v>0</v>
      </c>
      <c r="BE22" s="261">
        <v>161031.76793670945</v>
      </c>
      <c r="BF22" s="261">
        <v>0</v>
      </c>
      <c r="BG22" s="261">
        <v>160234.88033497983</v>
      </c>
      <c r="BH22" s="480">
        <f t="shared" si="8"/>
        <v>730209.52373369003</v>
      </c>
      <c r="BI22" s="481">
        <f t="shared" si="9"/>
        <v>730209.52373369003</v>
      </c>
      <c r="BJ22" s="335">
        <v>4</v>
      </c>
      <c r="BK22" s="261">
        <v>0</v>
      </c>
      <c r="BL22" s="261">
        <v>0</v>
      </c>
      <c r="BM22" s="261">
        <v>0</v>
      </c>
      <c r="BN22" s="261">
        <v>0</v>
      </c>
      <c r="BO22" s="261">
        <v>0</v>
      </c>
      <c r="BP22" s="261">
        <v>0</v>
      </c>
      <c r="BQ22" s="261">
        <v>0</v>
      </c>
      <c r="BR22" s="261">
        <v>0</v>
      </c>
      <c r="BS22" s="478">
        <f t="shared" si="10"/>
        <v>0</v>
      </c>
      <c r="BT22" s="483">
        <v>0</v>
      </c>
      <c r="BU22" s="261">
        <v>10227.018342837939</v>
      </c>
      <c r="BV22" s="261">
        <v>0</v>
      </c>
      <c r="BW22" s="261">
        <v>6862.0965833493756</v>
      </c>
      <c r="BX22" s="261">
        <v>0</v>
      </c>
      <c r="BY22" s="261">
        <v>8014.1755586943937</v>
      </c>
      <c r="BZ22" s="261">
        <v>0</v>
      </c>
      <c r="CA22" s="261">
        <v>5604.1420872101353</v>
      </c>
      <c r="CB22" s="480">
        <f t="shared" si="11"/>
        <v>30707.432572091842</v>
      </c>
      <c r="CC22" s="481">
        <f t="shared" si="12"/>
        <v>30707.432572091842</v>
      </c>
      <c r="CD22" s="335">
        <v>4</v>
      </c>
      <c r="CE22" s="480">
        <f t="shared" si="14"/>
        <v>0</v>
      </c>
      <c r="CF22" s="480">
        <f t="shared" si="15"/>
        <v>0</v>
      </c>
      <c r="CG22" s="480">
        <f t="shared" si="16"/>
        <v>0</v>
      </c>
      <c r="CH22" s="480">
        <f t="shared" si="17"/>
        <v>0</v>
      </c>
      <c r="CI22" s="482">
        <f t="shared" si="18"/>
        <v>0</v>
      </c>
      <c r="CJ22" s="480">
        <f t="shared" si="19"/>
        <v>297981.50583437475</v>
      </c>
      <c r="CK22" s="480">
        <f t="shared" si="20"/>
        <v>159724.13292463779</v>
      </c>
      <c r="CL22" s="480">
        <f t="shared" si="21"/>
        <v>175322.28519956127</v>
      </c>
      <c r="CM22" s="480">
        <f t="shared" si="22"/>
        <v>172293.01314701032</v>
      </c>
      <c r="CN22" s="482">
        <f t="shared" si="23"/>
        <v>805320.93710558419</v>
      </c>
      <c r="CO22" s="480">
        <f t="shared" si="24"/>
        <v>297981.50583437475</v>
      </c>
      <c r="CP22" s="480">
        <f t="shared" si="25"/>
        <v>159724.13292463779</v>
      </c>
      <c r="CQ22" s="480">
        <f t="shared" si="26"/>
        <v>175322.28519956127</v>
      </c>
      <c r="CR22" s="480">
        <f t="shared" si="27"/>
        <v>172293.01314701032</v>
      </c>
      <c r="CS22" s="482">
        <f t="shared" si="13"/>
        <v>805320.93710558419</v>
      </c>
      <c r="CT22" s="379"/>
      <c r="CV22" s="379"/>
      <c r="CX22" s="379"/>
    </row>
    <row r="23" spans="1:131" ht="15.75" customHeight="1">
      <c r="A23" s="148" t="s">
        <v>179</v>
      </c>
      <c r="B23" s="335">
        <v>5</v>
      </c>
      <c r="C23" s="244">
        <f t="shared" ref="C23:J23" si="36">C16+C20+C21+C22</f>
        <v>172405.65</v>
      </c>
      <c r="D23" s="244">
        <f t="shared" si="36"/>
        <v>303671.24999999802</v>
      </c>
      <c r="E23" s="244">
        <f t="shared" si="36"/>
        <v>174082.96</v>
      </c>
      <c r="F23" s="244">
        <f t="shared" si="36"/>
        <v>331378.63999999902</v>
      </c>
      <c r="G23" s="244">
        <f t="shared" si="36"/>
        <v>139701.26999999999</v>
      </c>
      <c r="H23" s="244">
        <f t="shared" si="36"/>
        <v>328440.21000000101</v>
      </c>
      <c r="I23" s="244">
        <f t="shared" si="36"/>
        <v>141979.34</v>
      </c>
      <c r="J23" s="244">
        <f t="shared" si="36"/>
        <v>335284.570000001</v>
      </c>
      <c r="K23" s="478">
        <f t="shared" si="1"/>
        <v>1926943.8899999992</v>
      </c>
      <c r="L23" s="243">
        <f t="shared" ref="L23:S23" si="37">L16+L20+L21+L22</f>
        <v>0</v>
      </c>
      <c r="M23" s="244">
        <f t="shared" si="37"/>
        <v>1244135.7699101928</v>
      </c>
      <c r="N23" s="244">
        <f t="shared" si="37"/>
        <v>0</v>
      </c>
      <c r="O23" s="244">
        <f t="shared" si="37"/>
        <v>1142679.5988606652</v>
      </c>
      <c r="P23" s="244">
        <f t="shared" si="37"/>
        <v>0</v>
      </c>
      <c r="Q23" s="244">
        <f t="shared" si="37"/>
        <v>1219336.2281219575</v>
      </c>
      <c r="R23" s="244">
        <f t="shared" si="37"/>
        <v>0</v>
      </c>
      <c r="S23" s="244">
        <f t="shared" si="37"/>
        <v>1040365.6419688982</v>
      </c>
      <c r="T23" s="480">
        <f t="shared" si="2"/>
        <v>4646517.2388617145</v>
      </c>
      <c r="U23" s="243">
        <f t="shared" si="3"/>
        <v>6573461.1288617142</v>
      </c>
      <c r="V23" s="335">
        <v>5</v>
      </c>
      <c r="W23" s="244">
        <f t="shared" ref="W23:AD23" si="38">W16+W20+W21+W22</f>
        <v>36768.46</v>
      </c>
      <c r="X23" s="244">
        <f t="shared" si="38"/>
        <v>221623.83</v>
      </c>
      <c r="Y23" s="244">
        <f t="shared" si="38"/>
        <v>30516.01</v>
      </c>
      <c r="Z23" s="244">
        <f t="shared" si="38"/>
        <v>241263.35</v>
      </c>
      <c r="AA23" s="244">
        <f t="shared" si="38"/>
        <v>32216.560000000001</v>
      </c>
      <c r="AB23" s="244">
        <f t="shared" si="38"/>
        <v>237771.239999999</v>
      </c>
      <c r="AC23" s="244">
        <f t="shared" si="38"/>
        <v>25242.16</v>
      </c>
      <c r="AD23" s="244">
        <f t="shared" si="38"/>
        <v>219659.399999999</v>
      </c>
      <c r="AE23" s="478">
        <f t="shared" si="4"/>
        <v>1045061.009999998</v>
      </c>
      <c r="AF23" s="243">
        <f t="shared" ref="AF23:AM23" si="39">AF16+AF20+AF21+AF22</f>
        <v>0</v>
      </c>
      <c r="AG23" s="244">
        <f t="shared" si="39"/>
        <v>534697.37126555713</v>
      </c>
      <c r="AH23" s="244">
        <f t="shared" si="39"/>
        <v>0</v>
      </c>
      <c r="AI23" s="244">
        <f t="shared" si="39"/>
        <v>489861.05193440529</v>
      </c>
      <c r="AJ23" s="244">
        <f t="shared" si="39"/>
        <v>0</v>
      </c>
      <c r="AK23" s="244">
        <f t="shared" si="39"/>
        <v>509312.23098219483</v>
      </c>
      <c r="AL23" s="244">
        <f t="shared" si="39"/>
        <v>0</v>
      </c>
      <c r="AM23" s="244">
        <f t="shared" si="39"/>
        <v>485039.65855592099</v>
      </c>
      <c r="AN23" s="480">
        <f t="shared" si="5"/>
        <v>2018910.3127380782</v>
      </c>
      <c r="AO23" s="243">
        <f t="shared" si="6"/>
        <v>3063971.3227380761</v>
      </c>
      <c r="AP23" s="335">
        <v>5</v>
      </c>
      <c r="AQ23" s="244">
        <f t="shared" ref="AQ23:AX23" si="40">AQ16+AQ20+AQ21+AQ22</f>
        <v>2682832.0900000003</v>
      </c>
      <c r="AR23" s="244">
        <f t="shared" si="40"/>
        <v>8112277.4899998102</v>
      </c>
      <c r="AS23" s="244">
        <f t="shared" si="40"/>
        <v>2802073.24000001</v>
      </c>
      <c r="AT23" s="244">
        <f t="shared" si="40"/>
        <v>8236613.3499997994</v>
      </c>
      <c r="AU23" s="244">
        <f t="shared" si="40"/>
        <v>2973137.16000003</v>
      </c>
      <c r="AV23" s="244">
        <f t="shared" si="40"/>
        <v>8431166.570000479</v>
      </c>
      <c r="AW23" s="244">
        <f t="shared" si="40"/>
        <v>2894274.5900000301</v>
      </c>
      <c r="AX23" s="244">
        <f t="shared" si="40"/>
        <v>8377575.7000004807</v>
      </c>
      <c r="AY23" s="478">
        <f t="shared" si="7"/>
        <v>44509950.190000638</v>
      </c>
      <c r="AZ23" s="243">
        <f t="shared" ref="AZ23:BG23" si="41">AZ16+AZ20+AZ21+AZ22</f>
        <v>0</v>
      </c>
      <c r="BA23" s="244">
        <f t="shared" si="41"/>
        <v>10491763.510715758</v>
      </c>
      <c r="BB23" s="244">
        <f t="shared" si="41"/>
        <v>0</v>
      </c>
      <c r="BC23" s="244">
        <f t="shared" si="41"/>
        <v>8649414.7123461831</v>
      </c>
      <c r="BD23" s="244">
        <f t="shared" si="41"/>
        <v>0</v>
      </c>
      <c r="BE23" s="244">
        <f t="shared" si="41"/>
        <v>9123344.7277366892</v>
      </c>
      <c r="BF23" s="244">
        <f t="shared" si="41"/>
        <v>0</v>
      </c>
      <c r="BG23" s="244">
        <f t="shared" si="41"/>
        <v>9123312.4237349499</v>
      </c>
      <c r="BH23" s="480">
        <f t="shared" si="8"/>
        <v>37387835.374533579</v>
      </c>
      <c r="BI23" s="243">
        <f t="shared" si="9"/>
        <v>81897785.564534217</v>
      </c>
      <c r="BJ23" s="335">
        <v>5</v>
      </c>
      <c r="BK23" s="244">
        <f t="shared" ref="BK23:BR23" si="42">BK16+BK20+BK21+BK22</f>
        <v>39556.18</v>
      </c>
      <c r="BL23" s="244">
        <f t="shared" si="42"/>
        <v>1094659.92</v>
      </c>
      <c r="BM23" s="244">
        <f t="shared" si="42"/>
        <v>48322.53</v>
      </c>
      <c r="BN23" s="244">
        <f t="shared" si="42"/>
        <v>1136839.6100000001</v>
      </c>
      <c r="BO23" s="244">
        <f t="shared" si="42"/>
        <v>60013.05</v>
      </c>
      <c r="BP23" s="244">
        <f t="shared" si="42"/>
        <v>1088898.5900000001</v>
      </c>
      <c r="BQ23" s="244">
        <f t="shared" si="42"/>
        <v>67147.73000000001</v>
      </c>
      <c r="BR23" s="244">
        <f t="shared" si="42"/>
        <v>838761.44000000006</v>
      </c>
      <c r="BS23" s="478">
        <f t="shared" si="10"/>
        <v>4374199.05</v>
      </c>
      <c r="BT23" s="243">
        <f t="shared" ref="BT23:CA23" si="43">BT16+BT20+BT21+BT22</f>
        <v>0</v>
      </c>
      <c r="BU23" s="244">
        <f t="shared" si="43"/>
        <v>501297.84294283792</v>
      </c>
      <c r="BV23" s="244">
        <f t="shared" si="43"/>
        <v>0</v>
      </c>
      <c r="BW23" s="244">
        <f t="shared" si="43"/>
        <v>492788.06938334939</v>
      </c>
      <c r="BX23" s="244">
        <f t="shared" si="43"/>
        <v>0</v>
      </c>
      <c r="BY23" s="244">
        <f t="shared" si="43"/>
        <v>393494.58015869441</v>
      </c>
      <c r="BZ23" s="244">
        <f t="shared" si="43"/>
        <v>0</v>
      </c>
      <c r="CA23" s="244">
        <f t="shared" si="43"/>
        <v>320302.81268721016</v>
      </c>
      <c r="CB23" s="480">
        <f t="shared" si="11"/>
        <v>1707883.3051720918</v>
      </c>
      <c r="CC23" s="243">
        <f t="shared" si="12"/>
        <v>6082082.3551720921</v>
      </c>
      <c r="CD23" s="335">
        <v>5</v>
      </c>
      <c r="CE23" s="480">
        <f t="shared" si="14"/>
        <v>12663794.869999809</v>
      </c>
      <c r="CF23" s="480">
        <f t="shared" si="15"/>
        <v>13001089.689999808</v>
      </c>
      <c r="CG23" s="480">
        <f t="shared" si="16"/>
        <v>13291344.650000509</v>
      </c>
      <c r="CH23" s="480">
        <f t="shared" si="17"/>
        <v>12899924.930000512</v>
      </c>
      <c r="CI23" s="482">
        <f t="shared" si="18"/>
        <v>51856154.140000634</v>
      </c>
      <c r="CJ23" s="480">
        <f t="shared" si="19"/>
        <v>12771894.494834347</v>
      </c>
      <c r="CK23" s="480">
        <f t="shared" si="20"/>
        <v>10774743.432524603</v>
      </c>
      <c r="CL23" s="480">
        <f t="shared" si="21"/>
        <v>11245487.766999535</v>
      </c>
      <c r="CM23" s="480">
        <f t="shared" si="22"/>
        <v>10969020.53694698</v>
      </c>
      <c r="CN23" s="482">
        <f t="shared" si="23"/>
        <v>45761146.231305465</v>
      </c>
      <c r="CO23" s="480">
        <f t="shared" si="24"/>
        <v>25435689.364834156</v>
      </c>
      <c r="CP23" s="480">
        <f t="shared" si="25"/>
        <v>23775833.122524414</v>
      </c>
      <c r="CQ23" s="480">
        <f t="shared" si="26"/>
        <v>24536832.417000048</v>
      </c>
      <c r="CR23" s="480">
        <f t="shared" si="27"/>
        <v>23868945.466947492</v>
      </c>
      <c r="CS23" s="482">
        <f t="shared" si="13"/>
        <v>97617300.371306106</v>
      </c>
      <c r="CT23" s="379"/>
      <c r="CV23" s="379"/>
      <c r="CX23" s="379"/>
    </row>
    <row r="24" spans="1:131" ht="15.75" customHeight="1">
      <c r="A24" s="148" t="s">
        <v>1338</v>
      </c>
      <c r="B24" s="430"/>
      <c r="C24" s="485"/>
      <c r="D24" s="485"/>
      <c r="E24" s="485"/>
      <c r="F24" s="485"/>
      <c r="G24" s="485"/>
      <c r="H24" s="485"/>
      <c r="I24" s="485"/>
      <c r="J24" s="485"/>
      <c r="K24" s="486"/>
      <c r="L24" s="487"/>
      <c r="M24" s="485"/>
      <c r="N24" s="485"/>
      <c r="O24" s="485"/>
      <c r="P24" s="485"/>
      <c r="Q24" s="485"/>
      <c r="R24" s="485"/>
      <c r="S24" s="485"/>
      <c r="T24" s="485"/>
      <c r="U24" s="487"/>
      <c r="V24" s="430"/>
      <c r="W24" s="485"/>
      <c r="X24" s="485"/>
      <c r="Y24" s="485"/>
      <c r="Z24" s="485"/>
      <c r="AA24" s="485"/>
      <c r="AB24" s="485"/>
      <c r="AC24" s="485"/>
      <c r="AD24" s="485"/>
      <c r="AE24" s="486"/>
      <c r="AF24" s="487"/>
      <c r="AG24" s="485"/>
      <c r="AH24" s="485"/>
      <c r="AI24" s="485"/>
      <c r="AJ24" s="485"/>
      <c r="AK24" s="485"/>
      <c r="AL24" s="485"/>
      <c r="AM24" s="485"/>
      <c r="AN24" s="485"/>
      <c r="AO24" s="487"/>
      <c r="AP24" s="430"/>
      <c r="AQ24" s="485"/>
      <c r="AR24" s="485"/>
      <c r="AS24" s="485"/>
      <c r="AT24" s="485"/>
      <c r="AU24" s="485"/>
      <c r="AV24" s="485"/>
      <c r="AW24" s="485"/>
      <c r="AX24" s="485"/>
      <c r="AY24" s="486"/>
      <c r="AZ24" s="487"/>
      <c r="BA24" s="485"/>
      <c r="BB24" s="485"/>
      <c r="BC24" s="485"/>
      <c r="BD24" s="485"/>
      <c r="BE24" s="485"/>
      <c r="BF24" s="485"/>
      <c r="BG24" s="485"/>
      <c r="BH24" s="485"/>
      <c r="BI24" s="487"/>
      <c r="BJ24" s="430"/>
      <c r="BK24" s="485"/>
      <c r="BL24" s="485"/>
      <c r="BM24" s="485"/>
      <c r="BN24" s="485"/>
      <c r="BO24" s="485"/>
      <c r="BP24" s="485"/>
      <c r="BQ24" s="485"/>
      <c r="BR24" s="485"/>
      <c r="BS24" s="486"/>
      <c r="BT24" s="487"/>
      <c r="BU24" s="485"/>
      <c r="BV24" s="485"/>
      <c r="BW24" s="485"/>
      <c r="BX24" s="485"/>
      <c r="BY24" s="485"/>
      <c r="BZ24" s="485"/>
      <c r="CA24" s="485"/>
      <c r="CB24" s="485"/>
      <c r="CC24" s="487"/>
      <c r="CD24" s="430"/>
      <c r="CE24" s="485"/>
      <c r="CF24" s="485"/>
      <c r="CG24" s="485"/>
      <c r="CH24" s="485"/>
      <c r="CI24" s="488"/>
      <c r="CJ24" s="485"/>
      <c r="CK24" s="485"/>
      <c r="CL24" s="485"/>
      <c r="CM24" s="485"/>
      <c r="CN24" s="488"/>
      <c r="CO24" s="485"/>
      <c r="CP24" s="485"/>
      <c r="CQ24" s="485"/>
      <c r="CR24" s="485"/>
      <c r="CS24" s="488"/>
    </row>
    <row r="25" spans="1:131" ht="15.75" customHeight="1">
      <c r="A25" s="97" t="s">
        <v>181</v>
      </c>
      <c r="B25" s="335">
        <v>6</v>
      </c>
      <c r="C25" s="261">
        <v>0</v>
      </c>
      <c r="D25" s="261">
        <v>0</v>
      </c>
      <c r="E25" s="261">
        <v>0</v>
      </c>
      <c r="F25" s="261">
        <v>0</v>
      </c>
      <c r="G25" s="261">
        <v>0</v>
      </c>
      <c r="H25" s="261">
        <v>0</v>
      </c>
      <c r="I25" s="261">
        <v>0</v>
      </c>
      <c r="J25" s="261">
        <v>0</v>
      </c>
      <c r="K25" s="478">
        <f t="shared" ref="K25:K30" si="44">SUM(C25:J25)</f>
        <v>0</v>
      </c>
      <c r="L25" s="483">
        <v>0</v>
      </c>
      <c r="M25" s="261">
        <v>0</v>
      </c>
      <c r="N25" s="261">
        <v>0</v>
      </c>
      <c r="O25" s="261">
        <v>0</v>
      </c>
      <c r="P25" s="261">
        <v>0</v>
      </c>
      <c r="Q25" s="261">
        <v>0</v>
      </c>
      <c r="R25" s="261">
        <v>0</v>
      </c>
      <c r="S25" s="261">
        <v>0</v>
      </c>
      <c r="T25" s="480">
        <f t="shared" ref="T25:T30" si="45">SUM(L25:S25)</f>
        <v>0</v>
      </c>
      <c r="U25" s="481">
        <f t="shared" ref="U25:U30" si="46">SUM(K25,T25)</f>
        <v>0</v>
      </c>
      <c r="V25" s="335">
        <v>6</v>
      </c>
      <c r="W25" s="261">
        <v>0</v>
      </c>
      <c r="X25" s="261">
        <v>0</v>
      </c>
      <c r="Y25" s="261">
        <v>0</v>
      </c>
      <c r="Z25" s="261">
        <v>0</v>
      </c>
      <c r="AA25" s="261">
        <v>0</v>
      </c>
      <c r="AB25" s="261">
        <v>0</v>
      </c>
      <c r="AC25" s="261">
        <v>0</v>
      </c>
      <c r="AD25" s="261">
        <v>0</v>
      </c>
      <c r="AE25" s="478">
        <f t="shared" ref="AE25:AE30" si="47">SUM(W25:AD25)</f>
        <v>0</v>
      </c>
      <c r="AF25" s="483">
        <v>0</v>
      </c>
      <c r="AG25" s="261">
        <v>0</v>
      </c>
      <c r="AH25" s="261">
        <v>0</v>
      </c>
      <c r="AI25" s="261">
        <v>0</v>
      </c>
      <c r="AJ25" s="261">
        <v>0</v>
      </c>
      <c r="AK25" s="261">
        <v>0</v>
      </c>
      <c r="AL25" s="261">
        <v>0</v>
      </c>
      <c r="AM25" s="261">
        <v>0</v>
      </c>
      <c r="AN25" s="480">
        <f t="shared" ref="AN25:AN30" si="48">SUM(AF25:AM25)</f>
        <v>0</v>
      </c>
      <c r="AO25" s="481">
        <f t="shared" ref="AO25:AO30" si="49">SUM(AE25,AN25)</f>
        <v>0</v>
      </c>
      <c r="AP25" s="335">
        <v>6</v>
      </c>
      <c r="AQ25" s="261">
        <v>0</v>
      </c>
      <c r="AR25" s="261">
        <v>0</v>
      </c>
      <c r="AS25" s="261">
        <v>0</v>
      </c>
      <c r="AT25" s="261">
        <v>0</v>
      </c>
      <c r="AU25" s="261">
        <v>0</v>
      </c>
      <c r="AV25" s="261">
        <v>0</v>
      </c>
      <c r="AW25" s="261">
        <v>0</v>
      </c>
      <c r="AX25" s="261">
        <v>0</v>
      </c>
      <c r="AY25" s="478">
        <f t="shared" ref="AY25:AY30" si="50">SUM(AQ25:AX25)</f>
        <v>0</v>
      </c>
      <c r="AZ25" s="483">
        <v>0</v>
      </c>
      <c r="BA25" s="261">
        <v>0</v>
      </c>
      <c r="BB25" s="261">
        <v>0</v>
      </c>
      <c r="BC25" s="261">
        <v>0</v>
      </c>
      <c r="BD25" s="261">
        <v>0</v>
      </c>
      <c r="BE25" s="261">
        <v>0</v>
      </c>
      <c r="BF25" s="261">
        <v>0</v>
      </c>
      <c r="BG25" s="261">
        <v>0</v>
      </c>
      <c r="BH25" s="480">
        <f t="shared" ref="BH25:BH30" si="51">SUM(AZ25:BG25)</f>
        <v>0</v>
      </c>
      <c r="BI25" s="481">
        <f t="shared" ref="BI25:BI30" si="52">SUM(AY25,BH25)</f>
        <v>0</v>
      </c>
      <c r="BJ25" s="335">
        <v>6</v>
      </c>
      <c r="BK25" s="261">
        <v>2922.384846309234</v>
      </c>
      <c r="BL25" s="261">
        <v>80872.762791302841</v>
      </c>
      <c r="BM25" s="261">
        <v>5953.7241068766125</v>
      </c>
      <c r="BN25" s="261">
        <v>140067.77773657977</v>
      </c>
      <c r="BO25" s="261">
        <v>6408.4466975862142</v>
      </c>
      <c r="BP25" s="261">
        <v>116277.18593025659</v>
      </c>
      <c r="BQ25" s="261">
        <v>9719.3890325820594</v>
      </c>
      <c r="BR25" s="261">
        <v>121407.65951267058</v>
      </c>
      <c r="BS25" s="478">
        <f t="shared" ref="BS25:BS30" si="53">SUM(BK25:BR25)</f>
        <v>483629.3306541639</v>
      </c>
      <c r="BT25" s="483">
        <v>0</v>
      </c>
      <c r="BU25" s="261">
        <v>0</v>
      </c>
      <c r="BV25" s="261">
        <v>0</v>
      </c>
      <c r="BW25" s="261">
        <v>0</v>
      </c>
      <c r="BX25" s="261">
        <v>0</v>
      </c>
      <c r="BY25" s="261">
        <v>0</v>
      </c>
      <c r="BZ25" s="261">
        <v>0</v>
      </c>
      <c r="CA25" s="261">
        <v>0</v>
      </c>
      <c r="CB25" s="480">
        <f t="shared" ref="CB25:CB30" si="54">SUM(BT25:CA25)</f>
        <v>0</v>
      </c>
      <c r="CC25" s="481">
        <f t="shared" ref="CC25:CC30" si="55">SUM(BS25,CB25)</f>
        <v>483629.3306541639</v>
      </c>
      <c r="CD25" s="335">
        <v>6</v>
      </c>
      <c r="CE25" s="480">
        <f t="shared" ref="CE25:CE30" si="56">+C25+D25+W25+X25+AQ25+AR25+BK25+BL25</f>
        <v>83795.14763761207</v>
      </c>
      <c r="CF25" s="480">
        <f t="shared" ref="CF25:CF30" si="57">+E25+F25+Y25+Z25+AS25+AT25+BM25+BN25</f>
        <v>146021.50184345638</v>
      </c>
      <c r="CG25" s="480">
        <f t="shared" ref="CG25:CG30" si="58">+G25+H25+AA25+AB25+AU25+AV25+BO25+BP25</f>
        <v>122685.6326278428</v>
      </c>
      <c r="CH25" s="480">
        <f t="shared" ref="CH25:CH30" si="59">+I25+J25+AC25+AD25+AW25+AX25+BQ25+BR25</f>
        <v>131127.04854525265</v>
      </c>
      <c r="CI25" s="482">
        <f t="shared" ref="CI25:CI30" si="60">SUM(K25,AE25,AY25,BS25)</f>
        <v>483629.3306541639</v>
      </c>
      <c r="CJ25" s="480">
        <f t="shared" ref="CJ25:CJ30" si="61">L25+M25+AF25+AG25+AZ25+BA25+BT25+BU25</f>
        <v>0</v>
      </c>
      <c r="CK25" s="480">
        <f t="shared" ref="CK25:CK30" si="62">N25+O25+AH25+AI25+BB25+BC25+BV25+BW25</f>
        <v>0</v>
      </c>
      <c r="CL25" s="480">
        <f t="shared" ref="CL25:CL30" si="63">P25+Q25+AJ25+AK25+BD25+BE25+BX25+BY25</f>
        <v>0</v>
      </c>
      <c r="CM25" s="480">
        <f t="shared" ref="CM25:CM30" si="64">+R25+S25+AL25+AM25+BF25+BG25+BZ25+CA25</f>
        <v>0</v>
      </c>
      <c r="CN25" s="482">
        <f t="shared" ref="CN25:CN32" si="65">SUM(T25,AN25,BH25,CB25)</f>
        <v>0</v>
      </c>
      <c r="CO25" s="480">
        <f t="shared" ref="CO25:CO30" si="66">+C25+D25+L25+M25+W25+X25+AF25+AG25+AQ25+AR25+AZ25+BA25+BK25+BL25+BT25+BU25</f>
        <v>83795.14763761207</v>
      </c>
      <c r="CP25" s="480">
        <f t="shared" ref="CP25:CP30" si="67">+E25+F25+N25+O25+Y25+Z25+AH25+AI25+AS25+AT25+BB25+BC25+BM25+BN25+BV25+BW25</f>
        <v>146021.50184345638</v>
      </c>
      <c r="CQ25" s="480">
        <f t="shared" ref="CQ25:CQ30" si="68">+G25+H25+P25+Q25+AA25+AB25+AJ25+AK25+AU25+AV25+BD25+BE25+BO25+BP25+BX25+BY25</f>
        <v>122685.6326278428</v>
      </c>
      <c r="CR25" s="480">
        <f t="shared" ref="CR25:CR30" si="69">+I25+J25+R25+S25+AC25+AD25+AL25+AM25+AW25+AX25+BF25+BG25+BQ25+BR25+BZ25+CA25</f>
        <v>131127.04854525265</v>
      </c>
      <c r="CS25" s="482">
        <f t="shared" ref="CS25:CS30" si="70">SUM(CC25,BI25,AO25,U25)</f>
        <v>483629.3306541639</v>
      </c>
      <c r="CT25" s="379"/>
      <c r="CU25" s="379"/>
      <c r="CV25" s="379"/>
      <c r="CW25" s="379"/>
      <c r="CX25" s="379"/>
    </row>
    <row r="26" spans="1:131" ht="15.75" customHeight="1">
      <c r="A26" s="97" t="s">
        <v>183</v>
      </c>
      <c r="B26" s="335">
        <v>7</v>
      </c>
      <c r="C26" s="261">
        <v>0</v>
      </c>
      <c r="D26" s="261">
        <v>0</v>
      </c>
      <c r="E26" s="261">
        <v>0</v>
      </c>
      <c r="F26" s="261">
        <v>0</v>
      </c>
      <c r="G26" s="261">
        <v>0</v>
      </c>
      <c r="H26" s="261">
        <v>0</v>
      </c>
      <c r="I26" s="261">
        <v>0</v>
      </c>
      <c r="J26" s="261">
        <v>0</v>
      </c>
      <c r="K26" s="478">
        <f t="shared" si="44"/>
        <v>0</v>
      </c>
      <c r="L26" s="483">
        <v>0</v>
      </c>
      <c r="M26" s="261">
        <v>0</v>
      </c>
      <c r="N26" s="261">
        <v>0</v>
      </c>
      <c r="O26" s="261">
        <v>0</v>
      </c>
      <c r="P26" s="261">
        <v>0</v>
      </c>
      <c r="Q26" s="261">
        <v>0</v>
      </c>
      <c r="R26" s="261">
        <v>0</v>
      </c>
      <c r="S26" s="261">
        <v>0</v>
      </c>
      <c r="T26" s="480">
        <f t="shared" si="45"/>
        <v>0</v>
      </c>
      <c r="U26" s="481">
        <f t="shared" si="46"/>
        <v>0</v>
      </c>
      <c r="V26" s="335">
        <v>7</v>
      </c>
      <c r="W26" s="261">
        <v>0</v>
      </c>
      <c r="X26" s="261">
        <v>0</v>
      </c>
      <c r="Y26" s="261">
        <v>0</v>
      </c>
      <c r="Z26" s="261">
        <v>0</v>
      </c>
      <c r="AA26" s="261">
        <v>0</v>
      </c>
      <c r="AB26" s="261">
        <v>0</v>
      </c>
      <c r="AC26" s="261">
        <v>0</v>
      </c>
      <c r="AD26" s="261">
        <v>0</v>
      </c>
      <c r="AE26" s="478">
        <f t="shared" si="47"/>
        <v>0</v>
      </c>
      <c r="AF26" s="483">
        <v>0</v>
      </c>
      <c r="AG26" s="261">
        <v>0</v>
      </c>
      <c r="AH26" s="261">
        <v>0</v>
      </c>
      <c r="AI26" s="261">
        <v>0</v>
      </c>
      <c r="AJ26" s="261">
        <v>0</v>
      </c>
      <c r="AK26" s="261">
        <v>0</v>
      </c>
      <c r="AL26" s="261">
        <v>0</v>
      </c>
      <c r="AM26" s="261">
        <v>0</v>
      </c>
      <c r="AN26" s="480">
        <f t="shared" si="48"/>
        <v>0</v>
      </c>
      <c r="AO26" s="481">
        <f t="shared" si="49"/>
        <v>0</v>
      </c>
      <c r="AP26" s="335">
        <v>7</v>
      </c>
      <c r="AQ26" s="261">
        <v>0</v>
      </c>
      <c r="AR26" s="261">
        <v>0</v>
      </c>
      <c r="AS26" s="261">
        <v>0</v>
      </c>
      <c r="AT26" s="261">
        <v>0</v>
      </c>
      <c r="AU26" s="261">
        <v>0</v>
      </c>
      <c r="AV26" s="261">
        <v>0</v>
      </c>
      <c r="AW26" s="261">
        <v>0</v>
      </c>
      <c r="AX26" s="261">
        <v>0</v>
      </c>
      <c r="AY26" s="478">
        <f t="shared" si="50"/>
        <v>0</v>
      </c>
      <c r="AZ26" s="483">
        <v>0</v>
      </c>
      <c r="BA26" s="261">
        <v>0</v>
      </c>
      <c r="BB26" s="261">
        <v>0</v>
      </c>
      <c r="BC26" s="261">
        <v>0</v>
      </c>
      <c r="BD26" s="261">
        <v>0</v>
      </c>
      <c r="BE26" s="261">
        <v>0</v>
      </c>
      <c r="BF26" s="261">
        <v>0</v>
      </c>
      <c r="BG26" s="261">
        <v>0</v>
      </c>
      <c r="BH26" s="480">
        <f t="shared" si="51"/>
        <v>0</v>
      </c>
      <c r="BI26" s="481">
        <f t="shared" si="52"/>
        <v>0</v>
      </c>
      <c r="BJ26" s="335">
        <v>7</v>
      </c>
      <c r="BK26" s="261">
        <v>0</v>
      </c>
      <c r="BL26" s="261">
        <v>0</v>
      </c>
      <c r="BM26" s="261">
        <v>0</v>
      </c>
      <c r="BN26" s="261">
        <v>0</v>
      </c>
      <c r="BO26" s="261">
        <v>0</v>
      </c>
      <c r="BP26" s="261">
        <v>0</v>
      </c>
      <c r="BQ26" s="261">
        <v>0</v>
      </c>
      <c r="BR26" s="261">
        <v>0</v>
      </c>
      <c r="BS26" s="478">
        <f t="shared" si="53"/>
        <v>0</v>
      </c>
      <c r="BT26" s="483">
        <v>0</v>
      </c>
      <c r="BU26" s="261">
        <v>0</v>
      </c>
      <c r="BV26" s="261">
        <v>0</v>
      </c>
      <c r="BW26" s="261">
        <v>0</v>
      </c>
      <c r="BX26" s="261">
        <v>0</v>
      </c>
      <c r="BY26" s="261">
        <v>0</v>
      </c>
      <c r="BZ26" s="261">
        <v>0</v>
      </c>
      <c r="CA26" s="261">
        <v>0</v>
      </c>
      <c r="CB26" s="480">
        <f t="shared" si="54"/>
        <v>0</v>
      </c>
      <c r="CC26" s="481">
        <f t="shared" si="55"/>
        <v>0</v>
      </c>
      <c r="CD26" s="335">
        <v>7</v>
      </c>
      <c r="CE26" s="480">
        <f t="shared" si="56"/>
        <v>0</v>
      </c>
      <c r="CF26" s="480">
        <f t="shared" si="57"/>
        <v>0</v>
      </c>
      <c r="CG26" s="480">
        <f t="shared" si="58"/>
        <v>0</v>
      </c>
      <c r="CH26" s="480">
        <f t="shared" si="59"/>
        <v>0</v>
      </c>
      <c r="CI26" s="482">
        <f t="shared" si="60"/>
        <v>0</v>
      </c>
      <c r="CJ26" s="480">
        <f t="shared" si="61"/>
        <v>0</v>
      </c>
      <c r="CK26" s="480">
        <f t="shared" si="62"/>
        <v>0</v>
      </c>
      <c r="CL26" s="480">
        <f t="shared" si="63"/>
        <v>0</v>
      </c>
      <c r="CM26" s="480">
        <f t="shared" si="64"/>
        <v>0</v>
      </c>
      <c r="CN26" s="482">
        <f t="shared" si="65"/>
        <v>0</v>
      </c>
      <c r="CO26" s="480">
        <f t="shared" si="66"/>
        <v>0</v>
      </c>
      <c r="CP26" s="480">
        <f t="shared" si="67"/>
        <v>0</v>
      </c>
      <c r="CQ26" s="480">
        <f t="shared" si="68"/>
        <v>0</v>
      </c>
      <c r="CR26" s="480">
        <f t="shared" si="69"/>
        <v>0</v>
      </c>
      <c r="CS26" s="482">
        <f t="shared" si="70"/>
        <v>0</v>
      </c>
      <c r="CT26" s="379"/>
      <c r="CV26" s="379"/>
      <c r="CX26" s="379"/>
    </row>
    <row r="27" spans="1:131" ht="15.75" customHeight="1">
      <c r="A27" s="97" t="s">
        <v>185</v>
      </c>
      <c r="B27" s="335">
        <v>8</v>
      </c>
      <c r="C27" s="261">
        <v>0</v>
      </c>
      <c r="D27" s="261">
        <v>0</v>
      </c>
      <c r="E27" s="261">
        <v>0</v>
      </c>
      <c r="F27" s="261">
        <v>0</v>
      </c>
      <c r="G27" s="261">
        <v>0</v>
      </c>
      <c r="H27" s="261">
        <v>0</v>
      </c>
      <c r="I27" s="261">
        <v>0</v>
      </c>
      <c r="J27" s="261">
        <v>0</v>
      </c>
      <c r="K27" s="478">
        <f t="shared" si="44"/>
        <v>0</v>
      </c>
      <c r="L27" s="483">
        <v>0</v>
      </c>
      <c r="M27" s="261">
        <v>0</v>
      </c>
      <c r="N27" s="261">
        <v>0</v>
      </c>
      <c r="O27" s="261">
        <v>0</v>
      </c>
      <c r="P27" s="261">
        <v>0</v>
      </c>
      <c r="Q27" s="261">
        <v>0</v>
      </c>
      <c r="R27" s="261">
        <v>0</v>
      </c>
      <c r="S27" s="261">
        <v>0</v>
      </c>
      <c r="T27" s="480">
        <f t="shared" si="45"/>
        <v>0</v>
      </c>
      <c r="U27" s="481">
        <f t="shared" si="46"/>
        <v>0</v>
      </c>
      <c r="V27" s="335">
        <v>8</v>
      </c>
      <c r="W27" s="261">
        <v>0</v>
      </c>
      <c r="X27" s="261">
        <v>0</v>
      </c>
      <c r="Y27" s="261">
        <v>0</v>
      </c>
      <c r="Z27" s="261">
        <v>0</v>
      </c>
      <c r="AA27" s="261">
        <v>0</v>
      </c>
      <c r="AB27" s="261">
        <v>0</v>
      </c>
      <c r="AC27" s="261">
        <v>0</v>
      </c>
      <c r="AD27" s="261">
        <v>0</v>
      </c>
      <c r="AE27" s="478">
        <f t="shared" si="47"/>
        <v>0</v>
      </c>
      <c r="AF27" s="483">
        <v>0</v>
      </c>
      <c r="AG27" s="261">
        <v>0</v>
      </c>
      <c r="AH27" s="261">
        <v>0</v>
      </c>
      <c r="AI27" s="261">
        <v>0</v>
      </c>
      <c r="AJ27" s="261">
        <v>0</v>
      </c>
      <c r="AK27" s="261">
        <v>0</v>
      </c>
      <c r="AL27" s="261">
        <v>0</v>
      </c>
      <c r="AM27" s="261">
        <v>0</v>
      </c>
      <c r="AN27" s="480">
        <f t="shared" si="48"/>
        <v>0</v>
      </c>
      <c r="AO27" s="481">
        <f t="shared" si="49"/>
        <v>0</v>
      </c>
      <c r="AP27" s="335">
        <v>8</v>
      </c>
      <c r="AQ27" s="261">
        <v>0</v>
      </c>
      <c r="AR27" s="261">
        <v>0</v>
      </c>
      <c r="AS27" s="261">
        <v>0</v>
      </c>
      <c r="AT27" s="261">
        <v>0</v>
      </c>
      <c r="AU27" s="261">
        <v>0</v>
      </c>
      <c r="AV27" s="261">
        <v>0</v>
      </c>
      <c r="AW27" s="261">
        <v>0</v>
      </c>
      <c r="AX27" s="261">
        <v>0</v>
      </c>
      <c r="AY27" s="478">
        <f t="shared" si="50"/>
        <v>0</v>
      </c>
      <c r="AZ27" s="483">
        <v>0</v>
      </c>
      <c r="BA27" s="261">
        <v>0</v>
      </c>
      <c r="BB27" s="261">
        <v>0</v>
      </c>
      <c r="BC27" s="261">
        <v>0</v>
      </c>
      <c r="BD27" s="261">
        <v>0</v>
      </c>
      <c r="BE27" s="261">
        <v>0</v>
      </c>
      <c r="BF27" s="261">
        <v>0</v>
      </c>
      <c r="BG27" s="261">
        <v>0</v>
      </c>
      <c r="BH27" s="480">
        <f t="shared" si="51"/>
        <v>0</v>
      </c>
      <c r="BI27" s="481">
        <f t="shared" si="52"/>
        <v>0</v>
      </c>
      <c r="BJ27" s="335">
        <v>8</v>
      </c>
      <c r="BK27" s="261">
        <v>0</v>
      </c>
      <c r="BL27" s="261">
        <v>0</v>
      </c>
      <c r="BM27" s="261">
        <v>0</v>
      </c>
      <c r="BN27" s="261">
        <v>0</v>
      </c>
      <c r="BO27" s="261">
        <v>0</v>
      </c>
      <c r="BP27" s="261">
        <v>0</v>
      </c>
      <c r="BQ27" s="261">
        <v>0</v>
      </c>
      <c r="BR27" s="261">
        <v>0</v>
      </c>
      <c r="BS27" s="478">
        <f t="shared" si="53"/>
        <v>0</v>
      </c>
      <c r="BT27" s="483">
        <v>0</v>
      </c>
      <c r="BU27" s="261">
        <v>0</v>
      </c>
      <c r="BV27" s="261">
        <v>0</v>
      </c>
      <c r="BW27" s="261">
        <v>0</v>
      </c>
      <c r="BX27" s="261">
        <v>0</v>
      </c>
      <c r="BY27" s="261">
        <v>0</v>
      </c>
      <c r="BZ27" s="261">
        <v>0</v>
      </c>
      <c r="CA27" s="261">
        <v>0</v>
      </c>
      <c r="CB27" s="480">
        <f t="shared" si="54"/>
        <v>0</v>
      </c>
      <c r="CC27" s="481">
        <f t="shared" si="55"/>
        <v>0</v>
      </c>
      <c r="CD27" s="335">
        <v>8</v>
      </c>
      <c r="CE27" s="480">
        <f t="shared" si="56"/>
        <v>0</v>
      </c>
      <c r="CF27" s="480">
        <f t="shared" si="57"/>
        <v>0</v>
      </c>
      <c r="CG27" s="480">
        <f t="shared" si="58"/>
        <v>0</v>
      </c>
      <c r="CH27" s="480">
        <f t="shared" si="59"/>
        <v>0</v>
      </c>
      <c r="CI27" s="482">
        <f t="shared" si="60"/>
        <v>0</v>
      </c>
      <c r="CJ27" s="480">
        <f t="shared" si="61"/>
        <v>0</v>
      </c>
      <c r="CK27" s="480">
        <f t="shared" si="62"/>
        <v>0</v>
      </c>
      <c r="CL27" s="480">
        <f t="shared" si="63"/>
        <v>0</v>
      </c>
      <c r="CM27" s="480">
        <f t="shared" si="64"/>
        <v>0</v>
      </c>
      <c r="CN27" s="482">
        <f t="shared" si="65"/>
        <v>0</v>
      </c>
      <c r="CO27" s="480">
        <f t="shared" si="66"/>
        <v>0</v>
      </c>
      <c r="CP27" s="480">
        <f t="shared" si="67"/>
        <v>0</v>
      </c>
      <c r="CQ27" s="480">
        <f t="shared" si="68"/>
        <v>0</v>
      </c>
      <c r="CR27" s="480">
        <f t="shared" si="69"/>
        <v>0</v>
      </c>
      <c r="CS27" s="482">
        <f t="shared" si="70"/>
        <v>0</v>
      </c>
      <c r="CT27" s="379"/>
      <c r="CV27" s="379"/>
      <c r="CX27" s="379"/>
    </row>
    <row r="28" spans="1:131" ht="15.75" customHeight="1">
      <c r="A28" s="97" t="s">
        <v>187</v>
      </c>
      <c r="B28" s="335">
        <v>9</v>
      </c>
      <c r="C28" s="261">
        <v>0</v>
      </c>
      <c r="D28" s="261">
        <v>0</v>
      </c>
      <c r="E28" s="261">
        <v>0</v>
      </c>
      <c r="F28" s="261">
        <v>0</v>
      </c>
      <c r="G28" s="261">
        <v>0</v>
      </c>
      <c r="H28" s="261">
        <v>0</v>
      </c>
      <c r="I28" s="261">
        <v>0</v>
      </c>
      <c r="J28" s="261">
        <v>0</v>
      </c>
      <c r="K28" s="478">
        <f t="shared" si="44"/>
        <v>0</v>
      </c>
      <c r="L28" s="483">
        <v>0</v>
      </c>
      <c r="M28" s="261">
        <v>0</v>
      </c>
      <c r="N28" s="261">
        <v>0</v>
      </c>
      <c r="O28" s="261">
        <v>0</v>
      </c>
      <c r="P28" s="261">
        <v>0</v>
      </c>
      <c r="Q28" s="261">
        <v>0</v>
      </c>
      <c r="R28" s="261">
        <v>0</v>
      </c>
      <c r="S28" s="261">
        <v>0</v>
      </c>
      <c r="T28" s="480">
        <f t="shared" si="45"/>
        <v>0</v>
      </c>
      <c r="U28" s="481">
        <f t="shared" si="46"/>
        <v>0</v>
      </c>
      <c r="V28" s="335">
        <v>9</v>
      </c>
      <c r="W28" s="261">
        <v>0</v>
      </c>
      <c r="X28" s="261">
        <v>0</v>
      </c>
      <c r="Y28" s="261">
        <v>0</v>
      </c>
      <c r="Z28" s="261">
        <v>0</v>
      </c>
      <c r="AA28" s="261">
        <v>0</v>
      </c>
      <c r="AB28" s="261">
        <v>0</v>
      </c>
      <c r="AC28" s="261">
        <v>0</v>
      </c>
      <c r="AD28" s="261">
        <v>0</v>
      </c>
      <c r="AE28" s="478">
        <f t="shared" si="47"/>
        <v>0</v>
      </c>
      <c r="AF28" s="483">
        <v>0</v>
      </c>
      <c r="AG28" s="261">
        <v>0</v>
      </c>
      <c r="AH28" s="261">
        <v>0</v>
      </c>
      <c r="AI28" s="261">
        <v>0</v>
      </c>
      <c r="AJ28" s="261">
        <v>0</v>
      </c>
      <c r="AK28" s="261">
        <v>0</v>
      </c>
      <c r="AL28" s="261">
        <v>0</v>
      </c>
      <c r="AM28" s="261">
        <v>0</v>
      </c>
      <c r="AN28" s="480">
        <f t="shared" si="48"/>
        <v>0</v>
      </c>
      <c r="AO28" s="481">
        <f t="shared" si="49"/>
        <v>0</v>
      </c>
      <c r="AP28" s="335">
        <v>9</v>
      </c>
      <c r="AQ28" s="261">
        <v>0</v>
      </c>
      <c r="AR28" s="261">
        <v>0</v>
      </c>
      <c r="AS28" s="261">
        <v>0</v>
      </c>
      <c r="AT28" s="261">
        <v>0</v>
      </c>
      <c r="AU28" s="261">
        <v>0</v>
      </c>
      <c r="AV28" s="261">
        <v>0</v>
      </c>
      <c r="AW28" s="261">
        <v>0</v>
      </c>
      <c r="AX28" s="261">
        <v>0</v>
      </c>
      <c r="AY28" s="478">
        <f t="shared" si="50"/>
        <v>0</v>
      </c>
      <c r="AZ28" s="483">
        <v>0</v>
      </c>
      <c r="BA28" s="261">
        <v>0</v>
      </c>
      <c r="BB28" s="261">
        <v>0</v>
      </c>
      <c r="BC28" s="261">
        <v>0</v>
      </c>
      <c r="BD28" s="261">
        <v>0</v>
      </c>
      <c r="BE28" s="261">
        <v>0</v>
      </c>
      <c r="BF28" s="261">
        <v>0</v>
      </c>
      <c r="BG28" s="261">
        <v>0</v>
      </c>
      <c r="BH28" s="480">
        <f t="shared" si="51"/>
        <v>0</v>
      </c>
      <c r="BI28" s="481">
        <f t="shared" si="52"/>
        <v>0</v>
      </c>
      <c r="BJ28" s="335">
        <v>9</v>
      </c>
      <c r="BK28" s="261">
        <v>0</v>
      </c>
      <c r="BL28" s="261">
        <v>0</v>
      </c>
      <c r="BM28" s="261">
        <v>0</v>
      </c>
      <c r="BN28" s="261">
        <v>0</v>
      </c>
      <c r="BO28" s="261">
        <v>0</v>
      </c>
      <c r="BP28" s="261">
        <v>0</v>
      </c>
      <c r="BQ28" s="261">
        <v>0</v>
      </c>
      <c r="BR28" s="261">
        <v>0</v>
      </c>
      <c r="BS28" s="478">
        <f t="shared" si="53"/>
        <v>0</v>
      </c>
      <c r="BT28" s="483">
        <v>0</v>
      </c>
      <c r="BU28" s="261">
        <v>0</v>
      </c>
      <c r="BV28" s="261">
        <v>0</v>
      </c>
      <c r="BW28" s="261">
        <v>0</v>
      </c>
      <c r="BX28" s="261">
        <v>0</v>
      </c>
      <c r="BY28" s="261">
        <v>0</v>
      </c>
      <c r="BZ28" s="261">
        <v>0</v>
      </c>
      <c r="CA28" s="261">
        <v>0</v>
      </c>
      <c r="CB28" s="480">
        <f t="shared" si="54"/>
        <v>0</v>
      </c>
      <c r="CC28" s="481">
        <f t="shared" si="55"/>
        <v>0</v>
      </c>
      <c r="CD28" s="335">
        <v>9</v>
      </c>
      <c r="CE28" s="480">
        <f t="shared" si="56"/>
        <v>0</v>
      </c>
      <c r="CF28" s="480">
        <f t="shared" si="57"/>
        <v>0</v>
      </c>
      <c r="CG28" s="480">
        <f t="shared" si="58"/>
        <v>0</v>
      </c>
      <c r="CH28" s="480">
        <f t="shared" si="59"/>
        <v>0</v>
      </c>
      <c r="CI28" s="482">
        <f t="shared" si="60"/>
        <v>0</v>
      </c>
      <c r="CJ28" s="480">
        <f t="shared" si="61"/>
        <v>0</v>
      </c>
      <c r="CK28" s="480">
        <f t="shared" si="62"/>
        <v>0</v>
      </c>
      <c r="CL28" s="480">
        <f t="shared" si="63"/>
        <v>0</v>
      </c>
      <c r="CM28" s="480">
        <f t="shared" si="64"/>
        <v>0</v>
      </c>
      <c r="CN28" s="482">
        <f t="shared" si="65"/>
        <v>0</v>
      </c>
      <c r="CO28" s="480">
        <f t="shared" si="66"/>
        <v>0</v>
      </c>
      <c r="CP28" s="480">
        <f t="shared" si="67"/>
        <v>0</v>
      </c>
      <c r="CQ28" s="480">
        <f t="shared" si="68"/>
        <v>0</v>
      </c>
      <c r="CR28" s="480">
        <f t="shared" si="69"/>
        <v>0</v>
      </c>
      <c r="CS28" s="482">
        <f t="shared" si="70"/>
        <v>0</v>
      </c>
      <c r="CT28" s="379"/>
      <c r="CV28" s="379"/>
      <c r="CX28" s="379"/>
    </row>
    <row r="29" spans="1:131" ht="15.75" customHeight="1">
      <c r="A29" s="97" t="s">
        <v>189</v>
      </c>
      <c r="B29" s="335">
        <v>10</v>
      </c>
      <c r="C29" s="261">
        <v>4062.9821270333659</v>
      </c>
      <c r="D29" s="261">
        <v>7156.440993922607</v>
      </c>
      <c r="E29" s="261">
        <v>4102.5103011476967</v>
      </c>
      <c r="F29" s="261">
        <v>7809.4046894670819</v>
      </c>
      <c r="G29" s="261">
        <v>3292.2573194896027</v>
      </c>
      <c r="H29" s="261">
        <v>7740.1564451576251</v>
      </c>
      <c r="I29" s="261">
        <v>3345.9432497020462</v>
      </c>
      <c r="J29" s="261">
        <v>7901.4534348501447</v>
      </c>
      <c r="K29" s="478">
        <f t="shared" si="44"/>
        <v>45411.148560770176</v>
      </c>
      <c r="L29" s="483">
        <v>0</v>
      </c>
      <c r="M29" s="261">
        <v>-7.6421488402135204E-4</v>
      </c>
      <c r="N29" s="261">
        <v>0</v>
      </c>
      <c r="O29" s="261">
        <v>-1.7512080258488894E-3</v>
      </c>
      <c r="P29" s="261">
        <v>0</v>
      </c>
      <c r="Q29" s="261">
        <v>-1.7653257001849938E-3</v>
      </c>
      <c r="R29" s="261">
        <v>0</v>
      </c>
      <c r="S29" s="261">
        <v>-1.4950382564533253E-3</v>
      </c>
      <c r="T29" s="480">
        <f t="shared" si="45"/>
        <v>-5.7757868665085609E-3</v>
      </c>
      <c r="U29" s="481">
        <f t="shared" si="46"/>
        <v>45411.142784983313</v>
      </c>
      <c r="V29" s="335">
        <v>10</v>
      </c>
      <c r="W29" s="261">
        <v>866.50058056995954</v>
      </c>
      <c r="X29" s="261">
        <v>5222.8779057686406</v>
      </c>
      <c r="Y29" s="261">
        <v>719.15278425255485</v>
      </c>
      <c r="Z29" s="261">
        <v>5685.7108740821168</v>
      </c>
      <c r="AA29" s="261">
        <v>759.22864172083735</v>
      </c>
      <c r="AB29" s="261">
        <v>5603.4143802280087</v>
      </c>
      <c r="AC29" s="261">
        <v>594.86707615276271</v>
      </c>
      <c r="AD29" s="261">
        <v>5176.5833441935874</v>
      </c>
      <c r="AE29" s="478">
        <f t="shared" si="47"/>
        <v>24628.335586968464</v>
      </c>
      <c r="AF29" s="483">
        <v>0</v>
      </c>
      <c r="AG29" s="261">
        <v>-3.711118897815717E-5</v>
      </c>
      <c r="AH29" s="261">
        <v>0</v>
      </c>
      <c r="AI29" s="261">
        <v>-4.9171497991456364E-4</v>
      </c>
      <c r="AJ29" s="261">
        <v>0</v>
      </c>
      <c r="AK29" s="261">
        <v>-4.621102729392097E-4</v>
      </c>
      <c r="AL29" s="261">
        <v>0</v>
      </c>
      <c r="AM29" s="261">
        <v>-3.7909651938818301E-4</v>
      </c>
      <c r="AN29" s="480">
        <f t="shared" si="48"/>
        <v>-1.3700329612201135E-3</v>
      </c>
      <c r="AO29" s="481">
        <f t="shared" si="49"/>
        <v>24628.334216935502</v>
      </c>
      <c r="AP29" s="335">
        <v>10</v>
      </c>
      <c r="AQ29" s="261">
        <v>63224.719326202903</v>
      </c>
      <c r="AR29" s="261">
        <v>191177.25231977217</v>
      </c>
      <c r="AS29" s="261">
        <v>66034.805081843413</v>
      </c>
      <c r="AT29" s="261">
        <v>194107.40209693596</v>
      </c>
      <c r="AU29" s="261">
        <v>70066.167450422101</v>
      </c>
      <c r="AV29" s="261">
        <v>198692.32292534009</v>
      </c>
      <c r="AW29" s="261">
        <v>68207.659841176603</v>
      </c>
      <c r="AX29" s="261">
        <v>197429.37854398042</v>
      </c>
      <c r="AY29" s="478">
        <f t="shared" si="50"/>
        <v>1048939.7075856735</v>
      </c>
      <c r="AZ29" s="483">
        <v>0</v>
      </c>
      <c r="BA29" s="261">
        <v>3.5329566464114628E-3</v>
      </c>
      <c r="BB29" s="261">
        <v>0</v>
      </c>
      <c r="BC29" s="261">
        <v>-1.8017972414272939E-3</v>
      </c>
      <c r="BD29" s="261">
        <v>0</v>
      </c>
      <c r="BE29" s="261">
        <v>-1.385082321546164E-3</v>
      </c>
      <c r="BF29" s="261">
        <v>0</v>
      </c>
      <c r="BG29" s="261">
        <v>-1.2660991153400879E-3</v>
      </c>
      <c r="BH29" s="480">
        <f t="shared" si="51"/>
        <v>-9.2002203190208291E-4</v>
      </c>
      <c r="BI29" s="481">
        <f t="shared" si="52"/>
        <v>1048939.7066656514</v>
      </c>
      <c r="BJ29" s="335">
        <v>10</v>
      </c>
      <c r="BK29" s="261">
        <v>932.19713132205777</v>
      </c>
      <c r="BL29" s="261">
        <v>25797.20380474639</v>
      </c>
      <c r="BM29" s="261">
        <v>1138.7885241755919</v>
      </c>
      <c r="BN29" s="261">
        <v>26791.227646736537</v>
      </c>
      <c r="BO29" s="261">
        <v>1414.2921043408949</v>
      </c>
      <c r="BP29" s="261">
        <v>25661.429943402865</v>
      </c>
      <c r="BQ29" s="261">
        <v>1582.4308940041249</v>
      </c>
      <c r="BR29" s="261">
        <v>19766.595465779512</v>
      </c>
      <c r="BS29" s="478">
        <f t="shared" si="53"/>
        <v>103084.16551450797</v>
      </c>
      <c r="BT29" s="483">
        <v>0</v>
      </c>
      <c r="BU29" s="261">
        <v>8.9005700947908731E-6</v>
      </c>
      <c r="BV29" s="261">
        <v>0</v>
      </c>
      <c r="BW29" s="261">
        <v>-2.0020194236680439E-4</v>
      </c>
      <c r="BX29" s="261">
        <v>0</v>
      </c>
      <c r="BY29" s="261">
        <v>5.6967895006248366E-6</v>
      </c>
      <c r="BZ29" s="261">
        <v>0</v>
      </c>
      <c r="CA29" s="261">
        <v>-5.5179426776645472E-5</v>
      </c>
      <c r="CB29" s="480">
        <f t="shared" si="54"/>
        <v>-2.4078400954803415E-4</v>
      </c>
      <c r="CC29" s="481">
        <f t="shared" si="55"/>
        <v>103084.16527372396</v>
      </c>
      <c r="CD29" s="335">
        <v>10</v>
      </c>
      <c r="CE29" s="480">
        <f t="shared" si="56"/>
        <v>298440.17418933811</v>
      </c>
      <c r="CF29" s="480">
        <f t="shared" si="57"/>
        <v>306389.00199864095</v>
      </c>
      <c r="CG29" s="480">
        <f t="shared" si="58"/>
        <v>313229.26921010209</v>
      </c>
      <c r="CH29" s="480">
        <f t="shared" si="59"/>
        <v>304004.91184983921</v>
      </c>
      <c r="CI29" s="482">
        <f t="shared" si="60"/>
        <v>1222063.3572479202</v>
      </c>
      <c r="CJ29" s="480">
        <f t="shared" si="61"/>
        <v>2.7405311435067447E-3</v>
      </c>
      <c r="CK29" s="480">
        <f t="shared" si="62"/>
        <v>-4.244922189557551E-3</v>
      </c>
      <c r="CL29" s="480">
        <f t="shared" si="63"/>
        <v>-3.6068215051697425E-3</v>
      </c>
      <c r="CM29" s="480">
        <f t="shared" si="64"/>
        <v>-3.195413317958242E-3</v>
      </c>
      <c r="CN29" s="482">
        <f t="shared" si="65"/>
        <v>-8.3066258691787895E-3</v>
      </c>
      <c r="CO29" s="480">
        <f t="shared" si="66"/>
        <v>298440.17692986928</v>
      </c>
      <c r="CP29" s="480">
        <f t="shared" si="67"/>
        <v>306388.99775371875</v>
      </c>
      <c r="CQ29" s="480">
        <f t="shared" si="68"/>
        <v>313229.26560328057</v>
      </c>
      <c r="CR29" s="480">
        <f t="shared" si="69"/>
        <v>304004.90865442593</v>
      </c>
      <c r="CS29" s="482">
        <f t="shared" si="70"/>
        <v>1222063.3489412942</v>
      </c>
      <c r="CT29" s="379"/>
      <c r="CV29" s="379"/>
      <c r="CX29" s="379"/>
    </row>
    <row r="30" spans="1:131" ht="15.75" customHeight="1">
      <c r="A30" s="148" t="s">
        <v>191</v>
      </c>
      <c r="B30" s="335">
        <v>11</v>
      </c>
      <c r="C30" s="244">
        <f t="shared" ref="C30:J30" si="71">SUM(C25:C29)</f>
        <v>4062.9821270333659</v>
      </c>
      <c r="D30" s="244">
        <f t="shared" si="71"/>
        <v>7156.440993922607</v>
      </c>
      <c r="E30" s="244">
        <f t="shared" si="71"/>
        <v>4102.5103011476967</v>
      </c>
      <c r="F30" s="244">
        <f t="shared" si="71"/>
        <v>7809.4046894670819</v>
      </c>
      <c r="G30" s="244">
        <f t="shared" si="71"/>
        <v>3292.2573194896027</v>
      </c>
      <c r="H30" s="244">
        <f t="shared" si="71"/>
        <v>7740.1564451576251</v>
      </c>
      <c r="I30" s="244">
        <f t="shared" si="71"/>
        <v>3345.9432497020462</v>
      </c>
      <c r="J30" s="244">
        <f t="shared" si="71"/>
        <v>7901.4534348501447</v>
      </c>
      <c r="K30" s="478">
        <f t="shared" si="44"/>
        <v>45411.148560770176</v>
      </c>
      <c r="L30" s="243">
        <f t="shared" ref="L30:S30" si="72">SUM(L25:L29)</f>
        <v>0</v>
      </c>
      <c r="M30" s="244">
        <f t="shared" si="72"/>
        <v>-7.6421488402135204E-4</v>
      </c>
      <c r="N30" s="244">
        <f t="shared" si="72"/>
        <v>0</v>
      </c>
      <c r="O30" s="244">
        <f t="shared" si="72"/>
        <v>-1.7512080258488894E-3</v>
      </c>
      <c r="P30" s="244">
        <f t="shared" si="72"/>
        <v>0</v>
      </c>
      <c r="Q30" s="244">
        <f t="shared" si="72"/>
        <v>-1.7653257001849938E-3</v>
      </c>
      <c r="R30" s="244">
        <f t="shared" si="72"/>
        <v>0</v>
      </c>
      <c r="S30" s="244">
        <f t="shared" si="72"/>
        <v>-1.4950382564533253E-3</v>
      </c>
      <c r="T30" s="480">
        <f t="shared" si="45"/>
        <v>-5.7757868665085609E-3</v>
      </c>
      <c r="U30" s="481">
        <f t="shared" si="46"/>
        <v>45411.142784983313</v>
      </c>
      <c r="V30" s="335">
        <v>11</v>
      </c>
      <c r="W30" s="244">
        <f t="shared" ref="W30:AD30" si="73">SUM(W25:W29)</f>
        <v>866.50058056995954</v>
      </c>
      <c r="X30" s="244">
        <f t="shared" si="73"/>
        <v>5222.8779057686406</v>
      </c>
      <c r="Y30" s="244">
        <f t="shared" si="73"/>
        <v>719.15278425255485</v>
      </c>
      <c r="Z30" s="244">
        <f t="shared" si="73"/>
        <v>5685.7108740821168</v>
      </c>
      <c r="AA30" s="244">
        <f t="shared" si="73"/>
        <v>759.22864172083735</v>
      </c>
      <c r="AB30" s="244">
        <f t="shared" si="73"/>
        <v>5603.4143802280087</v>
      </c>
      <c r="AC30" s="244">
        <f t="shared" si="73"/>
        <v>594.86707615276271</v>
      </c>
      <c r="AD30" s="244">
        <f t="shared" si="73"/>
        <v>5176.5833441935874</v>
      </c>
      <c r="AE30" s="478">
        <f t="shared" si="47"/>
        <v>24628.335586968464</v>
      </c>
      <c r="AF30" s="243">
        <f t="shared" ref="AF30:AM30" si="74">SUM(AF25:AF29)</f>
        <v>0</v>
      </c>
      <c r="AG30" s="244">
        <f t="shared" si="74"/>
        <v>-3.711118897815717E-5</v>
      </c>
      <c r="AH30" s="244">
        <f t="shared" si="74"/>
        <v>0</v>
      </c>
      <c r="AI30" s="244">
        <f t="shared" si="74"/>
        <v>-4.9171497991456364E-4</v>
      </c>
      <c r="AJ30" s="244">
        <f t="shared" si="74"/>
        <v>0</v>
      </c>
      <c r="AK30" s="244">
        <f t="shared" si="74"/>
        <v>-4.621102729392097E-4</v>
      </c>
      <c r="AL30" s="244">
        <f t="shared" si="74"/>
        <v>0</v>
      </c>
      <c r="AM30" s="244">
        <f t="shared" si="74"/>
        <v>-3.7909651938818301E-4</v>
      </c>
      <c r="AN30" s="480">
        <f t="shared" si="48"/>
        <v>-1.3700329612201135E-3</v>
      </c>
      <c r="AO30" s="481">
        <f t="shared" si="49"/>
        <v>24628.334216935502</v>
      </c>
      <c r="AP30" s="335">
        <v>11</v>
      </c>
      <c r="AQ30" s="244">
        <f t="shared" ref="AQ30:AX30" si="75">SUM(AQ25:AQ29)</f>
        <v>63224.719326202903</v>
      </c>
      <c r="AR30" s="244">
        <f t="shared" si="75"/>
        <v>191177.25231977217</v>
      </c>
      <c r="AS30" s="244">
        <f t="shared" si="75"/>
        <v>66034.805081843413</v>
      </c>
      <c r="AT30" s="244">
        <f t="shared" si="75"/>
        <v>194107.40209693596</v>
      </c>
      <c r="AU30" s="244">
        <f t="shared" si="75"/>
        <v>70066.167450422101</v>
      </c>
      <c r="AV30" s="244">
        <f t="shared" si="75"/>
        <v>198692.32292534009</v>
      </c>
      <c r="AW30" s="244">
        <f t="shared" si="75"/>
        <v>68207.659841176603</v>
      </c>
      <c r="AX30" s="244">
        <f t="shared" si="75"/>
        <v>197429.37854398042</v>
      </c>
      <c r="AY30" s="478">
        <f t="shared" si="50"/>
        <v>1048939.7075856735</v>
      </c>
      <c r="AZ30" s="243">
        <f t="shared" ref="AZ30:BG30" si="76">SUM(AZ25:AZ29)</f>
        <v>0</v>
      </c>
      <c r="BA30" s="244">
        <f t="shared" si="76"/>
        <v>3.5329566464114628E-3</v>
      </c>
      <c r="BB30" s="244">
        <f t="shared" si="76"/>
        <v>0</v>
      </c>
      <c r="BC30" s="244">
        <f t="shared" si="76"/>
        <v>-1.8017972414272939E-3</v>
      </c>
      <c r="BD30" s="244">
        <f t="shared" si="76"/>
        <v>0</v>
      </c>
      <c r="BE30" s="244">
        <f t="shared" si="76"/>
        <v>-1.385082321546164E-3</v>
      </c>
      <c r="BF30" s="244">
        <f t="shared" si="76"/>
        <v>0</v>
      </c>
      <c r="BG30" s="244">
        <f t="shared" si="76"/>
        <v>-1.2660991153400879E-3</v>
      </c>
      <c r="BH30" s="480">
        <f t="shared" si="51"/>
        <v>-9.2002203190208291E-4</v>
      </c>
      <c r="BI30" s="481">
        <f t="shared" si="52"/>
        <v>1048939.7066656514</v>
      </c>
      <c r="BJ30" s="335">
        <v>11</v>
      </c>
      <c r="BK30" s="244">
        <f t="shared" ref="BK30:BR30" si="77">SUM(BK25:BK29)</f>
        <v>3854.5819776312919</v>
      </c>
      <c r="BL30" s="244">
        <f t="shared" si="77"/>
        <v>106669.96659604923</v>
      </c>
      <c r="BM30" s="244">
        <f t="shared" si="77"/>
        <v>7092.5126310522046</v>
      </c>
      <c r="BN30" s="244">
        <f t="shared" si="77"/>
        <v>166859.00538331631</v>
      </c>
      <c r="BO30" s="244">
        <f t="shared" si="77"/>
        <v>7822.7388019271093</v>
      </c>
      <c r="BP30" s="244">
        <f t="shared" si="77"/>
        <v>141938.61587365944</v>
      </c>
      <c r="BQ30" s="244">
        <f t="shared" si="77"/>
        <v>11301.819926586184</v>
      </c>
      <c r="BR30" s="244">
        <f t="shared" si="77"/>
        <v>141174.2549784501</v>
      </c>
      <c r="BS30" s="478">
        <f t="shared" si="53"/>
        <v>586713.49616867187</v>
      </c>
      <c r="BT30" s="243">
        <f t="shared" ref="BT30:CA30" si="78">SUM(BT25:BT29)</f>
        <v>0</v>
      </c>
      <c r="BU30" s="244">
        <f t="shared" si="78"/>
        <v>8.9005700947908731E-6</v>
      </c>
      <c r="BV30" s="244">
        <f t="shared" si="78"/>
        <v>0</v>
      </c>
      <c r="BW30" s="244">
        <f t="shared" si="78"/>
        <v>-2.0020194236680439E-4</v>
      </c>
      <c r="BX30" s="244">
        <f t="shared" si="78"/>
        <v>0</v>
      </c>
      <c r="BY30" s="244">
        <f t="shared" si="78"/>
        <v>5.6967895006248366E-6</v>
      </c>
      <c r="BZ30" s="244">
        <f t="shared" si="78"/>
        <v>0</v>
      </c>
      <c r="CA30" s="244">
        <f t="shared" si="78"/>
        <v>-5.5179426776645472E-5</v>
      </c>
      <c r="CB30" s="480">
        <f t="shared" si="54"/>
        <v>-2.4078400954803415E-4</v>
      </c>
      <c r="CC30" s="481">
        <f t="shared" si="55"/>
        <v>586713.49592788785</v>
      </c>
      <c r="CD30" s="335">
        <v>11</v>
      </c>
      <c r="CE30" s="480">
        <f t="shared" si="56"/>
        <v>382235.32182695018</v>
      </c>
      <c r="CF30" s="480">
        <f t="shared" si="57"/>
        <v>452410.50384209736</v>
      </c>
      <c r="CG30" s="480">
        <f t="shared" si="58"/>
        <v>435914.90183794487</v>
      </c>
      <c r="CH30" s="480">
        <f t="shared" si="59"/>
        <v>435131.9603950918</v>
      </c>
      <c r="CI30" s="482">
        <f t="shared" si="60"/>
        <v>1705692.6879020841</v>
      </c>
      <c r="CJ30" s="480">
        <f t="shared" si="61"/>
        <v>2.7405311435067447E-3</v>
      </c>
      <c r="CK30" s="480">
        <f t="shared" si="62"/>
        <v>-4.244922189557551E-3</v>
      </c>
      <c r="CL30" s="480">
        <f t="shared" si="63"/>
        <v>-3.6068215051697425E-3</v>
      </c>
      <c r="CM30" s="480">
        <f t="shared" si="64"/>
        <v>-3.195413317958242E-3</v>
      </c>
      <c r="CN30" s="482">
        <f t="shared" si="65"/>
        <v>-8.3066258691787895E-3</v>
      </c>
      <c r="CO30" s="480">
        <f t="shared" si="66"/>
        <v>382235.32456748135</v>
      </c>
      <c r="CP30" s="480">
        <f t="shared" si="67"/>
        <v>452410.49959717516</v>
      </c>
      <c r="CQ30" s="480">
        <f t="shared" si="68"/>
        <v>435914.89823112334</v>
      </c>
      <c r="CR30" s="480">
        <f t="shared" si="69"/>
        <v>435131.95719967858</v>
      </c>
      <c r="CS30" s="482">
        <f t="shared" si="70"/>
        <v>1705692.6795954583</v>
      </c>
    </row>
    <row r="31" spans="1:131" ht="15.75" customHeight="1">
      <c r="A31" s="148" t="s">
        <v>1339</v>
      </c>
      <c r="B31" s="335"/>
      <c r="C31" s="206" t="s">
        <v>1314</v>
      </c>
      <c r="D31" s="206" t="s">
        <v>1314</v>
      </c>
      <c r="E31" s="206" t="s">
        <v>1314</v>
      </c>
      <c r="F31" s="206" t="s">
        <v>1314</v>
      </c>
      <c r="G31" s="206" t="s">
        <v>1314</v>
      </c>
      <c r="H31" s="206" t="s">
        <v>1314</v>
      </c>
      <c r="I31" s="206" t="s">
        <v>1314</v>
      </c>
      <c r="J31" s="206" t="s">
        <v>1314</v>
      </c>
      <c r="K31" s="489"/>
      <c r="L31" s="490" t="s">
        <v>1314</v>
      </c>
      <c r="M31" s="206" t="s">
        <v>1314</v>
      </c>
      <c r="N31" s="206" t="s">
        <v>1314</v>
      </c>
      <c r="O31" s="206" t="s">
        <v>1314</v>
      </c>
      <c r="P31" s="206" t="s">
        <v>1314</v>
      </c>
      <c r="Q31" s="206" t="s">
        <v>1314</v>
      </c>
      <c r="R31" s="206" t="s">
        <v>1314</v>
      </c>
      <c r="S31" s="206" t="s">
        <v>1314</v>
      </c>
      <c r="T31" s="491"/>
      <c r="U31" s="490" t="s">
        <v>1314</v>
      </c>
      <c r="V31" s="335"/>
      <c r="W31" s="206" t="s">
        <v>1314</v>
      </c>
      <c r="X31" s="206" t="s">
        <v>1314</v>
      </c>
      <c r="Y31" s="206" t="s">
        <v>1314</v>
      </c>
      <c r="Z31" s="206" t="s">
        <v>1314</v>
      </c>
      <c r="AA31" s="206" t="s">
        <v>1314</v>
      </c>
      <c r="AB31" s="206" t="s">
        <v>1314</v>
      </c>
      <c r="AC31" s="206" t="s">
        <v>1314</v>
      </c>
      <c r="AD31" s="206" t="s">
        <v>1314</v>
      </c>
      <c r="AE31" s="489"/>
      <c r="AF31" s="490" t="s">
        <v>1314</v>
      </c>
      <c r="AG31" s="206" t="s">
        <v>1314</v>
      </c>
      <c r="AH31" s="206" t="s">
        <v>1314</v>
      </c>
      <c r="AI31" s="206" t="s">
        <v>1314</v>
      </c>
      <c r="AJ31" s="206" t="s">
        <v>1314</v>
      </c>
      <c r="AK31" s="206" t="s">
        <v>1314</v>
      </c>
      <c r="AL31" s="206" t="s">
        <v>1314</v>
      </c>
      <c r="AM31" s="206" t="s">
        <v>1314</v>
      </c>
      <c r="AN31" s="491"/>
      <c r="AO31" s="490" t="s">
        <v>1314</v>
      </c>
      <c r="AP31" s="335"/>
      <c r="AQ31" s="206" t="s">
        <v>1314</v>
      </c>
      <c r="AR31" s="206" t="s">
        <v>1314</v>
      </c>
      <c r="AS31" s="206" t="s">
        <v>1314</v>
      </c>
      <c r="AT31" s="206" t="s">
        <v>1314</v>
      </c>
      <c r="AU31" s="206" t="s">
        <v>1314</v>
      </c>
      <c r="AV31" s="206" t="s">
        <v>1314</v>
      </c>
      <c r="AW31" s="206" t="s">
        <v>1314</v>
      </c>
      <c r="AX31" s="206" t="s">
        <v>1314</v>
      </c>
      <c r="AY31" s="489"/>
      <c r="AZ31" s="490" t="s">
        <v>1314</v>
      </c>
      <c r="BA31" s="206" t="s">
        <v>1314</v>
      </c>
      <c r="BB31" s="206" t="s">
        <v>1314</v>
      </c>
      <c r="BC31" s="206" t="s">
        <v>1314</v>
      </c>
      <c r="BD31" s="206" t="s">
        <v>1314</v>
      </c>
      <c r="BE31" s="206" t="s">
        <v>1314</v>
      </c>
      <c r="BF31" s="206" t="s">
        <v>1314</v>
      </c>
      <c r="BG31" s="206" t="s">
        <v>1314</v>
      </c>
      <c r="BH31" s="491"/>
      <c r="BI31" s="490" t="s">
        <v>1314</v>
      </c>
      <c r="BJ31" s="335"/>
      <c r="BK31" s="206" t="s">
        <v>1314</v>
      </c>
      <c r="BL31" s="206" t="s">
        <v>1314</v>
      </c>
      <c r="BM31" s="206" t="s">
        <v>1314</v>
      </c>
      <c r="BN31" s="206" t="s">
        <v>1314</v>
      </c>
      <c r="BO31" s="206" t="s">
        <v>1314</v>
      </c>
      <c r="BP31" s="206" t="s">
        <v>1314</v>
      </c>
      <c r="BQ31" s="206" t="s">
        <v>1314</v>
      </c>
      <c r="BR31" s="206" t="s">
        <v>1314</v>
      </c>
      <c r="BS31" s="489"/>
      <c r="BT31" s="490" t="s">
        <v>1314</v>
      </c>
      <c r="BU31" s="206" t="s">
        <v>1314</v>
      </c>
      <c r="BV31" s="206" t="s">
        <v>1314</v>
      </c>
      <c r="BW31" s="206" t="s">
        <v>1314</v>
      </c>
      <c r="BX31" s="206" t="s">
        <v>1314</v>
      </c>
      <c r="BY31" s="206" t="s">
        <v>1314</v>
      </c>
      <c r="BZ31" s="206" t="s">
        <v>1314</v>
      </c>
      <c r="CA31" s="206" t="s">
        <v>1314</v>
      </c>
      <c r="CB31" s="491"/>
      <c r="CC31" s="490" t="s">
        <v>1314</v>
      </c>
      <c r="CD31" s="335"/>
      <c r="CE31" s="491"/>
      <c r="CF31" s="491"/>
      <c r="CG31" s="491"/>
      <c r="CH31" s="491"/>
      <c r="CI31" s="206"/>
      <c r="CJ31" s="491"/>
      <c r="CK31" s="491"/>
      <c r="CL31" s="491"/>
      <c r="CM31" s="491"/>
      <c r="CN31" s="206"/>
      <c r="CO31" s="491"/>
      <c r="CP31" s="491"/>
      <c r="CQ31" s="491"/>
      <c r="CR31" s="491"/>
      <c r="CS31" s="206"/>
    </row>
    <row r="32" spans="1:131" s="14" customFormat="1" ht="15.75" customHeight="1">
      <c r="A32" s="16" t="s">
        <v>193</v>
      </c>
      <c r="B32" s="335">
        <v>12</v>
      </c>
      <c r="C32" s="242">
        <f t="shared" ref="C32:U32" si="79">C23+C30</f>
        <v>176468.63212703337</v>
      </c>
      <c r="D32" s="242">
        <f t="shared" si="79"/>
        <v>310827.69099392061</v>
      </c>
      <c r="E32" s="242">
        <f t="shared" si="79"/>
        <v>178185.4703011477</v>
      </c>
      <c r="F32" s="242">
        <f t="shared" si="79"/>
        <v>339188.04468946613</v>
      </c>
      <c r="G32" s="242">
        <f t="shared" si="79"/>
        <v>142993.5273194896</v>
      </c>
      <c r="H32" s="242">
        <f t="shared" si="79"/>
        <v>336180.36644515861</v>
      </c>
      <c r="I32" s="242">
        <f t="shared" si="79"/>
        <v>145325.28324970204</v>
      </c>
      <c r="J32" s="242">
        <f t="shared" si="79"/>
        <v>343186.02343485114</v>
      </c>
      <c r="K32" s="248">
        <f t="shared" si="79"/>
        <v>1972355.0385607693</v>
      </c>
      <c r="L32" s="245">
        <f t="shared" si="79"/>
        <v>0</v>
      </c>
      <c r="M32" s="242">
        <f t="shared" si="79"/>
        <v>1244135.7691459779</v>
      </c>
      <c r="N32" s="242">
        <f t="shared" si="79"/>
        <v>0</v>
      </c>
      <c r="O32" s="242">
        <f t="shared" si="79"/>
        <v>1142679.5971094572</v>
      </c>
      <c r="P32" s="242">
        <f t="shared" si="79"/>
        <v>0</v>
      </c>
      <c r="Q32" s="242">
        <f t="shared" si="79"/>
        <v>1219336.2263566318</v>
      </c>
      <c r="R32" s="242">
        <f t="shared" si="79"/>
        <v>0</v>
      </c>
      <c r="S32" s="242">
        <f t="shared" si="79"/>
        <v>1040365.64047386</v>
      </c>
      <c r="T32" s="246">
        <f t="shared" si="79"/>
        <v>4646517.2330859276</v>
      </c>
      <c r="U32" s="245">
        <f t="shared" si="79"/>
        <v>6618872.2716466971</v>
      </c>
      <c r="V32" s="335">
        <v>12</v>
      </c>
      <c r="W32" s="242">
        <f t="shared" ref="W32:AO32" si="80">W23+W30</f>
        <v>37634.960580569961</v>
      </c>
      <c r="X32" s="242">
        <f t="shared" si="80"/>
        <v>226846.70790576862</v>
      </c>
      <c r="Y32" s="242">
        <f t="shared" si="80"/>
        <v>31235.162784252552</v>
      </c>
      <c r="Z32" s="242">
        <f t="shared" si="80"/>
        <v>246949.06087408212</v>
      </c>
      <c r="AA32" s="242">
        <f t="shared" si="80"/>
        <v>32975.788641720836</v>
      </c>
      <c r="AB32" s="242">
        <f t="shared" si="80"/>
        <v>243374.654380227</v>
      </c>
      <c r="AC32" s="242">
        <f t="shared" si="80"/>
        <v>25837.027076152761</v>
      </c>
      <c r="AD32" s="242">
        <f t="shared" si="80"/>
        <v>224835.98334419259</v>
      </c>
      <c r="AE32" s="248">
        <f t="shared" si="80"/>
        <v>1069689.3455869665</v>
      </c>
      <c r="AF32" s="245">
        <f t="shared" si="80"/>
        <v>0</v>
      </c>
      <c r="AG32" s="242">
        <f t="shared" si="80"/>
        <v>534697.3712284459</v>
      </c>
      <c r="AH32" s="242">
        <f t="shared" si="80"/>
        <v>0</v>
      </c>
      <c r="AI32" s="242">
        <f t="shared" si="80"/>
        <v>489861.05144269031</v>
      </c>
      <c r="AJ32" s="242">
        <f t="shared" si="80"/>
        <v>0</v>
      </c>
      <c r="AK32" s="242">
        <f t="shared" si="80"/>
        <v>509312.23052008456</v>
      </c>
      <c r="AL32" s="242">
        <f t="shared" si="80"/>
        <v>0</v>
      </c>
      <c r="AM32" s="242">
        <f t="shared" si="80"/>
        <v>485039.65817682445</v>
      </c>
      <c r="AN32" s="246">
        <f t="shared" si="80"/>
        <v>2018910.3113680452</v>
      </c>
      <c r="AO32" s="245">
        <f t="shared" si="80"/>
        <v>3088599.6569550117</v>
      </c>
      <c r="AP32" s="335">
        <v>12</v>
      </c>
      <c r="AQ32" s="242">
        <f t="shared" ref="AQ32:BI32" si="81">AQ23+AQ30</f>
        <v>2746056.8093262031</v>
      </c>
      <c r="AR32" s="242">
        <f t="shared" si="81"/>
        <v>8303454.742319582</v>
      </c>
      <c r="AS32" s="242">
        <f t="shared" si="81"/>
        <v>2868108.0450818534</v>
      </c>
      <c r="AT32" s="242">
        <f t="shared" si="81"/>
        <v>8430720.7520967349</v>
      </c>
      <c r="AU32" s="242">
        <f t="shared" si="81"/>
        <v>3043203.3274504519</v>
      </c>
      <c r="AV32" s="242">
        <f t="shared" si="81"/>
        <v>8629858.8929258194</v>
      </c>
      <c r="AW32" s="242">
        <f t="shared" si="81"/>
        <v>2962482.2498412067</v>
      </c>
      <c r="AX32" s="242">
        <f t="shared" si="81"/>
        <v>8575005.0785444602</v>
      </c>
      <c r="AY32" s="248">
        <f t="shared" si="81"/>
        <v>45558889.897586308</v>
      </c>
      <c r="AZ32" s="245">
        <f t="shared" si="81"/>
        <v>0</v>
      </c>
      <c r="BA32" s="242">
        <f t="shared" si="81"/>
        <v>10491763.514248716</v>
      </c>
      <c r="BB32" s="242">
        <f t="shared" si="81"/>
        <v>0</v>
      </c>
      <c r="BC32" s="242">
        <f t="shared" si="81"/>
        <v>8649414.710544385</v>
      </c>
      <c r="BD32" s="242">
        <f t="shared" si="81"/>
        <v>0</v>
      </c>
      <c r="BE32" s="242">
        <f t="shared" si="81"/>
        <v>9123344.7263516076</v>
      </c>
      <c r="BF32" s="242">
        <f t="shared" si="81"/>
        <v>0</v>
      </c>
      <c r="BG32" s="242">
        <f t="shared" si="81"/>
        <v>9123312.4224688504</v>
      </c>
      <c r="BH32" s="246">
        <f t="shared" si="81"/>
        <v>37387835.373613559</v>
      </c>
      <c r="BI32" s="245">
        <f t="shared" si="81"/>
        <v>82946725.271199867</v>
      </c>
      <c r="BJ32" s="335">
        <v>12</v>
      </c>
      <c r="BK32" s="242">
        <f t="shared" ref="BK32:CC32" si="82">BK23+BK30</f>
        <v>43410.761977631293</v>
      </c>
      <c r="BL32" s="242">
        <f t="shared" si="82"/>
        <v>1201329.8865960492</v>
      </c>
      <c r="BM32" s="242">
        <f t="shared" si="82"/>
        <v>55415.042631052202</v>
      </c>
      <c r="BN32" s="242">
        <f t="shared" si="82"/>
        <v>1303698.6153833163</v>
      </c>
      <c r="BO32" s="242">
        <f t="shared" si="82"/>
        <v>67835.788801927119</v>
      </c>
      <c r="BP32" s="242">
        <f t="shared" si="82"/>
        <v>1230837.2058736596</v>
      </c>
      <c r="BQ32" s="242">
        <f t="shared" si="82"/>
        <v>78449.549926586187</v>
      </c>
      <c r="BR32" s="242">
        <f t="shared" si="82"/>
        <v>979935.69497845019</v>
      </c>
      <c r="BS32" s="248">
        <f t="shared" si="82"/>
        <v>4960912.5461686719</v>
      </c>
      <c r="BT32" s="245">
        <f t="shared" si="82"/>
        <v>0</v>
      </c>
      <c r="BU32" s="242">
        <f t="shared" si="82"/>
        <v>501297.84295173851</v>
      </c>
      <c r="BV32" s="242">
        <f t="shared" si="82"/>
        <v>0</v>
      </c>
      <c r="BW32" s="242">
        <f t="shared" si="82"/>
        <v>492788.06918314745</v>
      </c>
      <c r="BX32" s="242">
        <f t="shared" si="82"/>
        <v>0</v>
      </c>
      <c r="BY32" s="242">
        <f t="shared" si="82"/>
        <v>393494.5801643912</v>
      </c>
      <c r="BZ32" s="242">
        <f t="shared" si="82"/>
        <v>0</v>
      </c>
      <c r="CA32" s="242">
        <f t="shared" si="82"/>
        <v>320302.81263203075</v>
      </c>
      <c r="CB32" s="246">
        <f t="shared" si="82"/>
        <v>1707883.3049313079</v>
      </c>
      <c r="CC32" s="245">
        <f t="shared" si="82"/>
        <v>6668795.8510999801</v>
      </c>
      <c r="CD32" s="335">
        <v>12</v>
      </c>
      <c r="CE32" s="246">
        <f t="shared" ref="CE32:CH32" si="83">CE23+CE30</f>
        <v>13046030.191826759</v>
      </c>
      <c r="CF32" s="246">
        <f t="shared" si="83"/>
        <v>13453500.193841904</v>
      </c>
      <c r="CG32" s="246">
        <f t="shared" si="83"/>
        <v>13727259.551838454</v>
      </c>
      <c r="CH32" s="246">
        <f t="shared" si="83"/>
        <v>13335056.890395604</v>
      </c>
      <c r="CI32" s="242">
        <f>SUM(BS32,AY32,AE32,K32)</f>
        <v>53561846.827902712</v>
      </c>
      <c r="CJ32" s="246">
        <f t="shared" ref="CJ32:CM32" si="84">CJ23+CJ30</f>
        <v>12771894.497574877</v>
      </c>
      <c r="CK32" s="246">
        <f t="shared" si="84"/>
        <v>10774743.428279681</v>
      </c>
      <c r="CL32" s="246">
        <f t="shared" si="84"/>
        <v>11245487.763392713</v>
      </c>
      <c r="CM32" s="246">
        <f t="shared" si="84"/>
        <v>10969020.533751568</v>
      </c>
      <c r="CN32" s="242">
        <f t="shared" si="65"/>
        <v>45761146.222998835</v>
      </c>
      <c r="CO32" s="246">
        <f t="shared" ref="CO32:CR32" si="85">CO23+CO30</f>
        <v>25817924.689401638</v>
      </c>
      <c r="CP32" s="246">
        <f t="shared" si="85"/>
        <v>24228243.622121591</v>
      </c>
      <c r="CQ32" s="246">
        <f t="shared" si="85"/>
        <v>24972747.315231171</v>
      </c>
      <c r="CR32" s="246">
        <f t="shared" si="85"/>
        <v>24304077.42414717</v>
      </c>
      <c r="CS32" s="242">
        <f>SUM(CC32,BI32,AO32,U32)</f>
        <v>99322993.050901562</v>
      </c>
      <c r="CT32" s="380"/>
      <c r="CU32" s="380"/>
      <c r="CV32" s="380"/>
      <c r="CW32" s="380"/>
      <c r="CX32" s="380"/>
      <c r="CY32" s="381"/>
      <c r="CZ32" s="381"/>
      <c r="DA32" s="381"/>
      <c r="DB32" s="381"/>
      <c r="DC32" s="381"/>
      <c r="DD32" s="381"/>
      <c r="DE32" s="381"/>
      <c r="DF32" s="381"/>
      <c r="DG32" s="381"/>
      <c r="DH32" s="381"/>
      <c r="DI32" s="381"/>
      <c r="DJ32" s="381"/>
      <c r="DK32" s="381"/>
      <c r="DL32" s="381"/>
      <c r="DM32" s="381"/>
      <c r="DN32" s="381"/>
      <c r="DO32" s="381"/>
      <c r="DP32" s="381"/>
      <c r="DQ32" s="381"/>
      <c r="DR32" s="381"/>
      <c r="DS32" s="381"/>
      <c r="DT32" s="381"/>
      <c r="DU32" s="381"/>
      <c r="DV32" s="381"/>
      <c r="DW32" s="381"/>
      <c r="DX32" s="381"/>
      <c r="DY32" s="381"/>
      <c r="DZ32" s="381"/>
      <c r="EA32" s="381"/>
    </row>
    <row r="33" spans="1:131" s="492" customFormat="1" ht="15.75" customHeight="1">
      <c r="B33" s="430"/>
      <c r="C33" s="485"/>
      <c r="D33" s="485"/>
      <c r="E33" s="485"/>
      <c r="F33" s="485"/>
      <c r="G33" s="485"/>
      <c r="H33" s="485"/>
      <c r="I33" s="485"/>
      <c r="J33" s="485"/>
      <c r="K33" s="486"/>
      <c r="L33" s="487"/>
      <c r="M33" s="485"/>
      <c r="N33" s="485"/>
      <c r="O33" s="485"/>
      <c r="P33" s="485"/>
      <c r="Q33" s="485"/>
      <c r="R33" s="485"/>
      <c r="S33" s="485"/>
      <c r="T33" s="485"/>
      <c r="U33" s="487"/>
      <c r="V33" s="430"/>
      <c r="W33" s="485"/>
      <c r="X33" s="485"/>
      <c r="Y33" s="485"/>
      <c r="Z33" s="485"/>
      <c r="AA33" s="485"/>
      <c r="AB33" s="485"/>
      <c r="AC33" s="485"/>
      <c r="AD33" s="485"/>
      <c r="AE33" s="486"/>
      <c r="AF33" s="487"/>
      <c r="AG33" s="485"/>
      <c r="AH33" s="485"/>
      <c r="AI33" s="485"/>
      <c r="AJ33" s="485"/>
      <c r="AK33" s="485"/>
      <c r="AL33" s="485"/>
      <c r="AM33" s="485"/>
      <c r="AN33" s="485"/>
      <c r="AO33" s="487"/>
      <c r="AP33" s="430"/>
      <c r="AQ33" s="485"/>
      <c r="AR33" s="485"/>
      <c r="AS33" s="485"/>
      <c r="AT33" s="485"/>
      <c r="AU33" s="485"/>
      <c r="AV33" s="485"/>
      <c r="AW33" s="485"/>
      <c r="AX33" s="485"/>
      <c r="AY33" s="486"/>
      <c r="AZ33" s="487"/>
      <c r="BA33" s="485"/>
      <c r="BB33" s="485"/>
      <c r="BC33" s="485"/>
      <c r="BD33" s="485"/>
      <c r="BE33" s="485"/>
      <c r="BF33" s="485"/>
      <c r="BG33" s="485"/>
      <c r="BH33" s="485"/>
      <c r="BI33" s="487"/>
      <c r="BJ33" s="430"/>
      <c r="BK33" s="485"/>
      <c r="BL33" s="485"/>
      <c r="BM33" s="485"/>
      <c r="BN33" s="485"/>
      <c r="BO33" s="485"/>
      <c r="BP33" s="485"/>
      <c r="BQ33" s="485"/>
      <c r="BR33" s="485"/>
      <c r="BS33" s="486"/>
      <c r="BT33" s="487"/>
      <c r="BU33" s="485"/>
      <c r="BV33" s="485"/>
      <c r="BW33" s="485"/>
      <c r="BX33" s="485"/>
      <c r="BY33" s="485"/>
      <c r="BZ33" s="485"/>
      <c r="CA33" s="485"/>
      <c r="CB33" s="485"/>
      <c r="CC33" s="487"/>
      <c r="CD33" s="430"/>
      <c r="CE33" s="485"/>
      <c r="CF33" s="485"/>
      <c r="CG33" s="485"/>
      <c r="CH33" s="485"/>
      <c r="CI33" s="488"/>
      <c r="CJ33" s="485"/>
      <c r="CK33" s="485"/>
      <c r="CL33" s="485"/>
      <c r="CM33" s="485"/>
      <c r="CN33" s="488"/>
      <c r="CO33" s="485"/>
      <c r="CP33" s="485"/>
      <c r="CQ33" s="485"/>
      <c r="CR33" s="485"/>
      <c r="CS33" s="488"/>
      <c r="CT33" s="379"/>
      <c r="CU33" s="379"/>
      <c r="CV33" s="379"/>
      <c r="CW33" s="379"/>
      <c r="CX33" s="379"/>
      <c r="CY33" s="493"/>
      <c r="CZ33" s="493"/>
      <c r="DA33" s="493"/>
      <c r="DB33" s="493"/>
      <c r="DC33" s="493"/>
      <c r="DD33" s="493"/>
      <c r="DE33" s="493"/>
      <c r="DF33" s="493"/>
      <c r="DG33" s="493"/>
      <c r="DH33" s="493"/>
      <c r="DI33" s="493"/>
      <c r="DJ33" s="493"/>
      <c r="DK33" s="493"/>
      <c r="DL33" s="493"/>
      <c r="DM33" s="493"/>
      <c r="DN33" s="493"/>
      <c r="DO33" s="493"/>
      <c r="DP33" s="493"/>
      <c r="DQ33" s="493"/>
      <c r="DR33" s="493"/>
      <c r="DS33" s="493"/>
      <c r="DT33" s="493"/>
      <c r="DU33" s="493"/>
      <c r="DV33" s="493"/>
      <c r="DW33" s="493"/>
      <c r="DX33" s="493"/>
      <c r="DY33" s="493"/>
      <c r="DZ33" s="493"/>
      <c r="EA33" s="493"/>
    </row>
    <row r="34" spans="1:131" ht="15.75" customHeight="1">
      <c r="A34" s="16" t="s">
        <v>195</v>
      </c>
      <c r="B34" s="430"/>
      <c r="C34" s="485"/>
      <c r="D34" s="485"/>
      <c r="E34" s="485"/>
      <c r="F34" s="485"/>
      <c r="G34" s="485"/>
      <c r="H34" s="485"/>
      <c r="I34" s="485"/>
      <c r="J34" s="485"/>
      <c r="K34" s="486"/>
      <c r="L34" s="487"/>
      <c r="M34" s="485"/>
      <c r="N34" s="485"/>
      <c r="O34" s="485"/>
      <c r="P34" s="485"/>
      <c r="Q34" s="485"/>
      <c r="R34" s="485"/>
      <c r="S34" s="485"/>
      <c r="T34" s="485"/>
      <c r="U34" s="487"/>
      <c r="V34" s="430"/>
      <c r="W34" s="485"/>
      <c r="X34" s="485"/>
      <c r="Y34" s="485"/>
      <c r="Z34" s="485"/>
      <c r="AA34" s="485"/>
      <c r="AB34" s="485"/>
      <c r="AC34" s="485"/>
      <c r="AD34" s="485"/>
      <c r="AE34" s="486"/>
      <c r="AF34" s="487"/>
      <c r="AG34" s="485"/>
      <c r="AH34" s="485"/>
      <c r="AI34" s="485"/>
      <c r="AJ34" s="485"/>
      <c r="AK34" s="485"/>
      <c r="AL34" s="485"/>
      <c r="AM34" s="485"/>
      <c r="AN34" s="485"/>
      <c r="AO34" s="487"/>
      <c r="AP34" s="430"/>
      <c r="AQ34" s="485"/>
      <c r="AR34" s="485"/>
      <c r="AS34" s="485"/>
      <c r="AT34" s="485"/>
      <c r="AU34" s="485"/>
      <c r="AV34" s="485"/>
      <c r="AW34" s="485"/>
      <c r="AX34" s="485"/>
      <c r="AY34" s="486"/>
      <c r="AZ34" s="487"/>
      <c r="BA34" s="485"/>
      <c r="BB34" s="485"/>
      <c r="BC34" s="485"/>
      <c r="BD34" s="485"/>
      <c r="BE34" s="485"/>
      <c r="BF34" s="485"/>
      <c r="BG34" s="485"/>
      <c r="BH34" s="485"/>
      <c r="BI34" s="487"/>
      <c r="BJ34" s="430"/>
      <c r="BK34" s="485"/>
      <c r="BL34" s="485"/>
      <c r="BM34" s="485"/>
      <c r="BN34" s="485"/>
      <c r="BO34" s="485"/>
      <c r="BP34" s="485"/>
      <c r="BQ34" s="485"/>
      <c r="BR34" s="485"/>
      <c r="BS34" s="486"/>
      <c r="BT34" s="487"/>
      <c r="BU34" s="485"/>
      <c r="BV34" s="485"/>
      <c r="BW34" s="485"/>
      <c r="BX34" s="485"/>
      <c r="BY34" s="485"/>
      <c r="BZ34" s="485"/>
      <c r="CA34" s="485"/>
      <c r="CB34" s="485"/>
      <c r="CC34" s="487"/>
      <c r="CD34" s="430"/>
      <c r="CE34" s="485"/>
      <c r="CF34" s="485"/>
      <c r="CG34" s="485"/>
      <c r="CH34" s="485"/>
      <c r="CI34" s="488"/>
      <c r="CJ34" s="485"/>
      <c r="CK34" s="485"/>
      <c r="CL34" s="485"/>
      <c r="CM34" s="485"/>
      <c r="CN34" s="488"/>
      <c r="CO34" s="485"/>
      <c r="CP34" s="485"/>
      <c r="CQ34" s="485"/>
      <c r="CR34" s="485"/>
      <c r="CS34" s="488"/>
      <c r="CT34" s="379"/>
      <c r="CV34" s="379"/>
      <c r="CX34" s="379"/>
    </row>
    <row r="35" spans="1:131" ht="15.75" customHeight="1">
      <c r="A35" s="97" t="s">
        <v>197</v>
      </c>
      <c r="B35" s="335">
        <v>13</v>
      </c>
      <c r="C35" s="261">
        <v>38699.08</v>
      </c>
      <c r="D35" s="261">
        <v>17732</v>
      </c>
      <c r="E35" s="261">
        <v>8703.5620381412118</v>
      </c>
      <c r="F35" s="261">
        <v>13644.674975719563</v>
      </c>
      <c r="G35" s="261">
        <v>36723.309706964035</v>
      </c>
      <c r="H35" s="261">
        <v>9562.198717330999</v>
      </c>
      <c r="I35" s="261">
        <v>48103.170537755577</v>
      </c>
      <c r="J35" s="261">
        <v>15073.188122235482</v>
      </c>
      <c r="K35" s="478">
        <f t="shared" ref="K35:K64" si="86">SUM(C35:J35)</f>
        <v>188241.18409814686</v>
      </c>
      <c r="L35" s="483">
        <v>0</v>
      </c>
      <c r="M35" s="261">
        <v>181816.7</v>
      </c>
      <c r="N35" s="261">
        <v>0</v>
      </c>
      <c r="O35" s="261">
        <v>199814.43921971985</v>
      </c>
      <c r="P35" s="261">
        <v>0</v>
      </c>
      <c r="Q35" s="261">
        <v>222128.71325442343</v>
      </c>
      <c r="R35" s="261">
        <v>0</v>
      </c>
      <c r="S35" s="261">
        <v>252877.11232593795</v>
      </c>
      <c r="T35" s="480">
        <f t="shared" ref="T35:T64" si="87">SUM(L35:S35)</f>
        <v>856636.96480008122</v>
      </c>
      <c r="U35" s="481">
        <f t="shared" ref="U35:U64" si="88">SUM(T35,K35)</f>
        <v>1044878.1488982281</v>
      </c>
      <c r="V35" s="335">
        <v>13</v>
      </c>
      <c r="W35" s="261">
        <v>11683.320000000002</v>
      </c>
      <c r="X35" s="261">
        <v>4092.0000000000005</v>
      </c>
      <c r="Y35" s="261">
        <v>0</v>
      </c>
      <c r="Z35" s="261">
        <v>2728.9349951439126</v>
      </c>
      <c r="AA35" s="261">
        <v>0</v>
      </c>
      <c r="AB35" s="261">
        <v>2732.0567763802856</v>
      </c>
      <c r="AC35" s="261">
        <v>0</v>
      </c>
      <c r="AD35" s="261">
        <v>5481.1593171765389</v>
      </c>
      <c r="AE35" s="478">
        <f t="shared" ref="AE35:AE64" si="89">SUM(W35:AD35)</f>
        <v>26717.471088700739</v>
      </c>
      <c r="AF35" s="483">
        <v>0</v>
      </c>
      <c r="AG35" s="261">
        <v>94852.709999999992</v>
      </c>
      <c r="AH35" s="261">
        <v>0</v>
      </c>
      <c r="AI35" s="261">
        <v>15640.661660095298</v>
      </c>
      <c r="AJ35" s="261">
        <v>0</v>
      </c>
      <c r="AK35" s="261">
        <v>37083.231390527377</v>
      </c>
      <c r="AL35" s="261">
        <v>0</v>
      </c>
      <c r="AM35" s="261">
        <v>39663.636197396714</v>
      </c>
      <c r="AN35" s="480">
        <f t="shared" ref="AN35:AN64" si="90">SUM(AF35:AM35)</f>
        <v>187240.23924801941</v>
      </c>
      <c r="AO35" s="481">
        <f t="shared" ref="AO35:AO64" si="91">SUM(AN35,AE35)</f>
        <v>213957.71033672016</v>
      </c>
      <c r="AP35" s="335">
        <v>13</v>
      </c>
      <c r="AQ35" s="261">
        <v>317998.06999999983</v>
      </c>
      <c r="AR35" s="261">
        <v>144584</v>
      </c>
      <c r="AS35" s="261">
        <v>272109.39086094784</v>
      </c>
      <c r="AT35" s="261">
        <v>141904.61974748346</v>
      </c>
      <c r="AU35" s="261">
        <v>339375.51189944794</v>
      </c>
      <c r="AV35" s="261">
        <v>125674.61171349313</v>
      </c>
      <c r="AW35" s="261">
        <v>375829.58235665149</v>
      </c>
      <c r="AX35" s="261">
        <v>148006.37073344353</v>
      </c>
      <c r="AY35" s="478">
        <f t="shared" ref="AY35:AY64" si="92">SUM(AQ35:AX35)</f>
        <v>1865482.157311467</v>
      </c>
      <c r="AZ35" s="483">
        <v>0</v>
      </c>
      <c r="BA35" s="261">
        <v>2703447.8000000003</v>
      </c>
      <c r="BB35" s="261">
        <v>0</v>
      </c>
      <c r="BC35" s="261">
        <v>2392831.3494625315</v>
      </c>
      <c r="BD35" s="261">
        <v>0</v>
      </c>
      <c r="BE35" s="261">
        <v>2215869.6998093021</v>
      </c>
      <c r="BF35" s="261">
        <v>0</v>
      </c>
      <c r="BG35" s="261">
        <v>2271503.4845284387</v>
      </c>
      <c r="BH35" s="480">
        <f t="shared" ref="BH35:BH64" si="93">SUM(AZ35:BG35)</f>
        <v>9583652.333800273</v>
      </c>
      <c r="BI35" s="481">
        <f t="shared" ref="BI35:BI64" si="94">SUM(BH35,AY35)</f>
        <v>11449134.49111174</v>
      </c>
      <c r="BJ35" s="335">
        <v>13</v>
      </c>
      <c r="BK35" s="261">
        <v>0</v>
      </c>
      <c r="BL35" s="261">
        <v>5456</v>
      </c>
      <c r="BM35" s="261">
        <v>0</v>
      </c>
      <c r="BN35" s="261">
        <v>16373.609970863476</v>
      </c>
      <c r="BO35" s="261">
        <v>8876.1099578754129</v>
      </c>
      <c r="BP35" s="261">
        <v>6830.1419409507134</v>
      </c>
      <c r="BQ35" s="261">
        <v>14861.315596577027</v>
      </c>
      <c r="BR35" s="261">
        <v>8221.7389757648089</v>
      </c>
      <c r="BS35" s="478">
        <f t="shared" ref="BS35:BS64" si="95">SUM(BK35:BR35)</f>
        <v>60618.916442031434</v>
      </c>
      <c r="BT35" s="483">
        <v>0</v>
      </c>
      <c r="BU35" s="261">
        <v>100650.51</v>
      </c>
      <c r="BV35" s="261">
        <v>0</v>
      </c>
      <c r="BW35" s="261">
        <v>265300.62781148328</v>
      </c>
      <c r="BX35" s="261">
        <v>0</v>
      </c>
      <c r="BY35" s="261">
        <v>121172.44351982199</v>
      </c>
      <c r="BZ35" s="261">
        <v>0</v>
      </c>
      <c r="CA35" s="261">
        <v>129959.17535489079</v>
      </c>
      <c r="CB35" s="480">
        <f t="shared" ref="CB35:CB64" si="96">SUM(BT35:CA35)</f>
        <v>617082.75668619608</v>
      </c>
      <c r="CC35" s="481">
        <f t="shared" ref="CC35:CC64" si="97">SUM(CB35,BS35)</f>
        <v>677701.67312822747</v>
      </c>
      <c r="CD35" s="335">
        <v>13</v>
      </c>
      <c r="CE35" s="480">
        <f t="shared" ref="CE35:CE64" si="98">+C35+D35+W35+X35+AQ35+AR35+BK35+BL35</f>
        <v>540244.46999999986</v>
      </c>
      <c r="CF35" s="480">
        <f t="shared" ref="CF35:CF64" si="99">+E35+F35+Y35+Z35+AS35+AT35+BM35+BN35</f>
        <v>455464.79258829949</v>
      </c>
      <c r="CG35" s="480">
        <f t="shared" ref="CG35:CG64" si="100">+G35+H35+AA35+AB35+AU35+AV35+BO35+BP35</f>
        <v>529773.94071244251</v>
      </c>
      <c r="CH35" s="480">
        <f t="shared" ref="CH35:CH64" si="101">+I35+J35+AC35+AD35+AW35+AX35+BQ35+BR35</f>
        <v>615576.52563960443</v>
      </c>
      <c r="CI35" s="482">
        <f t="shared" ref="CI35:CI64" si="102">SUM(K35,AE35,AY35,BS35)</f>
        <v>2141059.7289403458</v>
      </c>
      <c r="CJ35" s="480">
        <f t="shared" ref="CJ35:CJ64" si="103">L35+M35+AF35+AG35+AZ35+BA35+BT35+BU35</f>
        <v>3080767.72</v>
      </c>
      <c r="CK35" s="480">
        <f t="shared" ref="CK35:CK64" si="104">N35+O35+AH35+AI35+BB35+BC35+BV35+BW35</f>
        <v>2873587.0781538296</v>
      </c>
      <c r="CL35" s="480">
        <f t="shared" ref="CL35:CL64" si="105">P35+Q35+AJ35+AK35+BD35+BE35+BX35+BY35</f>
        <v>2596254.0879740748</v>
      </c>
      <c r="CM35" s="480">
        <f t="shared" ref="CM35:CM64" si="106">+R35+S35+AL35+AM35+BF35+BG35+BZ35+CA35</f>
        <v>2694003.4084066642</v>
      </c>
      <c r="CN35" s="482">
        <f t="shared" ref="CN35:CN66" si="107">SUM(T35,AN35,BH35,CB35)</f>
        <v>11244612.29453457</v>
      </c>
      <c r="CO35" s="480">
        <f t="shared" ref="CO35:CO64" si="108">+C35+D35+L35+M35+W35+X35+AF35+AG35+AQ35+AR35+AZ35+BA35+BK35+BL35+BT35+BU35</f>
        <v>3621012.19</v>
      </c>
      <c r="CP35" s="480">
        <f t="shared" ref="CP35:CP64" si="109">+E35+F35+N35+O35+Y35+Z35+AH35+AI35+AS35+AT35+BB35+BC35+BM35+BN35+BV35+BW35</f>
        <v>3329051.8707421292</v>
      </c>
      <c r="CQ35" s="480">
        <f t="shared" ref="CQ35:CQ64" si="110">+G35+H35+P35+Q35+AA35+AB35+AJ35+AK35+AU35+AV35+BD35+BE35+BO35+BP35+BX35+BY35</f>
        <v>3126028.0286865174</v>
      </c>
      <c r="CR35" s="480">
        <f t="shared" ref="CR35:CR64" si="111">+I35+J35+R35+S35+AC35+AD35+AL35+AM35+AW35+AX35+BF35+BG35+BQ35+BR35+BZ35+CA35</f>
        <v>3309579.9340462689</v>
      </c>
      <c r="CS35" s="482">
        <f t="shared" ref="CS35:CS64" si="112">SUM(CC35,BI35,AO35,U35)</f>
        <v>13385672.023474917</v>
      </c>
      <c r="CT35" s="379"/>
      <c r="CV35" s="379"/>
      <c r="CX35" s="379"/>
    </row>
    <row r="36" spans="1:131" ht="15.75" customHeight="1">
      <c r="A36" s="97" t="s">
        <v>199</v>
      </c>
      <c r="B36" s="335">
        <v>14</v>
      </c>
      <c r="C36" s="261">
        <v>0</v>
      </c>
      <c r="D36" s="261">
        <v>0</v>
      </c>
      <c r="E36" s="261">
        <v>0</v>
      </c>
      <c r="F36" s="261">
        <v>1364.4674975719563</v>
      </c>
      <c r="G36" s="261">
        <v>0</v>
      </c>
      <c r="H36" s="261">
        <v>1366.0283881901428</v>
      </c>
      <c r="I36" s="261">
        <v>0</v>
      </c>
      <c r="J36" s="261">
        <v>15249.999713112145</v>
      </c>
      <c r="K36" s="478">
        <f t="shared" si="86"/>
        <v>17980.495598874244</v>
      </c>
      <c r="L36" s="483">
        <v>0</v>
      </c>
      <c r="M36" s="261">
        <v>0</v>
      </c>
      <c r="N36" s="261">
        <v>0</v>
      </c>
      <c r="O36" s="261">
        <v>13792.984991821118</v>
      </c>
      <c r="P36" s="261">
        <v>0</v>
      </c>
      <c r="Q36" s="261">
        <v>30151.222925135538</v>
      </c>
      <c r="R36" s="261">
        <v>0</v>
      </c>
      <c r="S36" s="261">
        <v>0</v>
      </c>
      <c r="T36" s="480">
        <f t="shared" si="87"/>
        <v>43944.207916956657</v>
      </c>
      <c r="U36" s="481">
        <f t="shared" si="88"/>
        <v>61924.703515830901</v>
      </c>
      <c r="V36" s="335">
        <v>14</v>
      </c>
      <c r="W36" s="261">
        <v>7640.9000000000005</v>
      </c>
      <c r="X36" s="261">
        <v>9959</v>
      </c>
      <c r="Y36" s="261">
        <v>0</v>
      </c>
      <c r="Z36" s="261">
        <v>8002.741921243146</v>
      </c>
      <c r="AA36" s="261">
        <v>0</v>
      </c>
      <c r="AB36" s="261">
        <v>2732.0567763802856</v>
      </c>
      <c r="AC36" s="261">
        <v>0</v>
      </c>
      <c r="AD36" s="261">
        <v>0</v>
      </c>
      <c r="AE36" s="478">
        <f t="shared" si="89"/>
        <v>28334.698697623433</v>
      </c>
      <c r="AF36" s="483">
        <v>0</v>
      </c>
      <c r="AG36" s="261">
        <v>451</v>
      </c>
      <c r="AH36" s="261">
        <v>0</v>
      </c>
      <c r="AI36" s="261">
        <v>0</v>
      </c>
      <c r="AJ36" s="261">
        <v>0</v>
      </c>
      <c r="AK36" s="261">
        <v>38090.953622707355</v>
      </c>
      <c r="AL36" s="261">
        <v>0</v>
      </c>
      <c r="AM36" s="261">
        <v>13518.677346360708</v>
      </c>
      <c r="AN36" s="480">
        <f t="shared" si="90"/>
        <v>52060.630969068065</v>
      </c>
      <c r="AO36" s="481">
        <f t="shared" si="91"/>
        <v>80395.329666691498</v>
      </c>
      <c r="AP36" s="335">
        <v>14</v>
      </c>
      <c r="AQ36" s="261">
        <v>0</v>
      </c>
      <c r="AR36" s="261">
        <v>5456</v>
      </c>
      <c r="AS36" s="261">
        <v>0</v>
      </c>
      <c r="AT36" s="261">
        <v>4093.4024927158689</v>
      </c>
      <c r="AU36" s="261">
        <v>19773.641484145799</v>
      </c>
      <c r="AV36" s="261">
        <v>10928.227105521142</v>
      </c>
      <c r="AW36" s="261">
        <v>0</v>
      </c>
      <c r="AX36" s="261">
        <v>8221.7389757648089</v>
      </c>
      <c r="AY36" s="478">
        <f t="shared" si="92"/>
        <v>48473.010058147614</v>
      </c>
      <c r="AZ36" s="483">
        <v>0</v>
      </c>
      <c r="BA36" s="261">
        <v>123237.81000000001</v>
      </c>
      <c r="BB36" s="261">
        <v>0</v>
      </c>
      <c r="BC36" s="261">
        <v>31651.065213562408</v>
      </c>
      <c r="BD36" s="261">
        <v>0</v>
      </c>
      <c r="BE36" s="261">
        <v>143213.39998648767</v>
      </c>
      <c r="BF36" s="261">
        <v>0</v>
      </c>
      <c r="BG36" s="261">
        <v>109239.33043267298</v>
      </c>
      <c r="BH36" s="480">
        <f t="shared" si="93"/>
        <v>407341.60563272308</v>
      </c>
      <c r="BI36" s="481">
        <f t="shared" si="94"/>
        <v>455814.61569087068</v>
      </c>
      <c r="BJ36" s="335">
        <v>14</v>
      </c>
      <c r="BK36" s="261">
        <v>0</v>
      </c>
      <c r="BL36" s="261">
        <v>1364</v>
      </c>
      <c r="BM36" s="261">
        <v>0</v>
      </c>
      <c r="BN36" s="261">
        <v>1364.4674975719563</v>
      </c>
      <c r="BO36" s="261">
        <v>0</v>
      </c>
      <c r="BP36" s="261">
        <v>0</v>
      </c>
      <c r="BQ36" s="261">
        <v>0</v>
      </c>
      <c r="BR36" s="261">
        <v>0</v>
      </c>
      <c r="BS36" s="478">
        <f t="shared" si="95"/>
        <v>2728.4674975719563</v>
      </c>
      <c r="BT36" s="483">
        <v>0</v>
      </c>
      <c r="BU36" s="261">
        <v>9196.51</v>
      </c>
      <c r="BV36" s="261">
        <v>0</v>
      </c>
      <c r="BW36" s="261">
        <v>15317.506001919173</v>
      </c>
      <c r="BX36" s="261">
        <v>0</v>
      </c>
      <c r="BY36" s="261">
        <v>0</v>
      </c>
      <c r="BZ36" s="261">
        <v>0</v>
      </c>
      <c r="CA36" s="261">
        <v>0</v>
      </c>
      <c r="CB36" s="480">
        <f t="shared" si="96"/>
        <v>24514.016001919175</v>
      </c>
      <c r="CC36" s="481">
        <f t="shared" si="97"/>
        <v>27242.483499491133</v>
      </c>
      <c r="CD36" s="335">
        <v>14</v>
      </c>
      <c r="CE36" s="480">
        <f t="shared" si="98"/>
        <v>24419.9</v>
      </c>
      <c r="CF36" s="480">
        <f t="shared" si="99"/>
        <v>14825.079409102927</v>
      </c>
      <c r="CG36" s="480">
        <f t="shared" si="100"/>
        <v>34799.953754237373</v>
      </c>
      <c r="CH36" s="480">
        <f t="shared" si="101"/>
        <v>23471.738688876954</v>
      </c>
      <c r="CI36" s="482">
        <f t="shared" si="102"/>
        <v>97516.671852217245</v>
      </c>
      <c r="CJ36" s="480">
        <f t="shared" si="103"/>
        <v>132885.32</v>
      </c>
      <c r="CK36" s="480">
        <f t="shared" si="104"/>
        <v>60761.556207302696</v>
      </c>
      <c r="CL36" s="480">
        <f t="shared" si="105"/>
        <v>211455.57653433055</v>
      </c>
      <c r="CM36" s="480">
        <f t="shared" si="106"/>
        <v>122758.00777903369</v>
      </c>
      <c r="CN36" s="482">
        <f t="shared" si="107"/>
        <v>527860.46052066702</v>
      </c>
      <c r="CO36" s="480">
        <f t="shared" si="108"/>
        <v>157305.22000000003</v>
      </c>
      <c r="CP36" s="480">
        <f t="shared" si="109"/>
        <v>75586.63561640562</v>
      </c>
      <c r="CQ36" s="480">
        <f t="shared" si="110"/>
        <v>246255.53028856794</v>
      </c>
      <c r="CR36" s="480">
        <f t="shared" si="111"/>
        <v>146229.74646791065</v>
      </c>
      <c r="CS36" s="482">
        <f t="shared" si="112"/>
        <v>625377.1323728842</v>
      </c>
      <c r="CT36" s="379"/>
      <c r="CV36" s="379"/>
      <c r="CX36" s="379"/>
    </row>
    <row r="37" spans="1:131" ht="15.75" customHeight="1">
      <c r="A37" s="97" t="s">
        <v>200</v>
      </c>
      <c r="B37" s="335">
        <v>15</v>
      </c>
      <c r="C37" s="261">
        <v>76376.739999999991</v>
      </c>
      <c r="D37" s="261">
        <v>37012.569999999971</v>
      </c>
      <c r="E37" s="261">
        <v>21863.270853433442</v>
      </c>
      <c r="F37" s="261">
        <v>39155.165449477397</v>
      </c>
      <c r="G37" s="261">
        <v>16281.185606371728</v>
      </c>
      <c r="H37" s="261">
        <v>27096.525087320428</v>
      </c>
      <c r="I37" s="261">
        <v>18357.885359520453</v>
      </c>
      <c r="J37" s="261">
        <v>28647.697089528876</v>
      </c>
      <c r="K37" s="478">
        <f t="shared" si="86"/>
        <v>264791.03944565228</v>
      </c>
      <c r="L37" s="483">
        <v>0</v>
      </c>
      <c r="M37" s="261">
        <v>148371.08999999988</v>
      </c>
      <c r="N37" s="261">
        <v>0</v>
      </c>
      <c r="O37" s="261">
        <v>182058.09467217044</v>
      </c>
      <c r="P37" s="261">
        <v>0</v>
      </c>
      <c r="Q37" s="261">
        <v>117274.00002887929</v>
      </c>
      <c r="R37" s="261">
        <v>0</v>
      </c>
      <c r="S37" s="261">
        <v>123494.45631867947</v>
      </c>
      <c r="T37" s="480">
        <f t="shared" si="87"/>
        <v>571197.64101972908</v>
      </c>
      <c r="U37" s="481">
        <f t="shared" si="88"/>
        <v>835988.68046538136</v>
      </c>
      <c r="V37" s="335">
        <v>15</v>
      </c>
      <c r="W37" s="261">
        <v>4182.2099999999991</v>
      </c>
      <c r="X37" s="261">
        <v>7828.7199999999921</v>
      </c>
      <c r="Y37" s="261">
        <v>4865.116899608749</v>
      </c>
      <c r="Z37" s="261">
        <v>15345.317654548146</v>
      </c>
      <c r="AA37" s="261">
        <v>8689.5429282302921</v>
      </c>
      <c r="AB37" s="261">
        <v>20647.198611625812</v>
      </c>
      <c r="AC37" s="261">
        <v>2390.3721552950615</v>
      </c>
      <c r="AD37" s="261">
        <v>21390.1438663765</v>
      </c>
      <c r="AE37" s="478">
        <f t="shared" si="89"/>
        <v>85338.622115684557</v>
      </c>
      <c r="AF37" s="483">
        <v>0</v>
      </c>
      <c r="AG37" s="261">
        <v>35828.07999999998</v>
      </c>
      <c r="AH37" s="261">
        <v>0</v>
      </c>
      <c r="AI37" s="261">
        <v>67442.710198274639</v>
      </c>
      <c r="AJ37" s="261">
        <v>0</v>
      </c>
      <c r="AK37" s="261">
        <v>84859.024965461242</v>
      </c>
      <c r="AL37" s="261">
        <v>0</v>
      </c>
      <c r="AM37" s="261">
        <v>94227.916944094031</v>
      </c>
      <c r="AN37" s="480">
        <f t="shared" si="90"/>
        <v>282357.73210782988</v>
      </c>
      <c r="AO37" s="481">
        <f t="shared" si="91"/>
        <v>367696.35422351444</v>
      </c>
      <c r="AP37" s="335">
        <v>15</v>
      </c>
      <c r="AQ37" s="261">
        <v>139273.18999999983</v>
      </c>
      <c r="AR37" s="261">
        <v>206609.7200000007</v>
      </c>
      <c r="AS37" s="261">
        <v>116071.34868175953</v>
      </c>
      <c r="AT37" s="261">
        <v>204521.77380742889</v>
      </c>
      <c r="AU37" s="261">
        <v>220489.79087374578</v>
      </c>
      <c r="AV37" s="261">
        <v>181035.99672513022</v>
      </c>
      <c r="AW37" s="261">
        <v>189999.67610287236</v>
      </c>
      <c r="AX37" s="261">
        <v>181562.49823129227</v>
      </c>
      <c r="AY37" s="478">
        <f t="shared" si="92"/>
        <v>1439563.9944222295</v>
      </c>
      <c r="AZ37" s="483">
        <v>0</v>
      </c>
      <c r="BA37" s="261">
        <v>1041184.8999999991</v>
      </c>
      <c r="BB37" s="261">
        <v>0</v>
      </c>
      <c r="BC37" s="261">
        <v>1287633.7242083747</v>
      </c>
      <c r="BD37" s="261">
        <v>0</v>
      </c>
      <c r="BE37" s="261">
        <v>1009687.9170314829</v>
      </c>
      <c r="BF37" s="261">
        <v>0</v>
      </c>
      <c r="BG37" s="261">
        <v>1221965.1101630356</v>
      </c>
      <c r="BH37" s="480">
        <f t="shared" si="93"/>
        <v>4560471.6514028925</v>
      </c>
      <c r="BI37" s="481">
        <f t="shared" si="94"/>
        <v>6000035.6458251216</v>
      </c>
      <c r="BJ37" s="335">
        <v>15</v>
      </c>
      <c r="BK37" s="261">
        <v>0</v>
      </c>
      <c r="BL37" s="261">
        <v>3863.6499999999996</v>
      </c>
      <c r="BM37" s="261">
        <v>0</v>
      </c>
      <c r="BN37" s="261">
        <v>6177.4765438460081</v>
      </c>
      <c r="BO37" s="261">
        <v>1026.8747857996793</v>
      </c>
      <c r="BP37" s="261">
        <v>2456.9182286621931</v>
      </c>
      <c r="BQ37" s="261">
        <v>0</v>
      </c>
      <c r="BR37" s="261">
        <v>870.58611669208517</v>
      </c>
      <c r="BS37" s="478">
        <f t="shared" si="95"/>
        <v>14395.505674999964</v>
      </c>
      <c r="BT37" s="483">
        <v>0</v>
      </c>
      <c r="BU37" s="261">
        <v>45566.27</v>
      </c>
      <c r="BV37" s="261">
        <v>0</v>
      </c>
      <c r="BW37" s="261">
        <v>32954.416918944335</v>
      </c>
      <c r="BX37" s="261">
        <v>0</v>
      </c>
      <c r="BY37" s="261">
        <v>11444.690942550338</v>
      </c>
      <c r="BZ37" s="261">
        <v>0</v>
      </c>
      <c r="CA37" s="261">
        <v>4756.1564131769464</v>
      </c>
      <c r="CB37" s="480">
        <f t="shared" si="96"/>
        <v>94721.534274671605</v>
      </c>
      <c r="CC37" s="481">
        <f t="shared" si="97"/>
        <v>109117.03994967157</v>
      </c>
      <c r="CD37" s="335">
        <v>15</v>
      </c>
      <c r="CE37" s="480">
        <f t="shared" si="98"/>
        <v>475146.80000000051</v>
      </c>
      <c r="CF37" s="480">
        <f t="shared" si="99"/>
        <v>407999.46989010216</v>
      </c>
      <c r="CG37" s="480">
        <f t="shared" si="100"/>
        <v>477724.03284688608</v>
      </c>
      <c r="CH37" s="480">
        <f t="shared" si="101"/>
        <v>443218.85892157763</v>
      </c>
      <c r="CI37" s="482">
        <f t="shared" si="102"/>
        <v>1804089.1616585662</v>
      </c>
      <c r="CJ37" s="480">
        <f t="shared" si="103"/>
        <v>1270950.3399999989</v>
      </c>
      <c r="CK37" s="480">
        <f t="shared" si="104"/>
        <v>1570088.9459977641</v>
      </c>
      <c r="CL37" s="480">
        <f t="shared" si="105"/>
        <v>1223265.6329683738</v>
      </c>
      <c r="CM37" s="480">
        <f t="shared" si="106"/>
        <v>1444443.6398389861</v>
      </c>
      <c r="CN37" s="482">
        <f t="shared" si="107"/>
        <v>5508748.558805123</v>
      </c>
      <c r="CO37" s="480">
        <f t="shared" si="108"/>
        <v>1746097.1399999992</v>
      </c>
      <c r="CP37" s="480">
        <f t="shared" si="109"/>
        <v>1978088.4158878664</v>
      </c>
      <c r="CQ37" s="480">
        <f t="shared" si="110"/>
        <v>1700989.6658152598</v>
      </c>
      <c r="CR37" s="480">
        <f t="shared" si="111"/>
        <v>1887662.4987605638</v>
      </c>
      <c r="CS37" s="482">
        <f t="shared" si="112"/>
        <v>7312837.7204636894</v>
      </c>
    </row>
    <row r="38" spans="1:131" ht="15.75" customHeight="1">
      <c r="A38" s="97" t="s">
        <v>201</v>
      </c>
      <c r="B38" s="335">
        <v>16</v>
      </c>
      <c r="C38" s="261">
        <v>1780.0500000000002</v>
      </c>
      <c r="D38" s="261">
        <v>4750.01</v>
      </c>
      <c r="E38" s="261">
        <v>288.75893537325584</v>
      </c>
      <c r="F38" s="261">
        <v>4016.3761017239035</v>
      </c>
      <c r="G38" s="261">
        <v>301.14716739646326</v>
      </c>
      <c r="H38" s="261">
        <v>3102.0061067303131</v>
      </c>
      <c r="I38" s="261">
        <v>582.0416557171136</v>
      </c>
      <c r="J38" s="261">
        <v>2584.1817695673672</v>
      </c>
      <c r="K38" s="478">
        <f t="shared" si="86"/>
        <v>17404.571736508413</v>
      </c>
      <c r="L38" s="483">
        <v>0</v>
      </c>
      <c r="M38" s="261">
        <v>11379.06</v>
      </c>
      <c r="N38" s="261">
        <v>0</v>
      </c>
      <c r="O38" s="261">
        <v>4768.4511205359167</v>
      </c>
      <c r="P38" s="261">
        <v>0</v>
      </c>
      <c r="Q38" s="261">
        <v>11756.138881467445</v>
      </c>
      <c r="R38" s="261">
        <v>0</v>
      </c>
      <c r="S38" s="261">
        <v>5126.7537285400203</v>
      </c>
      <c r="T38" s="480">
        <f t="shared" si="87"/>
        <v>33030.403730543381</v>
      </c>
      <c r="U38" s="481">
        <f t="shared" si="88"/>
        <v>50434.975467051794</v>
      </c>
      <c r="V38" s="335">
        <v>16</v>
      </c>
      <c r="W38" s="261">
        <v>577.72</v>
      </c>
      <c r="X38" s="261">
        <v>4776.41</v>
      </c>
      <c r="Y38" s="261">
        <v>2743.20988604593</v>
      </c>
      <c r="Z38" s="261">
        <v>4940.5027285068591</v>
      </c>
      <c r="AA38" s="261">
        <v>2102.4819333070809</v>
      </c>
      <c r="AB38" s="261">
        <v>7676.5187088592547</v>
      </c>
      <c r="AC38" s="261">
        <v>3427.191305750564</v>
      </c>
      <c r="AD38" s="261">
        <v>5465.9796402552538</v>
      </c>
      <c r="AE38" s="478">
        <f t="shared" si="89"/>
        <v>31710.014202724939</v>
      </c>
      <c r="AF38" s="483">
        <v>0</v>
      </c>
      <c r="AG38" s="261">
        <v>10234.650000000003</v>
      </c>
      <c r="AH38" s="261">
        <v>0</v>
      </c>
      <c r="AI38" s="261">
        <v>9791.3116167465505</v>
      </c>
      <c r="AJ38" s="261">
        <v>0</v>
      </c>
      <c r="AK38" s="261">
        <v>18594.843068757607</v>
      </c>
      <c r="AL38" s="261">
        <v>0</v>
      </c>
      <c r="AM38" s="261">
        <v>19474.880878107386</v>
      </c>
      <c r="AN38" s="480">
        <f t="shared" si="90"/>
        <v>58095.685563611551</v>
      </c>
      <c r="AO38" s="481">
        <f t="shared" si="91"/>
        <v>89805.699766336489</v>
      </c>
      <c r="AP38" s="335">
        <v>16</v>
      </c>
      <c r="AQ38" s="261">
        <v>12918.130000000001</v>
      </c>
      <c r="AR38" s="261">
        <v>48875.090000000004</v>
      </c>
      <c r="AS38" s="261">
        <v>11622.66218818866</v>
      </c>
      <c r="AT38" s="261">
        <v>33705.798372480866</v>
      </c>
      <c r="AU38" s="261">
        <v>12790.44227151833</v>
      </c>
      <c r="AV38" s="261">
        <v>29117.205555270219</v>
      </c>
      <c r="AW38" s="261">
        <v>10257.021216791318</v>
      </c>
      <c r="AX38" s="261">
        <v>33223.530830851334</v>
      </c>
      <c r="AY38" s="478">
        <f t="shared" si="92"/>
        <v>192509.88043510076</v>
      </c>
      <c r="AZ38" s="483">
        <v>0</v>
      </c>
      <c r="BA38" s="261">
        <v>142573.52999999994</v>
      </c>
      <c r="BB38" s="261">
        <v>0</v>
      </c>
      <c r="BC38" s="261">
        <v>137341.14469768311</v>
      </c>
      <c r="BD38" s="261">
        <v>0</v>
      </c>
      <c r="BE38" s="261">
        <v>113665.29719602116</v>
      </c>
      <c r="BF38" s="261">
        <v>0</v>
      </c>
      <c r="BG38" s="261">
        <v>132461.75298247358</v>
      </c>
      <c r="BH38" s="480">
        <f t="shared" si="93"/>
        <v>526041.72487617785</v>
      </c>
      <c r="BI38" s="481">
        <f t="shared" si="94"/>
        <v>718551.6053112786</v>
      </c>
      <c r="BJ38" s="335">
        <v>16</v>
      </c>
      <c r="BK38" s="261">
        <v>0</v>
      </c>
      <c r="BL38" s="261">
        <v>3026.5100000000007</v>
      </c>
      <c r="BM38" s="261">
        <v>219.53521775450261</v>
      </c>
      <c r="BN38" s="261">
        <v>2268.4872352777857</v>
      </c>
      <c r="BO38" s="261">
        <v>463.29794183331524</v>
      </c>
      <c r="BP38" s="261">
        <v>1622.6494396489711</v>
      </c>
      <c r="BQ38" s="261">
        <v>330.70799773118489</v>
      </c>
      <c r="BR38" s="261">
        <v>1675.8724981172213</v>
      </c>
      <c r="BS38" s="478">
        <f t="shared" si="95"/>
        <v>9607.0603303629814</v>
      </c>
      <c r="BT38" s="483">
        <v>0</v>
      </c>
      <c r="BU38" s="261">
        <v>9528.7900000000009</v>
      </c>
      <c r="BV38" s="261">
        <v>0</v>
      </c>
      <c r="BW38" s="261">
        <v>9186.6631947632213</v>
      </c>
      <c r="BX38" s="261">
        <v>0</v>
      </c>
      <c r="BY38" s="261">
        <v>6581.9297731257529</v>
      </c>
      <c r="BZ38" s="261">
        <v>0</v>
      </c>
      <c r="CA38" s="261">
        <v>7377.6678655403912</v>
      </c>
      <c r="CB38" s="480">
        <f t="shared" si="96"/>
        <v>32675.050833429366</v>
      </c>
      <c r="CC38" s="481">
        <f t="shared" si="97"/>
        <v>42282.111163792346</v>
      </c>
      <c r="CD38" s="335">
        <v>16</v>
      </c>
      <c r="CE38" s="480">
        <f t="shared" si="98"/>
        <v>76703.92</v>
      </c>
      <c r="CF38" s="480">
        <f t="shared" si="99"/>
        <v>59805.330665351765</v>
      </c>
      <c r="CG38" s="480">
        <f t="shared" si="100"/>
        <v>57175.749124563939</v>
      </c>
      <c r="CH38" s="480">
        <f t="shared" si="101"/>
        <v>57546.52691478136</v>
      </c>
      <c r="CI38" s="482">
        <f t="shared" si="102"/>
        <v>251231.52670469711</v>
      </c>
      <c r="CJ38" s="480">
        <f t="shared" si="103"/>
        <v>173716.02999999994</v>
      </c>
      <c r="CK38" s="480">
        <f t="shared" si="104"/>
        <v>161087.57062972878</v>
      </c>
      <c r="CL38" s="480">
        <f t="shared" si="105"/>
        <v>150598.20891937194</v>
      </c>
      <c r="CM38" s="480">
        <f t="shared" si="106"/>
        <v>164441.0554546614</v>
      </c>
      <c r="CN38" s="482">
        <f t="shared" si="107"/>
        <v>649842.86500376207</v>
      </c>
      <c r="CO38" s="480">
        <f t="shared" si="108"/>
        <v>250419.94999999995</v>
      </c>
      <c r="CP38" s="480">
        <f t="shared" si="109"/>
        <v>220892.90129508055</v>
      </c>
      <c r="CQ38" s="480">
        <f t="shared" si="110"/>
        <v>207773.95804393588</v>
      </c>
      <c r="CR38" s="480">
        <f t="shared" si="111"/>
        <v>221987.58236944274</v>
      </c>
      <c r="CS38" s="482">
        <f t="shared" si="112"/>
        <v>901074.39170845924</v>
      </c>
    </row>
    <row r="39" spans="1:131" ht="15.75" customHeight="1">
      <c r="A39" s="97" t="s">
        <v>202</v>
      </c>
      <c r="B39" s="335">
        <v>17</v>
      </c>
      <c r="C39" s="261">
        <v>25038.579999999994</v>
      </c>
      <c r="D39" s="261">
        <v>51742.720000000023</v>
      </c>
      <c r="E39" s="261">
        <v>22836.944456136291</v>
      </c>
      <c r="F39" s="261">
        <v>39928.240322496858</v>
      </c>
      <c r="G39" s="261">
        <v>20477.126074321961</v>
      </c>
      <c r="H39" s="261">
        <v>40718.502088101428</v>
      </c>
      <c r="I39" s="261">
        <v>22906.634779876793</v>
      </c>
      <c r="J39" s="261">
        <v>32144.558189752737</v>
      </c>
      <c r="K39" s="478">
        <f t="shared" si="86"/>
        <v>255793.30591068612</v>
      </c>
      <c r="L39" s="483">
        <v>0</v>
      </c>
      <c r="M39" s="261">
        <v>129778.22999999998</v>
      </c>
      <c r="N39" s="261">
        <v>0</v>
      </c>
      <c r="O39" s="261">
        <v>144801.69061489054</v>
      </c>
      <c r="P39" s="261">
        <v>0</v>
      </c>
      <c r="Q39" s="261">
        <v>145088.43267118809</v>
      </c>
      <c r="R39" s="261">
        <v>0</v>
      </c>
      <c r="S39" s="261">
        <v>144754.88302598643</v>
      </c>
      <c r="T39" s="480">
        <f t="shared" si="87"/>
        <v>564423.23631206504</v>
      </c>
      <c r="U39" s="481">
        <f t="shared" si="88"/>
        <v>820216.54222275119</v>
      </c>
      <c r="V39" s="335">
        <v>17</v>
      </c>
      <c r="W39" s="261">
        <v>5219.6499999999996</v>
      </c>
      <c r="X39" s="261">
        <v>13237.639999999996</v>
      </c>
      <c r="Y39" s="261">
        <v>2904.5251563233892</v>
      </c>
      <c r="Z39" s="261">
        <v>9858.5477624972227</v>
      </c>
      <c r="AA39" s="261">
        <v>3019.1831245431254</v>
      </c>
      <c r="AB39" s="261">
        <v>11671.010049034974</v>
      </c>
      <c r="AC39" s="261">
        <v>4021.4088505666837</v>
      </c>
      <c r="AD39" s="261">
        <v>10864.549861488777</v>
      </c>
      <c r="AE39" s="478">
        <f t="shared" si="89"/>
        <v>60796.514804454164</v>
      </c>
      <c r="AF39" s="483">
        <v>0</v>
      </c>
      <c r="AG39" s="261">
        <v>37050.210000000021</v>
      </c>
      <c r="AH39" s="261">
        <v>0</v>
      </c>
      <c r="AI39" s="261">
        <v>44436.169139801619</v>
      </c>
      <c r="AJ39" s="261">
        <v>0</v>
      </c>
      <c r="AK39" s="261">
        <v>55930.305256345622</v>
      </c>
      <c r="AL39" s="261">
        <v>0</v>
      </c>
      <c r="AM39" s="261">
        <v>54622.722020761081</v>
      </c>
      <c r="AN39" s="480">
        <f t="shared" si="90"/>
        <v>192039.40641690834</v>
      </c>
      <c r="AO39" s="481">
        <f t="shared" si="91"/>
        <v>252835.92122136251</v>
      </c>
      <c r="AP39" s="335">
        <v>17</v>
      </c>
      <c r="AQ39" s="261">
        <v>119827.22999999992</v>
      </c>
      <c r="AR39" s="261">
        <v>286920.20000000042</v>
      </c>
      <c r="AS39" s="261">
        <v>121676.88926734937</v>
      </c>
      <c r="AT39" s="261">
        <v>230869.58116497859</v>
      </c>
      <c r="AU39" s="261">
        <v>150376.93169360922</v>
      </c>
      <c r="AV39" s="261">
        <v>191671.15866405616</v>
      </c>
      <c r="AW39" s="261">
        <v>150636.14176434043</v>
      </c>
      <c r="AX39" s="261">
        <v>198787.40304559172</v>
      </c>
      <c r="AY39" s="478">
        <f t="shared" si="92"/>
        <v>1450765.5355999258</v>
      </c>
      <c r="AZ39" s="483">
        <v>0</v>
      </c>
      <c r="BA39" s="261">
        <v>867086.17999999993</v>
      </c>
      <c r="BB39" s="261">
        <v>0</v>
      </c>
      <c r="BC39" s="261">
        <v>982745.33503700153</v>
      </c>
      <c r="BD39" s="261">
        <v>0</v>
      </c>
      <c r="BE39" s="261">
        <v>878535.25841581903</v>
      </c>
      <c r="BF39" s="261">
        <v>0</v>
      </c>
      <c r="BG39" s="261">
        <v>937370.10241959186</v>
      </c>
      <c r="BH39" s="480">
        <f t="shared" si="93"/>
        <v>3665736.8758724127</v>
      </c>
      <c r="BI39" s="481">
        <f t="shared" si="94"/>
        <v>5116502.4114723383</v>
      </c>
      <c r="BJ39" s="335">
        <v>17</v>
      </c>
      <c r="BK39" s="261">
        <v>272.18</v>
      </c>
      <c r="BL39" s="261">
        <v>16172.070000000012</v>
      </c>
      <c r="BM39" s="261">
        <v>3110.4957265213843</v>
      </c>
      <c r="BN39" s="261">
        <v>17728.964346072611</v>
      </c>
      <c r="BO39" s="261">
        <v>4560.581916733252</v>
      </c>
      <c r="BP39" s="261">
        <v>10469.576063776691</v>
      </c>
      <c r="BQ39" s="261">
        <v>1975.6886980105803</v>
      </c>
      <c r="BR39" s="261">
        <v>10153.355375526757</v>
      </c>
      <c r="BS39" s="478">
        <f t="shared" si="95"/>
        <v>64442.912126641291</v>
      </c>
      <c r="BT39" s="483">
        <v>0</v>
      </c>
      <c r="BU39" s="261">
        <v>44597.900000000023</v>
      </c>
      <c r="BV39" s="261">
        <v>0</v>
      </c>
      <c r="BW39" s="261">
        <v>71996.920789066571</v>
      </c>
      <c r="BX39" s="261">
        <v>0</v>
      </c>
      <c r="BY39" s="261">
        <v>42860.150306883399</v>
      </c>
      <c r="BZ39" s="261">
        <v>0</v>
      </c>
      <c r="CA39" s="261">
        <v>42386.836673264232</v>
      </c>
      <c r="CB39" s="480">
        <f t="shared" si="96"/>
        <v>201841.80776921421</v>
      </c>
      <c r="CC39" s="481">
        <f t="shared" si="97"/>
        <v>266284.71989585552</v>
      </c>
      <c r="CD39" s="335">
        <v>17</v>
      </c>
      <c r="CE39" s="480">
        <f t="shared" si="98"/>
        <v>518430.27000000037</v>
      </c>
      <c r="CF39" s="480">
        <f t="shared" si="99"/>
        <v>448914.18820237572</v>
      </c>
      <c r="CG39" s="480">
        <f t="shared" si="100"/>
        <v>432964.0696741768</v>
      </c>
      <c r="CH39" s="480">
        <f t="shared" si="101"/>
        <v>431489.74056515447</v>
      </c>
      <c r="CI39" s="482">
        <f t="shared" si="102"/>
        <v>1831798.2684417074</v>
      </c>
      <c r="CJ39" s="480">
        <f t="shared" si="103"/>
        <v>1078512.52</v>
      </c>
      <c r="CK39" s="480">
        <f t="shared" si="104"/>
        <v>1243980.1155807602</v>
      </c>
      <c r="CL39" s="480">
        <f t="shared" si="105"/>
        <v>1122414.1466502363</v>
      </c>
      <c r="CM39" s="480">
        <f t="shared" si="106"/>
        <v>1179134.5441396036</v>
      </c>
      <c r="CN39" s="482">
        <f t="shared" si="107"/>
        <v>4624041.3263705997</v>
      </c>
      <c r="CO39" s="480">
        <f t="shared" si="108"/>
        <v>1596942.79</v>
      </c>
      <c r="CP39" s="480">
        <f t="shared" si="109"/>
        <v>1692894.303783136</v>
      </c>
      <c r="CQ39" s="480">
        <f t="shared" si="110"/>
        <v>1555378.2163244127</v>
      </c>
      <c r="CR39" s="480">
        <f t="shared" si="111"/>
        <v>1610624.2847047579</v>
      </c>
      <c r="CS39" s="482">
        <f t="shared" si="112"/>
        <v>6455839.5948123075</v>
      </c>
    </row>
    <row r="40" spans="1:131" ht="15.75" customHeight="1">
      <c r="A40" s="97" t="s">
        <v>203</v>
      </c>
      <c r="B40" s="335">
        <v>18</v>
      </c>
      <c r="C40" s="261">
        <v>912.71000000000015</v>
      </c>
      <c r="D40" s="261">
        <v>7598.75</v>
      </c>
      <c r="E40" s="261">
        <v>1196.4499309354565</v>
      </c>
      <c r="F40" s="261">
        <v>7382.2993435165663</v>
      </c>
      <c r="G40" s="261">
        <v>1402.4424587140379</v>
      </c>
      <c r="H40" s="261">
        <v>6330.8405382996289</v>
      </c>
      <c r="I40" s="261">
        <v>998.28226053488402</v>
      </c>
      <c r="J40" s="261">
        <v>4155.0924778278059</v>
      </c>
      <c r="K40" s="478">
        <f t="shared" si="86"/>
        <v>29976.86700982838</v>
      </c>
      <c r="L40" s="483">
        <v>0</v>
      </c>
      <c r="M40" s="261">
        <v>0</v>
      </c>
      <c r="N40" s="261">
        <v>0</v>
      </c>
      <c r="O40" s="261">
        <v>0</v>
      </c>
      <c r="P40" s="261">
        <v>0</v>
      </c>
      <c r="Q40" s="261">
        <v>0</v>
      </c>
      <c r="R40" s="261">
        <v>0</v>
      </c>
      <c r="S40" s="261">
        <v>0</v>
      </c>
      <c r="T40" s="480">
        <f t="shared" si="87"/>
        <v>0</v>
      </c>
      <c r="U40" s="481">
        <f t="shared" si="88"/>
        <v>29976.86700982838</v>
      </c>
      <c r="V40" s="335">
        <v>18</v>
      </c>
      <c r="W40" s="261">
        <v>164.07999999999998</v>
      </c>
      <c r="X40" s="261">
        <v>1612.3</v>
      </c>
      <c r="Y40" s="261">
        <v>309.66609864250353</v>
      </c>
      <c r="Z40" s="261">
        <v>2747.1712432969457</v>
      </c>
      <c r="AA40" s="261">
        <v>180.26767586086928</v>
      </c>
      <c r="AB40" s="261">
        <v>2183.0215249333642</v>
      </c>
      <c r="AC40" s="261">
        <v>0</v>
      </c>
      <c r="AD40" s="261">
        <v>2738.600574304025</v>
      </c>
      <c r="AE40" s="478">
        <f t="shared" si="89"/>
        <v>9935.1071170377072</v>
      </c>
      <c r="AF40" s="483">
        <v>0</v>
      </c>
      <c r="AG40" s="261">
        <v>0</v>
      </c>
      <c r="AH40" s="261">
        <v>0</v>
      </c>
      <c r="AI40" s="261">
        <v>0</v>
      </c>
      <c r="AJ40" s="261">
        <v>0</v>
      </c>
      <c r="AK40" s="261">
        <v>0</v>
      </c>
      <c r="AL40" s="261">
        <v>0</v>
      </c>
      <c r="AM40" s="261">
        <v>0</v>
      </c>
      <c r="AN40" s="480">
        <f t="shared" si="90"/>
        <v>0</v>
      </c>
      <c r="AO40" s="481">
        <f t="shared" si="91"/>
        <v>9935.1071170377072</v>
      </c>
      <c r="AP40" s="335">
        <v>18</v>
      </c>
      <c r="AQ40" s="261">
        <v>3313.0200000000004</v>
      </c>
      <c r="AR40" s="261">
        <v>21561.02</v>
      </c>
      <c r="AS40" s="261">
        <v>5716.6786640208284</v>
      </c>
      <c r="AT40" s="261">
        <v>24259.471846346878</v>
      </c>
      <c r="AU40" s="261">
        <v>4733.2583204662023</v>
      </c>
      <c r="AV40" s="261">
        <v>14239.263597283014</v>
      </c>
      <c r="AW40" s="261">
        <v>3291.8701620512093</v>
      </c>
      <c r="AX40" s="261">
        <v>17866.891626991703</v>
      </c>
      <c r="AY40" s="478">
        <f t="shared" si="92"/>
        <v>94981.474217159848</v>
      </c>
      <c r="AZ40" s="483">
        <v>0</v>
      </c>
      <c r="BA40" s="261">
        <v>0</v>
      </c>
      <c r="BB40" s="261">
        <v>0</v>
      </c>
      <c r="BC40" s="261">
        <v>0</v>
      </c>
      <c r="BD40" s="261">
        <v>0</v>
      </c>
      <c r="BE40" s="261">
        <v>0</v>
      </c>
      <c r="BF40" s="261">
        <v>0</v>
      </c>
      <c r="BG40" s="261">
        <v>0</v>
      </c>
      <c r="BH40" s="480">
        <f t="shared" si="93"/>
        <v>0</v>
      </c>
      <c r="BI40" s="481">
        <f t="shared" si="94"/>
        <v>94981.474217159848</v>
      </c>
      <c r="BJ40" s="335">
        <v>18</v>
      </c>
      <c r="BK40" s="261">
        <v>165.57</v>
      </c>
      <c r="BL40" s="261">
        <v>1482.26</v>
      </c>
      <c r="BM40" s="261">
        <v>0</v>
      </c>
      <c r="BN40" s="261">
        <v>1648.1546952526242</v>
      </c>
      <c r="BO40" s="261">
        <v>0</v>
      </c>
      <c r="BP40" s="261">
        <v>1624.9829045642814</v>
      </c>
      <c r="BQ40" s="261">
        <v>155.84535279941284</v>
      </c>
      <c r="BR40" s="261">
        <v>671.44201635412605</v>
      </c>
      <c r="BS40" s="478">
        <f t="shared" si="95"/>
        <v>5748.2549689704447</v>
      </c>
      <c r="BT40" s="483">
        <v>0</v>
      </c>
      <c r="BU40" s="261">
        <v>0</v>
      </c>
      <c r="BV40" s="261">
        <v>0</v>
      </c>
      <c r="BW40" s="261">
        <v>0</v>
      </c>
      <c r="BX40" s="261">
        <v>0</v>
      </c>
      <c r="BY40" s="261">
        <v>0</v>
      </c>
      <c r="BZ40" s="261">
        <v>0</v>
      </c>
      <c r="CA40" s="261">
        <v>0</v>
      </c>
      <c r="CB40" s="480">
        <f t="shared" si="96"/>
        <v>0</v>
      </c>
      <c r="CC40" s="481">
        <f t="shared" si="97"/>
        <v>5748.2549689704447</v>
      </c>
      <c r="CD40" s="335">
        <v>18</v>
      </c>
      <c r="CE40" s="480">
        <f t="shared" si="98"/>
        <v>36809.710000000006</v>
      </c>
      <c r="CF40" s="480">
        <f t="shared" si="99"/>
        <v>43259.891822011807</v>
      </c>
      <c r="CG40" s="480">
        <f t="shared" si="100"/>
        <v>30694.077020121396</v>
      </c>
      <c r="CH40" s="480">
        <f t="shared" si="101"/>
        <v>29878.024470863165</v>
      </c>
      <c r="CI40" s="482">
        <f t="shared" si="102"/>
        <v>140641.70331299637</v>
      </c>
      <c r="CJ40" s="480">
        <f t="shared" si="103"/>
        <v>0</v>
      </c>
      <c r="CK40" s="480">
        <f t="shared" si="104"/>
        <v>0</v>
      </c>
      <c r="CL40" s="480">
        <f t="shared" si="105"/>
        <v>0</v>
      </c>
      <c r="CM40" s="480">
        <f t="shared" si="106"/>
        <v>0</v>
      </c>
      <c r="CN40" s="482">
        <f t="shared" si="107"/>
        <v>0</v>
      </c>
      <c r="CO40" s="480">
        <f t="shared" si="108"/>
        <v>36809.710000000006</v>
      </c>
      <c r="CP40" s="480">
        <f t="shared" si="109"/>
        <v>43259.891822011807</v>
      </c>
      <c r="CQ40" s="480">
        <f t="shared" si="110"/>
        <v>30694.077020121396</v>
      </c>
      <c r="CR40" s="480">
        <f t="shared" si="111"/>
        <v>29878.024470863165</v>
      </c>
      <c r="CS40" s="482">
        <f t="shared" si="112"/>
        <v>140641.7033129964</v>
      </c>
    </row>
    <row r="41" spans="1:131" ht="15.75" customHeight="1">
      <c r="A41" s="97" t="s">
        <v>204</v>
      </c>
      <c r="B41" s="335">
        <v>19</v>
      </c>
      <c r="C41" s="261">
        <v>12248</v>
      </c>
      <c r="D41" s="261">
        <v>134109</v>
      </c>
      <c r="E41" s="261">
        <v>8185</v>
      </c>
      <c r="F41" s="261">
        <v>149796.91</v>
      </c>
      <c r="G41" s="261">
        <v>9874</v>
      </c>
      <c r="H41" s="261">
        <v>111880</v>
      </c>
      <c r="I41" s="261">
        <v>11047</v>
      </c>
      <c r="J41" s="261">
        <v>156867</v>
      </c>
      <c r="K41" s="478">
        <f t="shared" si="86"/>
        <v>594006.91</v>
      </c>
      <c r="L41" s="483">
        <v>0</v>
      </c>
      <c r="M41" s="261">
        <v>169</v>
      </c>
      <c r="N41" s="261">
        <v>0</v>
      </c>
      <c r="O41" s="261">
        <v>0</v>
      </c>
      <c r="P41" s="261">
        <v>0</v>
      </c>
      <c r="Q41" s="261">
        <v>0</v>
      </c>
      <c r="R41" s="261">
        <v>0</v>
      </c>
      <c r="S41" s="261">
        <v>0</v>
      </c>
      <c r="T41" s="480">
        <f t="shared" si="87"/>
        <v>169</v>
      </c>
      <c r="U41" s="481">
        <f t="shared" si="88"/>
        <v>594175.91</v>
      </c>
      <c r="V41" s="335">
        <v>19</v>
      </c>
      <c r="W41" s="261">
        <v>0</v>
      </c>
      <c r="X41" s="261">
        <v>47704</v>
      </c>
      <c r="Y41" s="261">
        <v>0</v>
      </c>
      <c r="Z41" s="261">
        <v>26660</v>
      </c>
      <c r="AA41" s="261">
        <v>0</v>
      </c>
      <c r="AB41" s="261">
        <v>62186</v>
      </c>
      <c r="AC41" s="261">
        <v>0</v>
      </c>
      <c r="AD41" s="261">
        <v>61153</v>
      </c>
      <c r="AE41" s="478">
        <f t="shared" si="89"/>
        <v>197703</v>
      </c>
      <c r="AF41" s="483">
        <v>0</v>
      </c>
      <c r="AG41" s="261">
        <v>0</v>
      </c>
      <c r="AH41" s="261">
        <v>0</v>
      </c>
      <c r="AI41" s="261">
        <v>0</v>
      </c>
      <c r="AJ41" s="261">
        <v>0</v>
      </c>
      <c r="AK41" s="261">
        <v>0</v>
      </c>
      <c r="AL41" s="261">
        <v>0</v>
      </c>
      <c r="AM41" s="261">
        <v>0</v>
      </c>
      <c r="AN41" s="480">
        <f t="shared" si="90"/>
        <v>0</v>
      </c>
      <c r="AO41" s="481">
        <f t="shared" si="91"/>
        <v>197703</v>
      </c>
      <c r="AP41" s="335">
        <v>19</v>
      </c>
      <c r="AQ41" s="261">
        <v>15909.14</v>
      </c>
      <c r="AR41" s="261">
        <v>204645.27</v>
      </c>
      <c r="AS41" s="261">
        <v>28180</v>
      </c>
      <c r="AT41" s="261">
        <v>241478.67976239737</v>
      </c>
      <c r="AU41" s="261">
        <v>15448</v>
      </c>
      <c r="AV41" s="261">
        <v>270121.97132884909</v>
      </c>
      <c r="AW41" s="261">
        <v>27217.102430850227</v>
      </c>
      <c r="AX41" s="261">
        <v>200787.94219264231</v>
      </c>
      <c r="AY41" s="478">
        <f t="shared" si="92"/>
        <v>1003788.1057147391</v>
      </c>
      <c r="AZ41" s="483">
        <v>0</v>
      </c>
      <c r="BA41" s="261">
        <v>248.04000000000005</v>
      </c>
      <c r="BB41" s="261">
        <v>0</v>
      </c>
      <c r="BC41" s="261">
        <v>226.63411276209555</v>
      </c>
      <c r="BD41" s="261">
        <v>0</v>
      </c>
      <c r="BE41" s="261">
        <v>294.23423535227778</v>
      </c>
      <c r="BF41" s="261">
        <v>0</v>
      </c>
      <c r="BG41" s="261">
        <v>375.73556227403952</v>
      </c>
      <c r="BH41" s="480">
        <f t="shared" si="93"/>
        <v>1144.6439103884129</v>
      </c>
      <c r="BI41" s="481">
        <f t="shared" si="94"/>
        <v>1004932.7496251275</v>
      </c>
      <c r="BJ41" s="335">
        <v>19</v>
      </c>
      <c r="BK41" s="261">
        <v>0</v>
      </c>
      <c r="BL41" s="261">
        <v>305</v>
      </c>
      <c r="BM41" s="261">
        <v>0</v>
      </c>
      <c r="BN41" s="261">
        <v>4059.2</v>
      </c>
      <c r="BO41" s="261">
        <v>0</v>
      </c>
      <c r="BP41" s="261">
        <v>1230</v>
      </c>
      <c r="BQ41" s="261">
        <v>0</v>
      </c>
      <c r="BR41" s="261">
        <v>171</v>
      </c>
      <c r="BS41" s="478">
        <f t="shared" si="95"/>
        <v>5765.2</v>
      </c>
      <c r="BT41" s="483">
        <v>0</v>
      </c>
      <c r="BU41" s="261">
        <v>0</v>
      </c>
      <c r="BV41" s="261">
        <v>0</v>
      </c>
      <c r="BW41" s="261">
        <v>0</v>
      </c>
      <c r="BX41" s="261">
        <v>0</v>
      </c>
      <c r="BY41" s="261">
        <v>0</v>
      </c>
      <c r="BZ41" s="261">
        <v>0</v>
      </c>
      <c r="CA41" s="261">
        <v>0</v>
      </c>
      <c r="CB41" s="480">
        <f t="shared" si="96"/>
        <v>0</v>
      </c>
      <c r="CC41" s="481">
        <f t="shared" si="97"/>
        <v>5765.2</v>
      </c>
      <c r="CD41" s="335">
        <v>19</v>
      </c>
      <c r="CE41" s="480">
        <f t="shared" si="98"/>
        <v>414920.41000000003</v>
      </c>
      <c r="CF41" s="480">
        <f t="shared" si="99"/>
        <v>458359.78976239735</v>
      </c>
      <c r="CG41" s="480">
        <f t="shared" si="100"/>
        <v>470739.97132884909</v>
      </c>
      <c r="CH41" s="480">
        <f t="shared" si="101"/>
        <v>457243.04462349252</v>
      </c>
      <c r="CI41" s="482">
        <f t="shared" si="102"/>
        <v>1801263.2157147389</v>
      </c>
      <c r="CJ41" s="480">
        <f t="shared" si="103"/>
        <v>417.04000000000008</v>
      </c>
      <c r="CK41" s="480">
        <f t="shared" si="104"/>
        <v>226.63411276209555</v>
      </c>
      <c r="CL41" s="480">
        <f t="shared" si="105"/>
        <v>294.23423535227778</v>
      </c>
      <c r="CM41" s="480">
        <f t="shared" si="106"/>
        <v>375.73556227403952</v>
      </c>
      <c r="CN41" s="482">
        <f t="shared" si="107"/>
        <v>1313.6439103884129</v>
      </c>
      <c r="CO41" s="480">
        <f t="shared" si="108"/>
        <v>415337.45</v>
      </c>
      <c r="CP41" s="480">
        <f t="shared" si="109"/>
        <v>458586.42387515947</v>
      </c>
      <c r="CQ41" s="480">
        <f t="shared" si="110"/>
        <v>471034.20556420134</v>
      </c>
      <c r="CR41" s="480">
        <f t="shared" si="111"/>
        <v>457618.78018576658</v>
      </c>
      <c r="CS41" s="482">
        <f t="shared" si="112"/>
        <v>1802576.8596251276</v>
      </c>
    </row>
    <row r="42" spans="1:131" ht="15.75" customHeight="1">
      <c r="A42" s="97" t="s">
        <v>205</v>
      </c>
      <c r="B42" s="335">
        <v>20</v>
      </c>
      <c r="C42" s="261">
        <v>257.42</v>
      </c>
      <c r="D42" s="261">
        <v>4527.91</v>
      </c>
      <c r="E42" s="261">
        <v>118.85072095786226</v>
      </c>
      <c r="F42" s="261">
        <v>3388.1708643337197</v>
      </c>
      <c r="G42" s="261">
        <v>979.87499675439847</v>
      </c>
      <c r="H42" s="261">
        <v>4790.3931588432142</v>
      </c>
      <c r="I42" s="261">
        <v>1828.3323107958709</v>
      </c>
      <c r="J42" s="261">
        <v>4366.1613144368221</v>
      </c>
      <c r="K42" s="478">
        <f t="shared" si="86"/>
        <v>20257.113366121885</v>
      </c>
      <c r="L42" s="483">
        <v>0</v>
      </c>
      <c r="M42" s="261">
        <v>2057.5299999999997</v>
      </c>
      <c r="N42" s="261">
        <v>0</v>
      </c>
      <c r="O42" s="261">
        <v>4007.2484819985439</v>
      </c>
      <c r="P42" s="261">
        <v>0</v>
      </c>
      <c r="Q42" s="261">
        <v>3308.8841518145196</v>
      </c>
      <c r="R42" s="261">
        <v>0</v>
      </c>
      <c r="S42" s="261">
        <v>3015.2057406315807</v>
      </c>
      <c r="T42" s="480">
        <f t="shared" si="87"/>
        <v>12388.868374444643</v>
      </c>
      <c r="U42" s="481">
        <f t="shared" si="88"/>
        <v>32645.981740566527</v>
      </c>
      <c r="V42" s="335">
        <v>20</v>
      </c>
      <c r="W42" s="261">
        <v>453.11000000000007</v>
      </c>
      <c r="X42" s="261">
        <v>482.79000000000008</v>
      </c>
      <c r="Y42" s="261">
        <v>264.52063077929063</v>
      </c>
      <c r="Z42" s="261">
        <v>490.5080592077955</v>
      </c>
      <c r="AA42" s="261">
        <v>0</v>
      </c>
      <c r="AB42" s="261">
        <v>4058.4763502354422</v>
      </c>
      <c r="AC42" s="261">
        <v>0</v>
      </c>
      <c r="AD42" s="261">
        <v>1964.5676507889627</v>
      </c>
      <c r="AE42" s="478">
        <f t="shared" si="89"/>
        <v>7713.9726910114914</v>
      </c>
      <c r="AF42" s="483">
        <v>0</v>
      </c>
      <c r="AG42" s="261">
        <v>718.3</v>
      </c>
      <c r="AH42" s="261">
        <v>0</v>
      </c>
      <c r="AI42" s="261">
        <v>1165.8090045254862</v>
      </c>
      <c r="AJ42" s="261">
        <v>0</v>
      </c>
      <c r="AK42" s="261">
        <v>3061.7874419217392</v>
      </c>
      <c r="AL42" s="261">
        <v>0</v>
      </c>
      <c r="AM42" s="261">
        <v>1138.719979802657</v>
      </c>
      <c r="AN42" s="480">
        <f t="shared" si="90"/>
        <v>6084.6164262498824</v>
      </c>
      <c r="AO42" s="481">
        <f t="shared" si="91"/>
        <v>13798.589117261374</v>
      </c>
      <c r="AP42" s="335">
        <v>20</v>
      </c>
      <c r="AQ42" s="261">
        <v>5014.5300000000007</v>
      </c>
      <c r="AR42" s="261">
        <v>24857.23</v>
      </c>
      <c r="AS42" s="261">
        <v>4490.2084474533076</v>
      </c>
      <c r="AT42" s="261">
        <v>23017.886450975591</v>
      </c>
      <c r="AU42" s="261">
        <v>2998.9731151049455</v>
      </c>
      <c r="AV42" s="261">
        <v>21503.960800638117</v>
      </c>
      <c r="AW42" s="261">
        <v>1938.5984483789528</v>
      </c>
      <c r="AX42" s="261">
        <v>10082.078202954601</v>
      </c>
      <c r="AY42" s="478">
        <f t="shared" si="92"/>
        <v>93903.46546550552</v>
      </c>
      <c r="AZ42" s="483">
        <v>0</v>
      </c>
      <c r="BA42" s="261">
        <v>11440.720000000001</v>
      </c>
      <c r="BB42" s="261">
        <v>0</v>
      </c>
      <c r="BC42" s="261">
        <v>19137.827967232868</v>
      </c>
      <c r="BD42" s="261">
        <v>0</v>
      </c>
      <c r="BE42" s="261">
        <v>20065.994229584619</v>
      </c>
      <c r="BF42" s="261">
        <v>0</v>
      </c>
      <c r="BG42" s="261">
        <v>16285.568003888015</v>
      </c>
      <c r="BH42" s="480">
        <f t="shared" si="93"/>
        <v>66930.110200705501</v>
      </c>
      <c r="BI42" s="481">
        <f t="shared" si="94"/>
        <v>160833.57566621102</v>
      </c>
      <c r="BJ42" s="335">
        <v>20</v>
      </c>
      <c r="BK42" s="261">
        <v>0</v>
      </c>
      <c r="BL42" s="261">
        <v>406.4500000000001</v>
      </c>
      <c r="BM42" s="261">
        <v>0</v>
      </c>
      <c r="BN42" s="261">
        <v>33.531488650008775</v>
      </c>
      <c r="BO42" s="261">
        <v>0</v>
      </c>
      <c r="BP42" s="261">
        <v>95.321541046875211</v>
      </c>
      <c r="BQ42" s="261">
        <v>0</v>
      </c>
      <c r="BR42" s="261">
        <v>1384.9772466726392</v>
      </c>
      <c r="BS42" s="478">
        <f t="shared" si="95"/>
        <v>1920.2802763695233</v>
      </c>
      <c r="BT42" s="483">
        <v>0</v>
      </c>
      <c r="BU42" s="261">
        <v>831.06999999999994</v>
      </c>
      <c r="BV42" s="261">
        <v>0</v>
      </c>
      <c r="BW42" s="261">
        <v>112.03357852804591</v>
      </c>
      <c r="BX42" s="261">
        <v>0</v>
      </c>
      <c r="BY42" s="261">
        <v>333.77571371543581</v>
      </c>
      <c r="BZ42" s="261">
        <v>0</v>
      </c>
      <c r="CA42" s="261">
        <v>91.503027181570886</v>
      </c>
      <c r="CB42" s="480">
        <f t="shared" si="96"/>
        <v>1368.3823194250526</v>
      </c>
      <c r="CC42" s="481">
        <f t="shared" si="97"/>
        <v>3288.6625957945762</v>
      </c>
      <c r="CD42" s="335">
        <v>20</v>
      </c>
      <c r="CE42" s="480">
        <f t="shared" si="98"/>
        <v>35999.439999999995</v>
      </c>
      <c r="CF42" s="480">
        <f t="shared" si="99"/>
        <v>31803.676662357575</v>
      </c>
      <c r="CG42" s="480">
        <f t="shared" si="100"/>
        <v>34426.999962622991</v>
      </c>
      <c r="CH42" s="480">
        <f t="shared" si="101"/>
        <v>21564.71517402785</v>
      </c>
      <c r="CI42" s="482">
        <f t="shared" si="102"/>
        <v>123794.83179900842</v>
      </c>
      <c r="CJ42" s="480">
        <f t="shared" si="103"/>
        <v>15047.62</v>
      </c>
      <c r="CK42" s="480">
        <f t="shared" si="104"/>
        <v>24422.919032284946</v>
      </c>
      <c r="CL42" s="480">
        <f t="shared" si="105"/>
        <v>26770.441537036317</v>
      </c>
      <c r="CM42" s="480">
        <f t="shared" si="106"/>
        <v>20530.996751503822</v>
      </c>
      <c r="CN42" s="482">
        <f t="shared" si="107"/>
        <v>86771.977320825084</v>
      </c>
      <c r="CO42" s="480">
        <f t="shared" si="108"/>
        <v>51047.06</v>
      </c>
      <c r="CP42" s="480">
        <f t="shared" si="109"/>
        <v>56226.595694642521</v>
      </c>
      <c r="CQ42" s="480">
        <f t="shared" si="110"/>
        <v>61197.441499659304</v>
      </c>
      <c r="CR42" s="480">
        <f t="shared" si="111"/>
        <v>42095.711925531679</v>
      </c>
      <c r="CS42" s="482">
        <f t="shared" si="112"/>
        <v>210566.80911983349</v>
      </c>
    </row>
    <row r="43" spans="1:131" ht="15.75" customHeight="1">
      <c r="A43" s="97" t="s">
        <v>206</v>
      </c>
      <c r="B43" s="335">
        <v>21</v>
      </c>
      <c r="C43" s="261">
        <v>0</v>
      </c>
      <c r="D43" s="261">
        <v>0</v>
      </c>
      <c r="E43" s="261">
        <v>0</v>
      </c>
      <c r="F43" s="261">
        <v>0</v>
      </c>
      <c r="G43" s="261">
        <v>0</v>
      </c>
      <c r="H43" s="261">
        <v>0</v>
      </c>
      <c r="I43" s="261">
        <v>0</v>
      </c>
      <c r="J43" s="261">
        <v>0</v>
      </c>
      <c r="K43" s="478">
        <f t="shared" si="86"/>
        <v>0</v>
      </c>
      <c r="L43" s="483">
        <v>0</v>
      </c>
      <c r="M43" s="261">
        <v>186042</v>
      </c>
      <c r="N43" s="261">
        <v>0</v>
      </c>
      <c r="O43" s="261">
        <v>237873</v>
      </c>
      <c r="P43" s="261">
        <v>0</v>
      </c>
      <c r="Q43" s="261">
        <v>303880</v>
      </c>
      <c r="R43" s="261">
        <v>0</v>
      </c>
      <c r="S43" s="261">
        <v>255935</v>
      </c>
      <c r="T43" s="480">
        <f t="shared" si="87"/>
        <v>983730</v>
      </c>
      <c r="U43" s="481">
        <f t="shared" si="88"/>
        <v>983730</v>
      </c>
      <c r="V43" s="335">
        <v>21</v>
      </c>
      <c r="W43" s="261">
        <v>0</v>
      </c>
      <c r="X43" s="261">
        <v>0</v>
      </c>
      <c r="Y43" s="261">
        <v>0</v>
      </c>
      <c r="Z43" s="261">
        <v>0</v>
      </c>
      <c r="AA43" s="261">
        <v>0</v>
      </c>
      <c r="AB43" s="261">
        <v>0</v>
      </c>
      <c r="AC43" s="261">
        <v>0</v>
      </c>
      <c r="AD43" s="261">
        <v>0</v>
      </c>
      <c r="AE43" s="478">
        <f t="shared" si="89"/>
        <v>0</v>
      </c>
      <c r="AF43" s="483">
        <v>0</v>
      </c>
      <c r="AG43" s="261">
        <v>95542</v>
      </c>
      <c r="AH43" s="261">
        <v>0</v>
      </c>
      <c r="AI43" s="261">
        <v>94160</v>
      </c>
      <c r="AJ43" s="261">
        <v>0</v>
      </c>
      <c r="AK43" s="261">
        <v>84687</v>
      </c>
      <c r="AL43" s="261">
        <v>0</v>
      </c>
      <c r="AM43" s="261">
        <v>92862</v>
      </c>
      <c r="AN43" s="480">
        <f t="shared" si="90"/>
        <v>367251</v>
      </c>
      <c r="AO43" s="481">
        <f t="shared" si="91"/>
        <v>367251</v>
      </c>
      <c r="AP43" s="335">
        <v>21</v>
      </c>
      <c r="AQ43" s="261">
        <v>0</v>
      </c>
      <c r="AR43" s="261">
        <v>0</v>
      </c>
      <c r="AS43" s="261">
        <v>0</v>
      </c>
      <c r="AT43" s="261">
        <v>0</v>
      </c>
      <c r="AU43" s="261">
        <v>0</v>
      </c>
      <c r="AV43" s="261">
        <v>0</v>
      </c>
      <c r="AW43" s="261">
        <v>0</v>
      </c>
      <c r="AX43" s="261">
        <v>0</v>
      </c>
      <c r="AY43" s="478">
        <f t="shared" si="92"/>
        <v>0</v>
      </c>
      <c r="AZ43" s="483">
        <v>0</v>
      </c>
      <c r="BA43" s="261">
        <v>1271578</v>
      </c>
      <c r="BB43" s="261">
        <v>0</v>
      </c>
      <c r="BC43" s="261">
        <v>1598021</v>
      </c>
      <c r="BD43" s="261">
        <v>0</v>
      </c>
      <c r="BE43" s="261">
        <v>1716215</v>
      </c>
      <c r="BF43" s="261">
        <v>0</v>
      </c>
      <c r="BG43" s="261">
        <v>1807079</v>
      </c>
      <c r="BH43" s="480">
        <f t="shared" si="93"/>
        <v>6392893</v>
      </c>
      <c r="BI43" s="481">
        <f t="shared" si="94"/>
        <v>6392893</v>
      </c>
      <c r="BJ43" s="335">
        <v>21</v>
      </c>
      <c r="BK43" s="261">
        <v>0</v>
      </c>
      <c r="BL43" s="261">
        <v>0</v>
      </c>
      <c r="BM43" s="261">
        <v>0</v>
      </c>
      <c r="BN43" s="261">
        <v>0</v>
      </c>
      <c r="BO43" s="261">
        <v>0</v>
      </c>
      <c r="BP43" s="261">
        <v>0</v>
      </c>
      <c r="BQ43" s="261">
        <v>0</v>
      </c>
      <c r="BR43" s="261">
        <v>0</v>
      </c>
      <c r="BS43" s="478">
        <f t="shared" si="95"/>
        <v>0</v>
      </c>
      <c r="BT43" s="483">
        <v>0</v>
      </c>
      <c r="BU43" s="261">
        <v>77734</v>
      </c>
      <c r="BV43" s="261">
        <v>0</v>
      </c>
      <c r="BW43" s="261">
        <v>108852</v>
      </c>
      <c r="BX43" s="261">
        <v>0</v>
      </c>
      <c r="BY43" s="261">
        <v>60960</v>
      </c>
      <c r="BZ43" s="261">
        <v>0</v>
      </c>
      <c r="CA43" s="261">
        <v>59149</v>
      </c>
      <c r="CB43" s="480">
        <f t="shared" si="96"/>
        <v>306695</v>
      </c>
      <c r="CC43" s="481">
        <f t="shared" si="97"/>
        <v>306695</v>
      </c>
      <c r="CD43" s="335">
        <v>21</v>
      </c>
      <c r="CE43" s="480">
        <f t="shared" si="98"/>
        <v>0</v>
      </c>
      <c r="CF43" s="480">
        <f t="shared" si="99"/>
        <v>0</v>
      </c>
      <c r="CG43" s="480">
        <f t="shared" si="100"/>
        <v>0</v>
      </c>
      <c r="CH43" s="480">
        <f t="shared" si="101"/>
        <v>0</v>
      </c>
      <c r="CI43" s="482">
        <f t="shared" si="102"/>
        <v>0</v>
      </c>
      <c r="CJ43" s="480">
        <f t="shared" si="103"/>
        <v>1630896</v>
      </c>
      <c r="CK43" s="480">
        <f t="shared" si="104"/>
        <v>2038906</v>
      </c>
      <c r="CL43" s="480">
        <f t="shared" si="105"/>
        <v>2165742</v>
      </c>
      <c r="CM43" s="480">
        <f t="shared" si="106"/>
        <v>2215025</v>
      </c>
      <c r="CN43" s="482">
        <f t="shared" si="107"/>
        <v>8050569</v>
      </c>
      <c r="CO43" s="480">
        <f t="shared" si="108"/>
        <v>1630896</v>
      </c>
      <c r="CP43" s="480">
        <f t="shared" si="109"/>
        <v>2038906</v>
      </c>
      <c r="CQ43" s="480">
        <f t="shared" si="110"/>
        <v>2165742</v>
      </c>
      <c r="CR43" s="480">
        <f t="shared" si="111"/>
        <v>2215025</v>
      </c>
      <c r="CS43" s="482">
        <f t="shared" si="112"/>
        <v>8050569</v>
      </c>
    </row>
    <row r="44" spans="1:131" ht="15.75" customHeight="1">
      <c r="A44" s="97" t="s">
        <v>207</v>
      </c>
      <c r="B44" s="335">
        <v>22</v>
      </c>
      <c r="C44" s="261">
        <v>60432.940000000046</v>
      </c>
      <c r="D44" s="261">
        <v>0</v>
      </c>
      <c r="E44" s="261">
        <v>13771.21</v>
      </c>
      <c r="F44" s="261">
        <v>0</v>
      </c>
      <c r="G44" s="261">
        <v>20782.149999999987</v>
      </c>
      <c r="H44" s="261">
        <v>0</v>
      </c>
      <c r="I44" s="261">
        <v>14907.020000000004</v>
      </c>
      <c r="J44" s="261">
        <v>0</v>
      </c>
      <c r="K44" s="478">
        <f t="shared" si="86"/>
        <v>109893.32000000005</v>
      </c>
      <c r="L44" s="483">
        <v>0</v>
      </c>
      <c r="M44" s="261">
        <v>127926.5999999997</v>
      </c>
      <c r="N44" s="261">
        <v>0</v>
      </c>
      <c r="O44" s="261">
        <v>86149.359999999811</v>
      </c>
      <c r="P44" s="261">
        <v>0</v>
      </c>
      <c r="Q44" s="261">
        <v>30634.739999999991</v>
      </c>
      <c r="R44" s="261">
        <v>0</v>
      </c>
      <c r="S44" s="261">
        <v>19122.835298775761</v>
      </c>
      <c r="T44" s="480">
        <f t="shared" si="87"/>
        <v>263833.53529877524</v>
      </c>
      <c r="U44" s="481">
        <f t="shared" si="88"/>
        <v>373726.85529877531</v>
      </c>
      <c r="V44" s="335">
        <v>22</v>
      </c>
      <c r="W44" s="261">
        <v>777.13000000000011</v>
      </c>
      <c r="X44" s="261">
        <v>0</v>
      </c>
      <c r="Y44" s="261">
        <v>956.29000000000042</v>
      </c>
      <c r="Z44" s="261">
        <v>0</v>
      </c>
      <c r="AA44" s="261">
        <v>1071.31</v>
      </c>
      <c r="AB44" s="261">
        <v>0</v>
      </c>
      <c r="AC44" s="261">
        <v>823.55</v>
      </c>
      <c r="AD44" s="261">
        <v>0</v>
      </c>
      <c r="AE44" s="478">
        <f t="shared" si="89"/>
        <v>3628.2800000000007</v>
      </c>
      <c r="AF44" s="483">
        <v>0</v>
      </c>
      <c r="AG44" s="261">
        <v>99873.15999999996</v>
      </c>
      <c r="AH44" s="261">
        <v>0</v>
      </c>
      <c r="AI44" s="261">
        <v>95555.10000000021</v>
      </c>
      <c r="AJ44" s="261">
        <v>0</v>
      </c>
      <c r="AK44" s="261">
        <v>65983.25999999998</v>
      </c>
      <c r="AL44" s="261">
        <v>0</v>
      </c>
      <c r="AM44" s="261">
        <v>54641.249999999884</v>
      </c>
      <c r="AN44" s="480">
        <f t="shared" si="90"/>
        <v>316052.77</v>
      </c>
      <c r="AO44" s="481">
        <f t="shared" si="91"/>
        <v>319681.05000000005</v>
      </c>
      <c r="AP44" s="335">
        <v>22</v>
      </c>
      <c r="AQ44" s="261">
        <v>255646.63999999972</v>
      </c>
      <c r="AR44" s="261">
        <v>0</v>
      </c>
      <c r="AS44" s="261">
        <v>286945.7800000002</v>
      </c>
      <c r="AT44" s="261">
        <v>741.37401158396506</v>
      </c>
      <c r="AU44" s="261">
        <v>304135.06000000017</v>
      </c>
      <c r="AV44" s="261">
        <v>0</v>
      </c>
      <c r="AW44" s="261">
        <v>275138.64999999944</v>
      </c>
      <c r="AX44" s="261">
        <v>0</v>
      </c>
      <c r="AY44" s="478">
        <f t="shared" si="92"/>
        <v>1122607.5040115835</v>
      </c>
      <c r="AZ44" s="483">
        <v>0</v>
      </c>
      <c r="BA44" s="261">
        <v>1048479.0700000036</v>
      </c>
      <c r="BB44" s="261">
        <v>0</v>
      </c>
      <c r="BC44" s="261">
        <v>1097474.02470756</v>
      </c>
      <c r="BD44" s="261">
        <v>0</v>
      </c>
      <c r="BE44" s="261">
        <v>1123347.4301759244</v>
      </c>
      <c r="BF44" s="261">
        <v>0</v>
      </c>
      <c r="BG44" s="261">
        <v>1028323.2806791615</v>
      </c>
      <c r="BH44" s="480">
        <f t="shared" si="93"/>
        <v>4297623.8055626499</v>
      </c>
      <c r="BI44" s="481">
        <f t="shared" si="94"/>
        <v>5420231.3095742334</v>
      </c>
      <c r="BJ44" s="335">
        <v>22</v>
      </c>
      <c r="BK44" s="261">
        <v>130.08000000000001</v>
      </c>
      <c r="BL44" s="261">
        <v>0</v>
      </c>
      <c r="BM44" s="261">
        <v>323.55</v>
      </c>
      <c r="BN44" s="261">
        <v>0</v>
      </c>
      <c r="BO44" s="261">
        <v>1774.4100000000003</v>
      </c>
      <c r="BP44" s="261">
        <v>0</v>
      </c>
      <c r="BQ44" s="261">
        <v>1696.0700000000002</v>
      </c>
      <c r="BR44" s="261">
        <v>0</v>
      </c>
      <c r="BS44" s="478">
        <f t="shared" si="95"/>
        <v>3924.1100000000006</v>
      </c>
      <c r="BT44" s="483">
        <v>0</v>
      </c>
      <c r="BU44" s="261">
        <v>64282.320000000153</v>
      </c>
      <c r="BV44" s="261">
        <v>0</v>
      </c>
      <c r="BW44" s="261">
        <v>70181.310000000231</v>
      </c>
      <c r="BX44" s="261">
        <v>0</v>
      </c>
      <c r="BY44" s="261">
        <v>79571.740000000078</v>
      </c>
      <c r="BZ44" s="261">
        <v>0</v>
      </c>
      <c r="CA44" s="261">
        <v>123833.03999999995</v>
      </c>
      <c r="CB44" s="480">
        <f t="shared" si="96"/>
        <v>337868.41000000038</v>
      </c>
      <c r="CC44" s="481">
        <f t="shared" si="97"/>
        <v>341792.52000000037</v>
      </c>
      <c r="CD44" s="335">
        <v>22</v>
      </c>
      <c r="CE44" s="480">
        <f t="shared" si="98"/>
        <v>316986.7899999998</v>
      </c>
      <c r="CF44" s="480">
        <f t="shared" si="99"/>
        <v>302738.20401158417</v>
      </c>
      <c r="CG44" s="480">
        <f t="shared" si="100"/>
        <v>327762.93000000011</v>
      </c>
      <c r="CH44" s="480">
        <f t="shared" si="101"/>
        <v>292565.28999999946</v>
      </c>
      <c r="CI44" s="482">
        <f t="shared" si="102"/>
        <v>1240053.2140115837</v>
      </c>
      <c r="CJ44" s="480">
        <f t="shared" si="103"/>
        <v>1340561.1500000034</v>
      </c>
      <c r="CK44" s="480">
        <f t="shared" si="104"/>
        <v>1349359.7947075602</v>
      </c>
      <c r="CL44" s="480">
        <f t="shared" si="105"/>
        <v>1299537.1701759244</v>
      </c>
      <c r="CM44" s="480">
        <f t="shared" si="106"/>
        <v>1225920.4059779372</v>
      </c>
      <c r="CN44" s="482">
        <f t="shared" si="107"/>
        <v>5215378.5208614254</v>
      </c>
      <c r="CO44" s="480">
        <f t="shared" si="108"/>
        <v>1657547.9400000032</v>
      </c>
      <c r="CP44" s="480">
        <f t="shared" si="109"/>
        <v>1652097.9987191446</v>
      </c>
      <c r="CQ44" s="480">
        <f t="shared" si="110"/>
        <v>1627300.1001759246</v>
      </c>
      <c r="CR44" s="480">
        <f t="shared" si="111"/>
        <v>1518485.6959779367</v>
      </c>
      <c r="CS44" s="482">
        <f t="shared" si="112"/>
        <v>6455431.7348730089</v>
      </c>
    </row>
    <row r="45" spans="1:131" ht="15.75" customHeight="1">
      <c r="A45" s="97" t="s">
        <v>209</v>
      </c>
      <c r="B45" s="335">
        <v>23</v>
      </c>
      <c r="C45" s="261">
        <v>45120.575132216385</v>
      </c>
      <c r="D45" s="261">
        <v>0</v>
      </c>
      <c r="E45" s="261">
        <v>10105.406862286414</v>
      </c>
      <c r="F45" s="261">
        <v>0</v>
      </c>
      <c r="G45" s="261">
        <v>16055.526929995944</v>
      </c>
      <c r="H45" s="261">
        <v>0</v>
      </c>
      <c r="I45" s="261">
        <v>11574.388544272017</v>
      </c>
      <c r="J45" s="261">
        <v>0</v>
      </c>
      <c r="K45" s="478">
        <f t="shared" si="86"/>
        <v>82855.897468770767</v>
      </c>
      <c r="L45" s="483">
        <v>0</v>
      </c>
      <c r="M45" s="261">
        <v>39551.883194746893</v>
      </c>
      <c r="N45" s="261">
        <v>0</v>
      </c>
      <c r="O45" s="261">
        <v>-4969.1455934962141</v>
      </c>
      <c r="P45" s="261">
        <v>0</v>
      </c>
      <c r="Q45" s="261">
        <v>-62174.190779825352</v>
      </c>
      <c r="R45" s="261">
        <v>0</v>
      </c>
      <c r="S45" s="261">
        <v>-51922.151833438191</v>
      </c>
      <c r="T45" s="480">
        <f t="shared" si="87"/>
        <v>-79513.605012012864</v>
      </c>
      <c r="U45" s="481">
        <f t="shared" si="88"/>
        <v>3342.292456757903</v>
      </c>
      <c r="V45" s="335">
        <v>23</v>
      </c>
      <c r="W45" s="261">
        <v>580.22251693363421</v>
      </c>
      <c r="X45" s="261">
        <v>0</v>
      </c>
      <c r="Y45" s="261">
        <v>701.7320575560085</v>
      </c>
      <c r="Z45" s="261">
        <v>0</v>
      </c>
      <c r="AA45" s="261">
        <v>827.65481701238627</v>
      </c>
      <c r="AB45" s="261">
        <v>0</v>
      </c>
      <c r="AC45" s="261">
        <v>639.43616401099723</v>
      </c>
      <c r="AD45" s="261">
        <v>0</v>
      </c>
      <c r="AE45" s="478">
        <f t="shared" si="89"/>
        <v>2749.0455555130266</v>
      </c>
      <c r="AF45" s="483">
        <v>0</v>
      </c>
      <c r="AG45" s="261">
        <v>44881.833032607472</v>
      </c>
      <c r="AH45" s="261">
        <v>0</v>
      </c>
      <c r="AI45" s="261">
        <v>42205.212587142974</v>
      </c>
      <c r="AJ45" s="261">
        <v>0</v>
      </c>
      <c r="AK45" s="261">
        <v>24180.780284433436</v>
      </c>
      <c r="AL45" s="261">
        <v>0</v>
      </c>
      <c r="AM45" s="261">
        <v>16540.074654375523</v>
      </c>
      <c r="AN45" s="480">
        <f t="shared" si="90"/>
        <v>127807.90055855941</v>
      </c>
      <c r="AO45" s="481">
        <f t="shared" si="91"/>
        <v>130556.94611407245</v>
      </c>
      <c r="AP45" s="335">
        <v>23</v>
      </c>
      <c r="AQ45" s="261">
        <v>190871.45896623022</v>
      </c>
      <c r="AR45" s="261">
        <v>0</v>
      </c>
      <c r="AS45" s="261">
        <v>210562.75042760436</v>
      </c>
      <c r="AT45" s="261">
        <v>741.37401158396506</v>
      </c>
      <c r="AU45" s="261">
        <v>234963.59357361667</v>
      </c>
      <c r="AV45" s="261">
        <v>0</v>
      </c>
      <c r="AW45" s="261">
        <v>213628.31998927085</v>
      </c>
      <c r="AX45" s="261">
        <v>0</v>
      </c>
      <c r="AY45" s="478">
        <f t="shared" si="92"/>
        <v>850767.49696830614</v>
      </c>
      <c r="AZ45" s="483">
        <v>0</v>
      </c>
      <c r="BA45" s="261">
        <v>395443.87888992089</v>
      </c>
      <c r="BB45" s="261">
        <v>0</v>
      </c>
      <c r="BC45" s="261">
        <v>340308.30829986819</v>
      </c>
      <c r="BD45" s="261">
        <v>0</v>
      </c>
      <c r="BE45" s="261">
        <v>335574.73763133539</v>
      </c>
      <c r="BF45" s="261">
        <v>0</v>
      </c>
      <c r="BG45" s="261">
        <v>295929.29442015087</v>
      </c>
      <c r="BH45" s="480">
        <f t="shared" si="93"/>
        <v>1367256.2192412752</v>
      </c>
      <c r="BI45" s="481">
        <f t="shared" si="94"/>
        <v>2218023.7162095811</v>
      </c>
      <c r="BJ45" s="335">
        <v>23</v>
      </c>
      <c r="BK45" s="261">
        <v>97.120616888715062</v>
      </c>
      <c r="BL45" s="261">
        <v>0</v>
      </c>
      <c r="BM45" s="261">
        <v>237.42317416499853</v>
      </c>
      <c r="BN45" s="261">
        <v>0</v>
      </c>
      <c r="BO45" s="261">
        <v>1370.8440916774312</v>
      </c>
      <c r="BP45" s="261">
        <v>0</v>
      </c>
      <c r="BQ45" s="261">
        <v>1316.8945354794878</v>
      </c>
      <c r="BR45" s="261">
        <v>0</v>
      </c>
      <c r="BS45" s="478">
        <f t="shared" si="95"/>
        <v>3022.2824182106324</v>
      </c>
      <c r="BT45" s="483">
        <v>0</v>
      </c>
      <c r="BU45" s="261">
        <v>24307.202223305896</v>
      </c>
      <c r="BV45" s="261">
        <v>0</v>
      </c>
      <c r="BW45" s="261">
        <v>19835.254714099152</v>
      </c>
      <c r="BX45" s="261">
        <v>0</v>
      </c>
      <c r="BY45" s="261">
        <v>40582.125000960616</v>
      </c>
      <c r="BZ45" s="261">
        <v>0</v>
      </c>
      <c r="CA45" s="261">
        <v>76567.431629081111</v>
      </c>
      <c r="CB45" s="480">
        <f t="shared" si="96"/>
        <v>161292.01356744679</v>
      </c>
      <c r="CC45" s="481">
        <f t="shared" si="97"/>
        <v>164314.29598565743</v>
      </c>
      <c r="CD45" s="335">
        <v>23</v>
      </c>
      <c r="CE45" s="480">
        <f t="shared" si="98"/>
        <v>236669.37723226895</v>
      </c>
      <c r="CF45" s="480">
        <f t="shared" si="99"/>
        <v>222348.68653319575</v>
      </c>
      <c r="CG45" s="480">
        <f t="shared" si="100"/>
        <v>253217.61941230242</v>
      </c>
      <c r="CH45" s="480">
        <f t="shared" si="101"/>
        <v>227159.03923303334</v>
      </c>
      <c r="CI45" s="482">
        <f t="shared" si="102"/>
        <v>939394.72241080052</v>
      </c>
      <c r="CJ45" s="480">
        <f t="shared" si="103"/>
        <v>504184.79734058114</v>
      </c>
      <c r="CK45" s="480">
        <f t="shared" si="104"/>
        <v>397379.63000761409</v>
      </c>
      <c r="CL45" s="480">
        <f t="shared" si="105"/>
        <v>338163.45213690406</v>
      </c>
      <c r="CM45" s="480">
        <f t="shared" si="106"/>
        <v>337114.6488701693</v>
      </c>
      <c r="CN45" s="482">
        <f t="shared" si="107"/>
        <v>1576842.5283552685</v>
      </c>
      <c r="CO45" s="480">
        <f t="shared" si="108"/>
        <v>740854.17457285011</v>
      </c>
      <c r="CP45" s="480">
        <f t="shared" si="109"/>
        <v>619728.31654080981</v>
      </c>
      <c r="CQ45" s="480">
        <f t="shared" si="110"/>
        <v>591381.07154920662</v>
      </c>
      <c r="CR45" s="480">
        <f t="shared" si="111"/>
        <v>564273.68810320261</v>
      </c>
      <c r="CS45" s="482">
        <f t="shared" si="112"/>
        <v>2516237.2507660687</v>
      </c>
    </row>
    <row r="46" spans="1:131" ht="15.75" customHeight="1">
      <c r="A46" s="97" t="s">
        <v>211</v>
      </c>
      <c r="B46" s="335">
        <v>24</v>
      </c>
      <c r="C46" s="261">
        <v>218.72000000000003</v>
      </c>
      <c r="D46" s="261">
        <v>0</v>
      </c>
      <c r="E46" s="261">
        <v>261.16000000000003</v>
      </c>
      <c r="F46" s="261">
        <v>0</v>
      </c>
      <c r="G46" s="261">
        <v>250.83</v>
      </c>
      <c r="H46" s="261">
        <v>0</v>
      </c>
      <c r="I46" s="261">
        <v>1617.4</v>
      </c>
      <c r="J46" s="261">
        <v>0</v>
      </c>
      <c r="K46" s="478">
        <f t="shared" si="86"/>
        <v>2348.11</v>
      </c>
      <c r="L46" s="483">
        <v>0</v>
      </c>
      <c r="M46" s="261">
        <v>4531.6499999999996</v>
      </c>
      <c r="N46" s="261">
        <v>0</v>
      </c>
      <c r="O46" s="261">
        <v>4105.8500000000013</v>
      </c>
      <c r="P46" s="261">
        <v>0</v>
      </c>
      <c r="Q46" s="261">
        <v>6585.6500000000005</v>
      </c>
      <c r="R46" s="261">
        <v>0</v>
      </c>
      <c r="S46" s="261">
        <v>13073.939999999999</v>
      </c>
      <c r="T46" s="480">
        <f t="shared" si="87"/>
        <v>28297.09</v>
      </c>
      <c r="U46" s="481">
        <f t="shared" si="88"/>
        <v>30645.200000000001</v>
      </c>
      <c r="V46" s="335">
        <v>24</v>
      </c>
      <c r="W46" s="261">
        <v>0</v>
      </c>
      <c r="X46" s="261">
        <v>0</v>
      </c>
      <c r="Y46" s="261">
        <v>0</v>
      </c>
      <c r="Z46" s="261">
        <v>0</v>
      </c>
      <c r="AA46" s="261">
        <v>0</v>
      </c>
      <c r="AB46" s="261">
        <v>0</v>
      </c>
      <c r="AC46" s="261">
        <v>333.21999999999997</v>
      </c>
      <c r="AD46" s="261">
        <v>0</v>
      </c>
      <c r="AE46" s="478">
        <f t="shared" si="89"/>
        <v>333.21999999999997</v>
      </c>
      <c r="AF46" s="483">
        <v>0</v>
      </c>
      <c r="AG46" s="261">
        <v>1225.48</v>
      </c>
      <c r="AH46" s="261">
        <v>0</v>
      </c>
      <c r="AI46" s="261">
        <v>1560.9499999999998</v>
      </c>
      <c r="AJ46" s="261">
        <v>0</v>
      </c>
      <c r="AK46" s="261">
        <v>4284.0199999999995</v>
      </c>
      <c r="AL46" s="261">
        <v>0</v>
      </c>
      <c r="AM46" s="261">
        <v>7310.4900000000016</v>
      </c>
      <c r="AN46" s="480">
        <f t="shared" si="90"/>
        <v>14380.94</v>
      </c>
      <c r="AO46" s="481">
        <f t="shared" si="91"/>
        <v>14714.16</v>
      </c>
      <c r="AP46" s="335">
        <v>24</v>
      </c>
      <c r="AQ46" s="261">
        <v>3069</v>
      </c>
      <c r="AR46" s="261">
        <v>0</v>
      </c>
      <c r="AS46" s="261">
        <v>3604.75</v>
      </c>
      <c r="AT46" s="261">
        <v>0</v>
      </c>
      <c r="AU46" s="261">
        <v>4383.34</v>
      </c>
      <c r="AV46" s="261">
        <v>0</v>
      </c>
      <c r="AW46" s="261">
        <v>5278.1799999999994</v>
      </c>
      <c r="AX46" s="261">
        <v>0</v>
      </c>
      <c r="AY46" s="478">
        <f t="shared" si="92"/>
        <v>16335.27</v>
      </c>
      <c r="AZ46" s="483">
        <v>0</v>
      </c>
      <c r="BA46" s="261">
        <v>150294.29999999987</v>
      </c>
      <c r="BB46" s="261">
        <v>0</v>
      </c>
      <c r="BC46" s="261">
        <v>160438.68000000017</v>
      </c>
      <c r="BD46" s="261">
        <v>0</v>
      </c>
      <c r="BE46" s="261">
        <v>181451.52999999994</v>
      </c>
      <c r="BF46" s="261">
        <v>0</v>
      </c>
      <c r="BG46" s="261">
        <v>143344.81000000035</v>
      </c>
      <c r="BH46" s="480">
        <f t="shared" si="93"/>
        <v>635529.3200000003</v>
      </c>
      <c r="BI46" s="481">
        <f t="shared" si="94"/>
        <v>651864.59000000032</v>
      </c>
      <c r="BJ46" s="335">
        <v>24</v>
      </c>
      <c r="BK46" s="261">
        <v>0</v>
      </c>
      <c r="BL46" s="261">
        <v>0</v>
      </c>
      <c r="BM46" s="261">
        <v>0</v>
      </c>
      <c r="BN46" s="261">
        <v>0</v>
      </c>
      <c r="BO46" s="261">
        <v>0</v>
      </c>
      <c r="BP46" s="261">
        <v>0</v>
      </c>
      <c r="BQ46" s="261">
        <v>0</v>
      </c>
      <c r="BR46" s="261">
        <v>0</v>
      </c>
      <c r="BS46" s="478">
        <f t="shared" si="95"/>
        <v>0</v>
      </c>
      <c r="BT46" s="483">
        <v>0</v>
      </c>
      <c r="BU46" s="261">
        <v>1074.5</v>
      </c>
      <c r="BV46" s="261">
        <v>0</v>
      </c>
      <c r="BW46" s="261">
        <v>272.31</v>
      </c>
      <c r="BX46" s="261">
        <v>0</v>
      </c>
      <c r="BY46" s="261">
        <v>571.16</v>
      </c>
      <c r="BZ46" s="261">
        <v>0</v>
      </c>
      <c r="CA46" s="261">
        <v>764.6</v>
      </c>
      <c r="CB46" s="480">
        <f t="shared" si="96"/>
        <v>2682.5699999999997</v>
      </c>
      <c r="CC46" s="481">
        <f t="shared" si="97"/>
        <v>2682.5699999999997</v>
      </c>
      <c r="CD46" s="335">
        <v>24</v>
      </c>
      <c r="CE46" s="480">
        <f t="shared" si="98"/>
        <v>3287.7200000000003</v>
      </c>
      <c r="CF46" s="480">
        <f t="shared" si="99"/>
        <v>3865.91</v>
      </c>
      <c r="CG46" s="480">
        <f t="shared" si="100"/>
        <v>4634.17</v>
      </c>
      <c r="CH46" s="480">
        <f t="shared" si="101"/>
        <v>7228.7999999999993</v>
      </c>
      <c r="CI46" s="482">
        <f t="shared" si="102"/>
        <v>19016.599999999999</v>
      </c>
      <c r="CJ46" s="480">
        <f t="shared" si="103"/>
        <v>157125.92999999988</v>
      </c>
      <c r="CK46" s="480">
        <f t="shared" si="104"/>
        <v>166377.79000000015</v>
      </c>
      <c r="CL46" s="480">
        <f t="shared" si="105"/>
        <v>192892.35999999996</v>
      </c>
      <c r="CM46" s="480">
        <f t="shared" si="106"/>
        <v>164493.84000000035</v>
      </c>
      <c r="CN46" s="482">
        <f t="shared" si="107"/>
        <v>680889.92000000027</v>
      </c>
      <c r="CO46" s="480">
        <f t="shared" si="108"/>
        <v>160413.64999999988</v>
      </c>
      <c r="CP46" s="480">
        <f t="shared" si="109"/>
        <v>170243.70000000016</v>
      </c>
      <c r="CQ46" s="480">
        <f t="shared" si="110"/>
        <v>197526.52999999994</v>
      </c>
      <c r="CR46" s="480">
        <f t="shared" si="111"/>
        <v>171722.64000000036</v>
      </c>
      <c r="CS46" s="482">
        <f t="shared" si="112"/>
        <v>699906.52000000025</v>
      </c>
    </row>
    <row r="47" spans="1:131" ht="15.75" customHeight="1">
      <c r="A47" s="97" t="s">
        <v>212</v>
      </c>
      <c r="B47" s="335">
        <v>25</v>
      </c>
      <c r="C47" s="261">
        <v>163.30120945494895</v>
      </c>
      <c r="D47" s="261">
        <v>0</v>
      </c>
      <c r="E47" s="261">
        <v>191.64097099345085</v>
      </c>
      <c r="F47" s="261">
        <v>0</v>
      </c>
      <c r="G47" s="261">
        <v>193.78205911567787</v>
      </c>
      <c r="H47" s="261">
        <v>0</v>
      </c>
      <c r="I47" s="261">
        <v>1255.8120960128554</v>
      </c>
      <c r="J47" s="261">
        <v>0</v>
      </c>
      <c r="K47" s="478">
        <f t="shared" si="86"/>
        <v>1804.536335576933</v>
      </c>
      <c r="L47" s="483">
        <v>0</v>
      </c>
      <c r="M47" s="261">
        <v>2788.5163260109798</v>
      </c>
      <c r="N47" s="261">
        <v>0</v>
      </c>
      <c r="O47" s="261">
        <v>2514.8955587861487</v>
      </c>
      <c r="P47" s="261">
        <v>0</v>
      </c>
      <c r="Q47" s="261">
        <v>4594.4555246539167</v>
      </c>
      <c r="R47" s="261">
        <v>0</v>
      </c>
      <c r="S47" s="261">
        <v>9811.8957020950893</v>
      </c>
      <c r="T47" s="480">
        <f t="shared" si="87"/>
        <v>19709.763111546134</v>
      </c>
      <c r="U47" s="481">
        <f t="shared" si="88"/>
        <v>21514.299447123067</v>
      </c>
      <c r="V47" s="335">
        <v>25</v>
      </c>
      <c r="W47" s="261">
        <v>0</v>
      </c>
      <c r="X47" s="261">
        <v>0</v>
      </c>
      <c r="Y47" s="261">
        <v>0</v>
      </c>
      <c r="Z47" s="261">
        <v>0</v>
      </c>
      <c r="AA47" s="261">
        <v>0</v>
      </c>
      <c r="AB47" s="261">
        <v>0</v>
      </c>
      <c r="AC47" s="261">
        <v>258.72493299950759</v>
      </c>
      <c r="AD47" s="261">
        <v>0</v>
      </c>
      <c r="AE47" s="478">
        <f t="shared" si="89"/>
        <v>258.72493299950759</v>
      </c>
      <c r="AF47" s="483">
        <v>0</v>
      </c>
      <c r="AG47" s="261">
        <v>754.08698467444208</v>
      </c>
      <c r="AH47" s="261">
        <v>0</v>
      </c>
      <c r="AI47" s="261">
        <v>956.1089438209475</v>
      </c>
      <c r="AJ47" s="261">
        <v>0</v>
      </c>
      <c r="AK47" s="261">
        <v>2988.7262255248716</v>
      </c>
      <c r="AL47" s="261">
        <v>0</v>
      </c>
      <c r="AM47" s="261">
        <v>5486.4671250066276</v>
      </c>
      <c r="AN47" s="480">
        <f t="shared" si="90"/>
        <v>10185.389279026889</v>
      </c>
      <c r="AO47" s="481">
        <f t="shared" si="91"/>
        <v>10444.114212026398</v>
      </c>
      <c r="AP47" s="335">
        <v>25</v>
      </c>
      <c r="AQ47" s="261">
        <v>2291.3835580524792</v>
      </c>
      <c r="AR47" s="261">
        <v>0</v>
      </c>
      <c r="AS47" s="261">
        <v>2645.1898843185859</v>
      </c>
      <c r="AT47" s="261">
        <v>0</v>
      </c>
      <c r="AU47" s="261">
        <v>3386.4077303516942</v>
      </c>
      <c r="AV47" s="261">
        <v>0</v>
      </c>
      <c r="AW47" s="261">
        <v>4098.1836830302536</v>
      </c>
      <c r="AX47" s="261">
        <v>0</v>
      </c>
      <c r="AY47" s="478">
        <f t="shared" si="92"/>
        <v>12421.164855753013</v>
      </c>
      <c r="AZ47" s="483">
        <v>0</v>
      </c>
      <c r="BA47" s="261">
        <v>92482.499392691752</v>
      </c>
      <c r="BB47" s="261">
        <v>0</v>
      </c>
      <c r="BC47" s="261">
        <v>98271.280908438552</v>
      </c>
      <c r="BD47" s="261">
        <v>0</v>
      </c>
      <c r="BE47" s="261">
        <v>126588.90278841202</v>
      </c>
      <c r="BF47" s="261">
        <v>0</v>
      </c>
      <c r="BG47" s="261">
        <v>107579.17389137021</v>
      </c>
      <c r="BH47" s="480">
        <f t="shared" si="93"/>
        <v>424921.8569809125</v>
      </c>
      <c r="BI47" s="481">
        <f t="shared" si="94"/>
        <v>437343.02183666552</v>
      </c>
      <c r="BJ47" s="335">
        <v>25</v>
      </c>
      <c r="BK47" s="261">
        <v>0</v>
      </c>
      <c r="BL47" s="261">
        <v>0</v>
      </c>
      <c r="BM47" s="261">
        <v>0</v>
      </c>
      <c r="BN47" s="261">
        <v>0</v>
      </c>
      <c r="BO47" s="261">
        <v>0</v>
      </c>
      <c r="BP47" s="261">
        <v>0</v>
      </c>
      <c r="BQ47" s="261">
        <v>0</v>
      </c>
      <c r="BR47" s="261">
        <v>0</v>
      </c>
      <c r="BS47" s="478">
        <f t="shared" si="95"/>
        <v>0</v>
      </c>
      <c r="BT47" s="483">
        <v>0</v>
      </c>
      <c r="BU47" s="261">
        <v>661.18727423759515</v>
      </c>
      <c r="BV47" s="261">
        <v>0</v>
      </c>
      <c r="BW47" s="261">
        <v>166.79699438923873</v>
      </c>
      <c r="BX47" s="261">
        <v>0</v>
      </c>
      <c r="BY47" s="261">
        <v>398.4641122989122</v>
      </c>
      <c r="BZ47" s="261">
        <v>0</v>
      </c>
      <c r="CA47" s="261">
        <v>573.82219964462934</v>
      </c>
      <c r="CB47" s="480">
        <f t="shared" si="96"/>
        <v>1800.2705805703754</v>
      </c>
      <c r="CC47" s="481">
        <f t="shared" si="97"/>
        <v>1800.2705805703754</v>
      </c>
      <c r="CD47" s="335">
        <v>25</v>
      </c>
      <c r="CE47" s="480">
        <f t="shared" si="98"/>
        <v>2454.6847675074282</v>
      </c>
      <c r="CF47" s="480">
        <f t="shared" si="99"/>
        <v>2836.8308553120369</v>
      </c>
      <c r="CG47" s="480">
        <f t="shared" si="100"/>
        <v>3580.1897894673721</v>
      </c>
      <c r="CH47" s="480">
        <f t="shared" si="101"/>
        <v>5612.7207120426165</v>
      </c>
      <c r="CI47" s="482">
        <f t="shared" si="102"/>
        <v>14484.426124329453</v>
      </c>
      <c r="CJ47" s="480">
        <f t="shared" si="103"/>
        <v>96686.289977614768</v>
      </c>
      <c r="CK47" s="480">
        <f t="shared" si="104"/>
        <v>101909.08240543489</v>
      </c>
      <c r="CL47" s="480">
        <f t="shared" si="105"/>
        <v>134570.54865088972</v>
      </c>
      <c r="CM47" s="480">
        <f t="shared" si="106"/>
        <v>123451.35891811656</v>
      </c>
      <c r="CN47" s="482">
        <f t="shared" si="107"/>
        <v>456617.27995205589</v>
      </c>
      <c r="CO47" s="480">
        <f t="shared" si="108"/>
        <v>99140.974745122207</v>
      </c>
      <c r="CP47" s="480">
        <f t="shared" si="109"/>
        <v>104745.91326074692</v>
      </c>
      <c r="CQ47" s="480">
        <f t="shared" si="110"/>
        <v>138150.73844035709</v>
      </c>
      <c r="CR47" s="480">
        <f t="shared" si="111"/>
        <v>129064.07963015918</v>
      </c>
      <c r="CS47" s="482">
        <f t="shared" si="112"/>
        <v>471101.7060763854</v>
      </c>
    </row>
    <row r="48" spans="1:131" ht="15.75" customHeight="1">
      <c r="A48" s="97" t="s">
        <v>213</v>
      </c>
      <c r="B48" s="335">
        <v>26</v>
      </c>
      <c r="C48" s="261">
        <v>1469.3200000000004</v>
      </c>
      <c r="D48" s="261">
        <v>1078.4099999999999</v>
      </c>
      <c r="E48" s="261">
        <v>1662.2695313162169</v>
      </c>
      <c r="F48" s="261">
        <v>1219.1577111369841</v>
      </c>
      <c r="G48" s="261">
        <v>2830.8034032685173</v>
      </c>
      <c r="H48" s="261">
        <v>350.7608377417269</v>
      </c>
      <c r="I48" s="261">
        <v>1761.726580823582</v>
      </c>
      <c r="J48" s="261">
        <v>809.7267634232885</v>
      </c>
      <c r="K48" s="478">
        <f t="shared" si="86"/>
        <v>11182.174827710318</v>
      </c>
      <c r="L48" s="483">
        <v>0</v>
      </c>
      <c r="M48" s="261">
        <v>22648.499999999993</v>
      </c>
      <c r="N48" s="261">
        <v>0</v>
      </c>
      <c r="O48" s="261">
        <v>15388.368017443894</v>
      </c>
      <c r="P48" s="261">
        <v>0</v>
      </c>
      <c r="Q48" s="261">
        <v>13512.867386028371</v>
      </c>
      <c r="R48" s="261">
        <v>0</v>
      </c>
      <c r="S48" s="261">
        <v>18399.147157894327</v>
      </c>
      <c r="T48" s="480">
        <f t="shared" si="87"/>
        <v>69948.882561366583</v>
      </c>
      <c r="U48" s="481">
        <f t="shared" si="88"/>
        <v>81131.057389076901</v>
      </c>
      <c r="V48" s="335">
        <v>26</v>
      </c>
      <c r="W48" s="261">
        <v>526.48</v>
      </c>
      <c r="X48" s="261">
        <v>161.35</v>
      </c>
      <c r="Y48" s="261">
        <v>122.45195482242167</v>
      </c>
      <c r="Z48" s="261">
        <v>191.58564159456088</v>
      </c>
      <c r="AA48" s="261">
        <v>436.7885786108863</v>
      </c>
      <c r="AB48" s="261">
        <v>617.20647753497292</v>
      </c>
      <c r="AC48" s="261">
        <v>238.96689273768024</v>
      </c>
      <c r="AD48" s="261">
        <v>756.99471566694751</v>
      </c>
      <c r="AE48" s="478">
        <f t="shared" si="89"/>
        <v>3051.8242609674699</v>
      </c>
      <c r="AF48" s="483">
        <v>0</v>
      </c>
      <c r="AG48" s="261">
        <v>8871.0899999999983</v>
      </c>
      <c r="AH48" s="261">
        <v>0</v>
      </c>
      <c r="AI48" s="261">
        <v>5693.297185331031</v>
      </c>
      <c r="AJ48" s="261">
        <v>0</v>
      </c>
      <c r="AK48" s="261">
        <v>8727.9882172674388</v>
      </c>
      <c r="AL48" s="261">
        <v>0</v>
      </c>
      <c r="AM48" s="261">
        <v>11138.10040326074</v>
      </c>
      <c r="AN48" s="480">
        <f t="shared" si="90"/>
        <v>34430.475805859205</v>
      </c>
      <c r="AO48" s="481">
        <f t="shared" si="91"/>
        <v>37482.300066826676</v>
      </c>
      <c r="AP48" s="335">
        <v>26</v>
      </c>
      <c r="AQ48" s="261">
        <v>18514.219999999994</v>
      </c>
      <c r="AR48" s="261">
        <v>9234.9399999999969</v>
      </c>
      <c r="AS48" s="261">
        <v>21788.645285017832</v>
      </c>
      <c r="AT48" s="261">
        <v>8753.2890757543391</v>
      </c>
      <c r="AU48" s="261">
        <v>11880.53116273971</v>
      </c>
      <c r="AV48" s="261">
        <v>11171.007605422206</v>
      </c>
      <c r="AW48" s="261">
        <v>24202.904847717542</v>
      </c>
      <c r="AX48" s="261">
        <v>11242.554959779474</v>
      </c>
      <c r="AY48" s="478">
        <f t="shared" si="92"/>
        <v>116788.09293643109</v>
      </c>
      <c r="AZ48" s="483">
        <v>0</v>
      </c>
      <c r="BA48" s="261">
        <v>88003.969999999972</v>
      </c>
      <c r="BB48" s="261">
        <v>0</v>
      </c>
      <c r="BC48" s="261">
        <v>101821.37642005127</v>
      </c>
      <c r="BD48" s="261">
        <v>0</v>
      </c>
      <c r="BE48" s="261">
        <v>100101.78949601721</v>
      </c>
      <c r="BF48" s="261">
        <v>0</v>
      </c>
      <c r="BG48" s="261">
        <v>110924.35365058277</v>
      </c>
      <c r="BH48" s="480">
        <f t="shared" si="93"/>
        <v>400851.48956665123</v>
      </c>
      <c r="BI48" s="481">
        <f t="shared" si="94"/>
        <v>517639.58250308235</v>
      </c>
      <c r="BJ48" s="335">
        <v>26</v>
      </c>
      <c r="BK48" s="261">
        <v>80.47999999999999</v>
      </c>
      <c r="BL48" s="261">
        <v>1035.42</v>
      </c>
      <c r="BM48" s="261">
        <v>1513.7786549675502</v>
      </c>
      <c r="BN48" s="261">
        <v>1160.6276574104916</v>
      </c>
      <c r="BO48" s="261">
        <v>816.4523337156395</v>
      </c>
      <c r="BP48" s="261">
        <v>787.0787174211988</v>
      </c>
      <c r="BQ48" s="261">
        <v>293.87894704062552</v>
      </c>
      <c r="BR48" s="261">
        <v>480.26448371873477</v>
      </c>
      <c r="BS48" s="478">
        <f t="shared" si="95"/>
        <v>6167.9807942742409</v>
      </c>
      <c r="BT48" s="483">
        <v>0</v>
      </c>
      <c r="BU48" s="261">
        <v>5641.819999999997</v>
      </c>
      <c r="BV48" s="261">
        <v>0</v>
      </c>
      <c r="BW48" s="261">
        <v>7866.6663859751607</v>
      </c>
      <c r="BX48" s="261">
        <v>0</v>
      </c>
      <c r="BY48" s="261">
        <v>5315.1312943279308</v>
      </c>
      <c r="BZ48" s="261">
        <v>0</v>
      </c>
      <c r="CA48" s="261">
        <v>4551.2399086787864</v>
      </c>
      <c r="CB48" s="480">
        <f t="shared" si="96"/>
        <v>23374.857588981875</v>
      </c>
      <c r="CC48" s="481">
        <f t="shared" si="97"/>
        <v>29542.838383256116</v>
      </c>
      <c r="CD48" s="335">
        <v>26</v>
      </c>
      <c r="CE48" s="480">
        <f t="shared" si="98"/>
        <v>32100.619999999995</v>
      </c>
      <c r="CF48" s="480">
        <f t="shared" si="99"/>
        <v>36411.805512020401</v>
      </c>
      <c r="CG48" s="480">
        <f t="shared" si="100"/>
        <v>28890.629116454857</v>
      </c>
      <c r="CH48" s="480">
        <f t="shared" si="101"/>
        <v>39787.018190907875</v>
      </c>
      <c r="CI48" s="482">
        <f t="shared" si="102"/>
        <v>137190.07281938312</v>
      </c>
      <c r="CJ48" s="480">
        <f t="shared" si="103"/>
        <v>125165.37999999996</v>
      </c>
      <c r="CK48" s="480">
        <f t="shared" si="104"/>
        <v>130769.70800880135</v>
      </c>
      <c r="CL48" s="480">
        <f t="shared" si="105"/>
        <v>127657.77639364096</v>
      </c>
      <c r="CM48" s="480">
        <f t="shared" si="106"/>
        <v>145012.84112041662</v>
      </c>
      <c r="CN48" s="482">
        <f t="shared" si="107"/>
        <v>528605.70552285889</v>
      </c>
      <c r="CO48" s="480">
        <f t="shared" si="108"/>
        <v>157265.99999999997</v>
      </c>
      <c r="CP48" s="480">
        <f t="shared" si="109"/>
        <v>167181.51352082175</v>
      </c>
      <c r="CQ48" s="480">
        <f t="shared" si="110"/>
        <v>156548.40551009579</v>
      </c>
      <c r="CR48" s="480">
        <f t="shared" si="111"/>
        <v>184799.85931132449</v>
      </c>
      <c r="CS48" s="482">
        <f t="shared" si="112"/>
        <v>665795.778342242</v>
      </c>
    </row>
    <row r="49" spans="1:97" ht="15.75" customHeight="1">
      <c r="A49" s="97" t="s">
        <v>214</v>
      </c>
      <c r="B49" s="335">
        <v>27</v>
      </c>
      <c r="C49" s="261">
        <v>0</v>
      </c>
      <c r="D49" s="261">
        <v>5352.5</v>
      </c>
      <c r="E49" s="261">
        <v>0</v>
      </c>
      <c r="F49" s="261">
        <v>17266.215797904137</v>
      </c>
      <c r="G49" s="261">
        <v>0</v>
      </c>
      <c r="H49" s="261">
        <v>24829.358617243568</v>
      </c>
      <c r="I49" s="261">
        <v>0</v>
      </c>
      <c r="J49" s="261">
        <v>83026.282693682573</v>
      </c>
      <c r="K49" s="478">
        <f t="shared" si="86"/>
        <v>130474.35710883027</v>
      </c>
      <c r="L49" s="483">
        <v>0</v>
      </c>
      <c r="M49" s="261">
        <v>46138.35</v>
      </c>
      <c r="N49" s="261">
        <v>0</v>
      </c>
      <c r="O49" s="261">
        <v>45768.018064388503</v>
      </c>
      <c r="P49" s="261">
        <v>0</v>
      </c>
      <c r="Q49" s="261">
        <v>4220.7600822268587</v>
      </c>
      <c r="R49" s="261">
        <v>0</v>
      </c>
      <c r="S49" s="261">
        <v>17198.577164883573</v>
      </c>
      <c r="T49" s="480">
        <f t="shared" si="87"/>
        <v>113325.70531149892</v>
      </c>
      <c r="U49" s="481">
        <f t="shared" si="88"/>
        <v>243800.0624203292</v>
      </c>
      <c r="V49" s="335">
        <v>27</v>
      </c>
      <c r="W49" s="261">
        <v>0</v>
      </c>
      <c r="X49" s="261">
        <v>0</v>
      </c>
      <c r="Y49" s="261">
        <v>0</v>
      </c>
      <c r="Z49" s="261">
        <v>0</v>
      </c>
      <c r="AA49" s="261">
        <v>0</v>
      </c>
      <c r="AB49" s="261">
        <v>0</v>
      </c>
      <c r="AC49" s="261">
        <v>0</v>
      </c>
      <c r="AD49" s="261">
        <v>0</v>
      </c>
      <c r="AE49" s="478">
        <f t="shared" si="89"/>
        <v>0</v>
      </c>
      <c r="AF49" s="483">
        <v>0</v>
      </c>
      <c r="AG49" s="261">
        <v>0</v>
      </c>
      <c r="AH49" s="261">
        <v>0</v>
      </c>
      <c r="AI49" s="261">
        <v>0</v>
      </c>
      <c r="AJ49" s="261">
        <v>0</v>
      </c>
      <c r="AK49" s="261">
        <v>0</v>
      </c>
      <c r="AL49" s="261">
        <v>0</v>
      </c>
      <c r="AM49" s="261">
        <v>0</v>
      </c>
      <c r="AN49" s="480">
        <f t="shared" si="90"/>
        <v>0</v>
      </c>
      <c r="AO49" s="481">
        <f t="shared" si="91"/>
        <v>0</v>
      </c>
      <c r="AP49" s="335">
        <v>27</v>
      </c>
      <c r="AQ49" s="261">
        <v>32490.680000000004</v>
      </c>
      <c r="AR49" s="261">
        <v>203060.24000000002</v>
      </c>
      <c r="AS49" s="261">
        <v>39172.441368599852</v>
      </c>
      <c r="AT49" s="261">
        <v>87084.737209953746</v>
      </c>
      <c r="AU49" s="261">
        <v>22746.876381086164</v>
      </c>
      <c r="AV49" s="261">
        <v>103406.47620513903</v>
      </c>
      <c r="AW49" s="261">
        <v>4631.2581473944001</v>
      </c>
      <c r="AX49" s="261">
        <v>249699.34625778053</v>
      </c>
      <c r="AY49" s="478">
        <f t="shared" si="92"/>
        <v>742292.05556995375</v>
      </c>
      <c r="AZ49" s="483">
        <v>0</v>
      </c>
      <c r="BA49" s="261">
        <v>469893.85</v>
      </c>
      <c r="BB49" s="261">
        <v>0</v>
      </c>
      <c r="BC49" s="261">
        <v>509482.70045908843</v>
      </c>
      <c r="BD49" s="261">
        <v>0</v>
      </c>
      <c r="BE49" s="261">
        <v>294491.11985408119</v>
      </c>
      <c r="BF49" s="261">
        <v>0</v>
      </c>
      <c r="BG49" s="261">
        <v>378338.11952791514</v>
      </c>
      <c r="BH49" s="480">
        <f t="shared" si="93"/>
        <v>1652205.7898410847</v>
      </c>
      <c r="BI49" s="481">
        <f t="shared" si="94"/>
        <v>2394497.8454110385</v>
      </c>
      <c r="BJ49" s="335">
        <v>27</v>
      </c>
      <c r="BK49" s="261">
        <v>17339.02</v>
      </c>
      <c r="BL49" s="261">
        <v>994506.31999999948</v>
      </c>
      <c r="BM49" s="261">
        <v>35925.86901913512</v>
      </c>
      <c r="BN49" s="261">
        <v>1030785.930684284</v>
      </c>
      <c r="BO49" s="261">
        <v>30361.603336608674</v>
      </c>
      <c r="BP49" s="261">
        <v>931791.9592151274</v>
      </c>
      <c r="BQ49" s="261">
        <v>59495.362352427539</v>
      </c>
      <c r="BR49" s="261">
        <v>1009286.1399392057</v>
      </c>
      <c r="BS49" s="478">
        <f t="shared" si="95"/>
        <v>4109492.2045467878</v>
      </c>
      <c r="BT49" s="483">
        <v>0</v>
      </c>
      <c r="BU49" s="261">
        <v>20004.29000000027</v>
      </c>
      <c r="BV49" s="261">
        <v>0</v>
      </c>
      <c r="BW49" s="261">
        <v>94964.726887022916</v>
      </c>
      <c r="BX49" s="261">
        <v>0</v>
      </c>
      <c r="BY49" s="261">
        <v>67687.324838926099</v>
      </c>
      <c r="BZ49" s="261">
        <v>0</v>
      </c>
      <c r="CA49" s="261">
        <v>76025.86328463805</v>
      </c>
      <c r="CB49" s="480">
        <f t="shared" si="96"/>
        <v>258682.20501058735</v>
      </c>
      <c r="CC49" s="481">
        <f t="shared" si="97"/>
        <v>4368174.4095573751</v>
      </c>
      <c r="CD49" s="335">
        <v>27</v>
      </c>
      <c r="CE49" s="480">
        <f t="shared" si="98"/>
        <v>1252748.7599999995</v>
      </c>
      <c r="CF49" s="480">
        <f t="shared" si="99"/>
        <v>1210235.1940798769</v>
      </c>
      <c r="CG49" s="480">
        <f t="shared" si="100"/>
        <v>1113136.2737552049</v>
      </c>
      <c r="CH49" s="480">
        <f t="shared" si="101"/>
        <v>1406138.3893904907</v>
      </c>
      <c r="CI49" s="482">
        <f t="shared" si="102"/>
        <v>4982258.6172255715</v>
      </c>
      <c r="CJ49" s="480">
        <f t="shared" si="103"/>
        <v>536036.49000000022</v>
      </c>
      <c r="CK49" s="480">
        <f t="shared" si="104"/>
        <v>650215.44541049993</v>
      </c>
      <c r="CL49" s="480">
        <f t="shared" si="105"/>
        <v>366399.20477523416</v>
      </c>
      <c r="CM49" s="480">
        <f t="shared" si="106"/>
        <v>471562.55997743673</v>
      </c>
      <c r="CN49" s="482">
        <f t="shared" si="107"/>
        <v>2024213.7001631709</v>
      </c>
      <c r="CO49" s="480">
        <f t="shared" si="108"/>
        <v>1788785.2499999998</v>
      </c>
      <c r="CP49" s="480">
        <f t="shared" si="109"/>
        <v>1860450.6394903765</v>
      </c>
      <c r="CQ49" s="480">
        <f t="shared" si="110"/>
        <v>1479535.4785304391</v>
      </c>
      <c r="CR49" s="480">
        <f t="shared" si="111"/>
        <v>1877700.9493679276</v>
      </c>
      <c r="CS49" s="482">
        <f t="shared" si="112"/>
        <v>7006472.3173887432</v>
      </c>
    </row>
    <row r="50" spans="1:97" ht="15.75" customHeight="1">
      <c r="A50" s="97" t="s">
        <v>215</v>
      </c>
      <c r="B50" s="335">
        <v>28</v>
      </c>
      <c r="C50" s="261">
        <v>3934.7400000000002</v>
      </c>
      <c r="D50" s="261">
        <v>4310.49</v>
      </c>
      <c r="E50" s="261">
        <v>4156.7241881677055</v>
      </c>
      <c r="F50" s="261">
        <v>13900.182518410053</v>
      </c>
      <c r="G50" s="261">
        <v>8421.9856377692395</v>
      </c>
      <c r="H50" s="261">
        <v>5310.8059093117818</v>
      </c>
      <c r="I50" s="261">
        <v>10841.745184710933</v>
      </c>
      <c r="J50" s="261">
        <v>1851.4484170803707</v>
      </c>
      <c r="K50" s="478">
        <f t="shared" si="86"/>
        <v>52728.121855450088</v>
      </c>
      <c r="L50" s="483">
        <v>0</v>
      </c>
      <c r="M50" s="261">
        <v>0</v>
      </c>
      <c r="N50" s="261">
        <v>0</v>
      </c>
      <c r="O50" s="261">
        <v>0</v>
      </c>
      <c r="P50" s="261">
        <v>0</v>
      </c>
      <c r="Q50" s="261">
        <v>0</v>
      </c>
      <c r="R50" s="261">
        <v>0</v>
      </c>
      <c r="S50" s="261">
        <v>0</v>
      </c>
      <c r="T50" s="480">
        <f t="shared" si="87"/>
        <v>0</v>
      </c>
      <c r="U50" s="481">
        <f t="shared" si="88"/>
        <v>52728.121855450088</v>
      </c>
      <c r="V50" s="335">
        <v>28</v>
      </c>
      <c r="W50" s="261">
        <v>3258.75</v>
      </c>
      <c r="X50" s="261">
        <v>1489.6100000000001</v>
      </c>
      <c r="Y50" s="261">
        <v>3265.67889580169</v>
      </c>
      <c r="Z50" s="261">
        <v>4425.696344140687</v>
      </c>
      <c r="AA50" s="261">
        <v>3554.0473336932055</v>
      </c>
      <c r="AB50" s="261">
        <v>4723.103241392706</v>
      </c>
      <c r="AC50" s="261">
        <v>0</v>
      </c>
      <c r="AD50" s="261">
        <v>4678.5753401801421</v>
      </c>
      <c r="AE50" s="478">
        <f t="shared" si="89"/>
        <v>25395.461155208428</v>
      </c>
      <c r="AF50" s="483">
        <v>0</v>
      </c>
      <c r="AG50" s="261">
        <v>0</v>
      </c>
      <c r="AH50" s="261">
        <v>0</v>
      </c>
      <c r="AI50" s="261">
        <v>0</v>
      </c>
      <c r="AJ50" s="261">
        <v>0</v>
      </c>
      <c r="AK50" s="261">
        <v>0</v>
      </c>
      <c r="AL50" s="261">
        <v>0</v>
      </c>
      <c r="AM50" s="261">
        <v>0</v>
      </c>
      <c r="AN50" s="480">
        <f t="shared" si="90"/>
        <v>0</v>
      </c>
      <c r="AO50" s="481">
        <f t="shared" si="91"/>
        <v>25395.461155208428</v>
      </c>
      <c r="AP50" s="335">
        <v>28</v>
      </c>
      <c r="AQ50" s="261">
        <v>591593.54999999818</v>
      </c>
      <c r="AR50" s="261">
        <v>2173288.6500001005</v>
      </c>
      <c r="AS50" s="261">
        <v>617734.50988099701</v>
      </c>
      <c r="AT50" s="261">
        <v>2323873.8920050249</v>
      </c>
      <c r="AU50" s="261">
        <v>634036.85863072693</v>
      </c>
      <c r="AV50" s="261">
        <v>2464511.8442698806</v>
      </c>
      <c r="AW50" s="261">
        <v>653660.39613528084</v>
      </c>
      <c r="AX50" s="261">
        <v>2391534.8321506511</v>
      </c>
      <c r="AY50" s="478">
        <f t="shared" si="92"/>
        <v>11850234.53307266</v>
      </c>
      <c r="AZ50" s="483">
        <v>0</v>
      </c>
      <c r="BA50" s="261">
        <v>0</v>
      </c>
      <c r="BB50" s="261">
        <v>0</v>
      </c>
      <c r="BC50" s="261">
        <v>0</v>
      </c>
      <c r="BD50" s="261">
        <v>0</v>
      </c>
      <c r="BE50" s="261">
        <v>0</v>
      </c>
      <c r="BF50" s="261">
        <v>0</v>
      </c>
      <c r="BG50" s="261">
        <v>0</v>
      </c>
      <c r="BH50" s="480">
        <f t="shared" si="93"/>
        <v>0</v>
      </c>
      <c r="BI50" s="481">
        <f t="shared" si="94"/>
        <v>11850234.53307266</v>
      </c>
      <c r="BJ50" s="335">
        <v>28</v>
      </c>
      <c r="BK50" s="261">
        <v>51.830000000000005</v>
      </c>
      <c r="BL50" s="261">
        <v>6137.88</v>
      </c>
      <c r="BM50" s="261">
        <v>0</v>
      </c>
      <c r="BN50" s="261">
        <v>6271.4187305740006</v>
      </c>
      <c r="BO50" s="261">
        <v>108.65133418969839</v>
      </c>
      <c r="BP50" s="261">
        <v>22994.233676979929</v>
      </c>
      <c r="BQ50" s="261">
        <v>1296.5714512343081</v>
      </c>
      <c r="BR50" s="261">
        <v>7912.2081844863496</v>
      </c>
      <c r="BS50" s="478">
        <f t="shared" si="95"/>
        <v>44772.793377464288</v>
      </c>
      <c r="BT50" s="483">
        <v>0</v>
      </c>
      <c r="BU50" s="261">
        <v>0</v>
      </c>
      <c r="BV50" s="261">
        <v>0</v>
      </c>
      <c r="BW50" s="261">
        <v>0</v>
      </c>
      <c r="BX50" s="261">
        <v>0</v>
      </c>
      <c r="BY50" s="261">
        <v>0</v>
      </c>
      <c r="BZ50" s="261">
        <v>0</v>
      </c>
      <c r="CA50" s="261">
        <v>0</v>
      </c>
      <c r="CB50" s="480">
        <f t="shared" si="96"/>
        <v>0</v>
      </c>
      <c r="CC50" s="481">
        <f t="shared" si="97"/>
        <v>44772.793377464288</v>
      </c>
      <c r="CD50" s="335">
        <v>28</v>
      </c>
      <c r="CE50" s="480">
        <f t="shared" si="98"/>
        <v>2784065.5000000987</v>
      </c>
      <c r="CF50" s="480">
        <f t="shared" si="99"/>
        <v>2973628.1025631162</v>
      </c>
      <c r="CG50" s="480">
        <f t="shared" si="100"/>
        <v>3143661.5300339442</v>
      </c>
      <c r="CH50" s="480">
        <f t="shared" si="101"/>
        <v>3071775.7768636239</v>
      </c>
      <c r="CI50" s="482">
        <f t="shared" si="102"/>
        <v>11973130.909460783</v>
      </c>
      <c r="CJ50" s="480">
        <f t="shared" si="103"/>
        <v>0</v>
      </c>
      <c r="CK50" s="480">
        <f t="shared" si="104"/>
        <v>0</v>
      </c>
      <c r="CL50" s="480">
        <f t="shared" si="105"/>
        <v>0</v>
      </c>
      <c r="CM50" s="480">
        <f t="shared" si="106"/>
        <v>0</v>
      </c>
      <c r="CN50" s="482">
        <f t="shared" si="107"/>
        <v>0</v>
      </c>
      <c r="CO50" s="480">
        <f t="shared" si="108"/>
        <v>2784065.5000000987</v>
      </c>
      <c r="CP50" s="480">
        <f t="shared" si="109"/>
        <v>2973628.1025631162</v>
      </c>
      <c r="CQ50" s="480">
        <f t="shared" si="110"/>
        <v>3143661.5300339442</v>
      </c>
      <c r="CR50" s="480">
        <f t="shared" si="111"/>
        <v>3071775.7768636239</v>
      </c>
      <c r="CS50" s="482">
        <f t="shared" si="112"/>
        <v>11973130.909460783</v>
      </c>
    </row>
    <row r="51" spans="1:97" ht="15.75" customHeight="1">
      <c r="A51" s="97" t="s">
        <v>216</v>
      </c>
      <c r="B51" s="335">
        <v>29</v>
      </c>
      <c r="C51" s="261">
        <v>264</v>
      </c>
      <c r="D51" s="261">
        <v>0</v>
      </c>
      <c r="E51" s="261">
        <v>0</v>
      </c>
      <c r="F51" s="261">
        <v>1578.7008988036355</v>
      </c>
      <c r="G51" s="261">
        <v>0</v>
      </c>
      <c r="H51" s="261">
        <v>474.3944187696398</v>
      </c>
      <c r="I51" s="261">
        <v>0</v>
      </c>
      <c r="J51" s="261">
        <v>140.213600787817</v>
      </c>
      <c r="K51" s="478">
        <f t="shared" si="86"/>
        <v>2457.3089183610923</v>
      </c>
      <c r="L51" s="483">
        <v>0</v>
      </c>
      <c r="M51" s="261">
        <v>5344.92</v>
      </c>
      <c r="N51" s="261">
        <v>0</v>
      </c>
      <c r="O51" s="261">
        <v>9473.8213100309404</v>
      </c>
      <c r="P51" s="261">
        <v>0</v>
      </c>
      <c r="Q51" s="261">
        <v>4957.1863398514151</v>
      </c>
      <c r="R51" s="261">
        <v>0</v>
      </c>
      <c r="S51" s="261">
        <v>1805.9781535105542</v>
      </c>
      <c r="T51" s="480">
        <f t="shared" si="87"/>
        <v>21581.90580339291</v>
      </c>
      <c r="U51" s="481">
        <f t="shared" si="88"/>
        <v>24039.214721754004</v>
      </c>
      <c r="V51" s="335">
        <v>29</v>
      </c>
      <c r="W51" s="261">
        <v>1211.76</v>
      </c>
      <c r="X51" s="261">
        <v>3968.2700000000004</v>
      </c>
      <c r="Y51" s="261">
        <v>0</v>
      </c>
      <c r="Z51" s="261">
        <v>5314.5308790509589</v>
      </c>
      <c r="AA51" s="261">
        <v>0</v>
      </c>
      <c r="AB51" s="261">
        <v>614.38228394648593</v>
      </c>
      <c r="AC51" s="261">
        <v>0</v>
      </c>
      <c r="AD51" s="261">
        <v>12.758563659850081</v>
      </c>
      <c r="AE51" s="478">
        <f t="shared" si="89"/>
        <v>11121.701726657297</v>
      </c>
      <c r="AF51" s="483">
        <v>0</v>
      </c>
      <c r="AG51" s="261">
        <v>3182.7999999999997</v>
      </c>
      <c r="AH51" s="261">
        <v>0</v>
      </c>
      <c r="AI51" s="261">
        <v>0</v>
      </c>
      <c r="AJ51" s="261">
        <v>0</v>
      </c>
      <c r="AK51" s="261">
        <v>280.31315299258324</v>
      </c>
      <c r="AL51" s="261">
        <v>0</v>
      </c>
      <c r="AM51" s="261">
        <v>1896.2343262558045</v>
      </c>
      <c r="AN51" s="480">
        <f t="shared" si="90"/>
        <v>5359.3474792483876</v>
      </c>
      <c r="AO51" s="481">
        <f t="shared" si="91"/>
        <v>16481.049205905685</v>
      </c>
      <c r="AP51" s="335">
        <v>29</v>
      </c>
      <c r="AQ51" s="261">
        <v>15541.090000000002</v>
      </c>
      <c r="AR51" s="261">
        <v>53656.53</v>
      </c>
      <c r="AS51" s="261">
        <v>18235.237806865258</v>
      </c>
      <c r="AT51" s="261">
        <v>74973.607661747199</v>
      </c>
      <c r="AU51" s="261">
        <v>13140.25169652634</v>
      </c>
      <c r="AV51" s="261">
        <v>110979.45116395796</v>
      </c>
      <c r="AW51" s="261">
        <v>14085.183035420305</v>
      </c>
      <c r="AX51" s="261">
        <v>75880.241326139905</v>
      </c>
      <c r="AY51" s="478">
        <f t="shared" si="92"/>
        <v>376491.59269065695</v>
      </c>
      <c r="AZ51" s="483">
        <v>0</v>
      </c>
      <c r="BA51" s="261">
        <v>211981.89000000028</v>
      </c>
      <c r="BB51" s="261">
        <v>0</v>
      </c>
      <c r="BC51" s="261">
        <v>230955.68296486078</v>
      </c>
      <c r="BD51" s="261">
        <v>0</v>
      </c>
      <c r="BE51" s="261">
        <v>308645.7781599958</v>
      </c>
      <c r="BF51" s="261">
        <v>0</v>
      </c>
      <c r="BG51" s="261">
        <v>208781.91413519392</v>
      </c>
      <c r="BH51" s="480">
        <f t="shared" si="93"/>
        <v>960365.26526005077</v>
      </c>
      <c r="BI51" s="481">
        <f t="shared" si="94"/>
        <v>1336856.8579507077</v>
      </c>
      <c r="BJ51" s="335">
        <v>29</v>
      </c>
      <c r="BK51" s="261">
        <v>217.03000000000003</v>
      </c>
      <c r="BL51" s="261">
        <v>4241.8300000000008</v>
      </c>
      <c r="BM51" s="261">
        <v>813.56874714097967</v>
      </c>
      <c r="BN51" s="261">
        <v>4728.9602492461963</v>
      </c>
      <c r="BO51" s="261">
        <v>2127.2887684797124</v>
      </c>
      <c r="BP51" s="261">
        <v>3379.6183275560525</v>
      </c>
      <c r="BQ51" s="261">
        <v>0</v>
      </c>
      <c r="BR51" s="261">
        <v>1082.8504407621424</v>
      </c>
      <c r="BS51" s="478">
        <f t="shared" si="95"/>
        <v>16591.146533185085</v>
      </c>
      <c r="BT51" s="483">
        <v>0</v>
      </c>
      <c r="BU51" s="261">
        <v>21588.559999999987</v>
      </c>
      <c r="BV51" s="261">
        <v>0</v>
      </c>
      <c r="BW51" s="261">
        <v>30343.582313841107</v>
      </c>
      <c r="BX51" s="261">
        <v>0</v>
      </c>
      <c r="BY51" s="261">
        <v>18047.327199789834</v>
      </c>
      <c r="BZ51" s="261">
        <v>0</v>
      </c>
      <c r="CA51" s="261">
        <v>4335.1821564754464</v>
      </c>
      <c r="CB51" s="480">
        <f t="shared" si="96"/>
        <v>74314.651670106381</v>
      </c>
      <c r="CC51" s="481">
        <f t="shared" si="97"/>
        <v>90905.798203291459</v>
      </c>
      <c r="CD51" s="335">
        <v>29</v>
      </c>
      <c r="CE51" s="480">
        <f t="shared" si="98"/>
        <v>79100.509999999995</v>
      </c>
      <c r="CF51" s="480">
        <f t="shared" si="99"/>
        <v>105644.60624285424</v>
      </c>
      <c r="CG51" s="480">
        <f t="shared" si="100"/>
        <v>130715.38665923619</v>
      </c>
      <c r="CH51" s="480">
        <f t="shared" si="101"/>
        <v>91201.246966770021</v>
      </c>
      <c r="CI51" s="482">
        <f t="shared" si="102"/>
        <v>406661.74986886041</v>
      </c>
      <c r="CJ51" s="480">
        <f t="shared" si="103"/>
        <v>242098.17000000027</v>
      </c>
      <c r="CK51" s="480">
        <f t="shared" si="104"/>
        <v>270773.08658873284</v>
      </c>
      <c r="CL51" s="480">
        <f t="shared" si="105"/>
        <v>331930.60485262959</v>
      </c>
      <c r="CM51" s="480">
        <f t="shared" si="106"/>
        <v>216819.30877143572</v>
      </c>
      <c r="CN51" s="482">
        <f t="shared" si="107"/>
        <v>1061621.1702127985</v>
      </c>
      <c r="CO51" s="480">
        <f t="shared" si="108"/>
        <v>321198.68000000028</v>
      </c>
      <c r="CP51" s="480">
        <f t="shared" si="109"/>
        <v>376417.6928315871</v>
      </c>
      <c r="CQ51" s="480">
        <f t="shared" si="110"/>
        <v>462645.99151186581</v>
      </c>
      <c r="CR51" s="480">
        <f t="shared" si="111"/>
        <v>308020.55573820573</v>
      </c>
      <c r="CS51" s="482">
        <f t="shared" si="112"/>
        <v>1468282.9200816588</v>
      </c>
    </row>
    <row r="52" spans="1:97" ht="15.75" customHeight="1">
      <c r="A52" s="97" t="s">
        <v>217</v>
      </c>
      <c r="B52" s="335">
        <v>30</v>
      </c>
      <c r="C52" s="261">
        <v>4763.1900000000005</v>
      </c>
      <c r="D52" s="261">
        <v>7611.2400000000007</v>
      </c>
      <c r="E52" s="261">
        <v>12515.1379706731</v>
      </c>
      <c r="F52" s="261">
        <v>3086.8176138619065</v>
      </c>
      <c r="G52" s="261">
        <v>2995.7483266812128</v>
      </c>
      <c r="H52" s="261">
        <v>8413.0123134597197</v>
      </c>
      <c r="I52" s="261">
        <v>275.19317664116011</v>
      </c>
      <c r="J52" s="261">
        <v>11374.651301167951</v>
      </c>
      <c r="K52" s="478">
        <f t="shared" si="86"/>
        <v>51034.990702485047</v>
      </c>
      <c r="L52" s="483">
        <v>0</v>
      </c>
      <c r="M52" s="261">
        <v>0</v>
      </c>
      <c r="N52" s="261">
        <v>0</v>
      </c>
      <c r="O52" s="261">
        <v>0</v>
      </c>
      <c r="P52" s="261">
        <v>0</v>
      </c>
      <c r="Q52" s="261">
        <v>0</v>
      </c>
      <c r="R52" s="261">
        <v>0</v>
      </c>
      <c r="S52" s="261">
        <v>0</v>
      </c>
      <c r="T52" s="480">
        <f t="shared" si="87"/>
        <v>0</v>
      </c>
      <c r="U52" s="481">
        <f t="shared" si="88"/>
        <v>51034.990702485047</v>
      </c>
      <c r="V52" s="335">
        <v>30</v>
      </c>
      <c r="W52" s="261">
        <v>0</v>
      </c>
      <c r="X52" s="261">
        <v>5365.46</v>
      </c>
      <c r="Y52" s="261">
        <v>0</v>
      </c>
      <c r="Z52" s="261">
        <v>8915.1745413936842</v>
      </c>
      <c r="AA52" s="261">
        <v>0</v>
      </c>
      <c r="AB52" s="261">
        <v>8413.0123134597197</v>
      </c>
      <c r="AC52" s="261">
        <v>0</v>
      </c>
      <c r="AD52" s="261">
        <v>2843.6628252919877</v>
      </c>
      <c r="AE52" s="478">
        <f t="shared" si="89"/>
        <v>25537.30968014539</v>
      </c>
      <c r="AF52" s="483">
        <v>0</v>
      </c>
      <c r="AG52" s="261">
        <v>0</v>
      </c>
      <c r="AH52" s="261">
        <v>0</v>
      </c>
      <c r="AI52" s="261">
        <v>0</v>
      </c>
      <c r="AJ52" s="261">
        <v>0</v>
      </c>
      <c r="AK52" s="261">
        <v>0</v>
      </c>
      <c r="AL52" s="261">
        <v>0</v>
      </c>
      <c r="AM52" s="261">
        <v>0</v>
      </c>
      <c r="AN52" s="480">
        <f t="shared" si="90"/>
        <v>0</v>
      </c>
      <c r="AO52" s="481">
        <f t="shared" si="91"/>
        <v>25537.30968014539</v>
      </c>
      <c r="AP52" s="335">
        <v>30</v>
      </c>
      <c r="AQ52" s="261">
        <v>533217.93000000145</v>
      </c>
      <c r="AR52" s="261">
        <v>1432410.4900000109</v>
      </c>
      <c r="AS52" s="261">
        <v>585335.12911687663</v>
      </c>
      <c r="AT52" s="261">
        <v>1503595.2459001986</v>
      </c>
      <c r="AU52" s="261">
        <v>698722.21862604178</v>
      </c>
      <c r="AV52" s="261">
        <v>1538209.9070784908</v>
      </c>
      <c r="AW52" s="261">
        <v>785397.37801141269</v>
      </c>
      <c r="AX52" s="261">
        <v>1559171.9757737496</v>
      </c>
      <c r="AY52" s="478">
        <f t="shared" si="92"/>
        <v>8636060.2745067831</v>
      </c>
      <c r="AZ52" s="483">
        <v>0</v>
      </c>
      <c r="BA52" s="261">
        <v>0</v>
      </c>
      <c r="BB52" s="261">
        <v>0</v>
      </c>
      <c r="BC52" s="261">
        <v>0</v>
      </c>
      <c r="BD52" s="261">
        <v>0</v>
      </c>
      <c r="BE52" s="261">
        <v>0</v>
      </c>
      <c r="BF52" s="261">
        <v>0</v>
      </c>
      <c r="BG52" s="261">
        <v>0</v>
      </c>
      <c r="BH52" s="480">
        <f t="shared" si="93"/>
        <v>0</v>
      </c>
      <c r="BI52" s="481">
        <f t="shared" si="94"/>
        <v>8636060.2745067831</v>
      </c>
      <c r="BJ52" s="335">
        <v>30</v>
      </c>
      <c r="BK52" s="261">
        <v>0</v>
      </c>
      <c r="BL52" s="261">
        <v>2819.14</v>
      </c>
      <c r="BM52" s="261">
        <v>5549.241296173619</v>
      </c>
      <c r="BN52" s="261">
        <v>14282.473499987838</v>
      </c>
      <c r="BO52" s="261">
        <v>2834.8193664918622</v>
      </c>
      <c r="BP52" s="261">
        <v>13991.20526042758</v>
      </c>
      <c r="BQ52" s="261">
        <v>0</v>
      </c>
      <c r="BR52" s="261">
        <v>2843.6628252919872</v>
      </c>
      <c r="BS52" s="478">
        <f t="shared" si="95"/>
        <v>42320.542248372891</v>
      </c>
      <c r="BT52" s="483">
        <v>0</v>
      </c>
      <c r="BU52" s="261">
        <v>0</v>
      </c>
      <c r="BV52" s="261">
        <v>0</v>
      </c>
      <c r="BW52" s="261">
        <v>0</v>
      </c>
      <c r="BX52" s="261">
        <v>0</v>
      </c>
      <c r="BY52" s="261">
        <v>0</v>
      </c>
      <c r="BZ52" s="261">
        <v>0</v>
      </c>
      <c r="CA52" s="261">
        <v>0</v>
      </c>
      <c r="CB52" s="480">
        <f t="shared" si="96"/>
        <v>0</v>
      </c>
      <c r="CC52" s="481">
        <f t="shared" si="97"/>
        <v>42320.542248372891</v>
      </c>
      <c r="CD52" s="335">
        <v>30</v>
      </c>
      <c r="CE52" s="480">
        <f t="shared" si="98"/>
        <v>1986187.4500000123</v>
      </c>
      <c r="CF52" s="480">
        <f t="shared" si="99"/>
        <v>2133279.2199391653</v>
      </c>
      <c r="CG52" s="480">
        <f t="shared" si="100"/>
        <v>2273579.9232850526</v>
      </c>
      <c r="CH52" s="480">
        <f t="shared" si="101"/>
        <v>2361906.5239135553</v>
      </c>
      <c r="CI52" s="482">
        <f t="shared" si="102"/>
        <v>8754953.117137786</v>
      </c>
      <c r="CJ52" s="480">
        <f t="shared" si="103"/>
        <v>0</v>
      </c>
      <c r="CK52" s="480">
        <f t="shared" si="104"/>
        <v>0</v>
      </c>
      <c r="CL52" s="480">
        <f t="shared" si="105"/>
        <v>0</v>
      </c>
      <c r="CM52" s="480">
        <f t="shared" si="106"/>
        <v>0</v>
      </c>
      <c r="CN52" s="482">
        <f t="shared" si="107"/>
        <v>0</v>
      </c>
      <c r="CO52" s="480">
        <f t="shared" si="108"/>
        <v>1986187.4500000123</v>
      </c>
      <c r="CP52" s="480">
        <f t="shared" si="109"/>
        <v>2133279.2199391653</v>
      </c>
      <c r="CQ52" s="480">
        <f t="shared" si="110"/>
        <v>2273579.9232850526</v>
      </c>
      <c r="CR52" s="480">
        <f t="shared" si="111"/>
        <v>2361906.5239135553</v>
      </c>
      <c r="CS52" s="482">
        <f t="shared" si="112"/>
        <v>8754953.117137786</v>
      </c>
    </row>
    <row r="53" spans="1:97" ht="15.75" customHeight="1">
      <c r="A53" s="97" t="s">
        <v>218</v>
      </c>
      <c r="B53" s="335">
        <v>31</v>
      </c>
      <c r="C53" s="261">
        <v>1284.98</v>
      </c>
      <c r="D53" s="261">
        <v>437.22</v>
      </c>
      <c r="E53" s="261">
        <v>245.84423182058941</v>
      </c>
      <c r="F53" s="261">
        <v>1720.909622744126</v>
      </c>
      <c r="G53" s="261">
        <v>0</v>
      </c>
      <c r="H53" s="261">
        <v>0</v>
      </c>
      <c r="I53" s="261">
        <v>3554.8774034802445</v>
      </c>
      <c r="J53" s="261">
        <v>2462.6037086134256</v>
      </c>
      <c r="K53" s="478">
        <f t="shared" si="86"/>
        <v>9706.4349666583857</v>
      </c>
      <c r="L53" s="483">
        <v>0</v>
      </c>
      <c r="M53" s="261">
        <v>0</v>
      </c>
      <c r="N53" s="261">
        <v>0</v>
      </c>
      <c r="O53" s="261">
        <v>0</v>
      </c>
      <c r="P53" s="261">
        <v>0</v>
      </c>
      <c r="Q53" s="261">
        <v>0</v>
      </c>
      <c r="R53" s="261">
        <v>0</v>
      </c>
      <c r="S53" s="261">
        <v>0</v>
      </c>
      <c r="T53" s="480">
        <f t="shared" si="87"/>
        <v>0</v>
      </c>
      <c r="U53" s="481">
        <f t="shared" si="88"/>
        <v>9706.4349666583857</v>
      </c>
      <c r="V53" s="335">
        <v>31</v>
      </c>
      <c r="W53" s="261">
        <v>0</v>
      </c>
      <c r="X53" s="261">
        <v>0</v>
      </c>
      <c r="Y53" s="261">
        <v>0</v>
      </c>
      <c r="Z53" s="261">
        <v>0</v>
      </c>
      <c r="AA53" s="261">
        <v>0</v>
      </c>
      <c r="AB53" s="261">
        <v>246.1254667753735</v>
      </c>
      <c r="AC53" s="261">
        <v>0</v>
      </c>
      <c r="AD53" s="261">
        <v>0</v>
      </c>
      <c r="AE53" s="478">
        <f t="shared" si="89"/>
        <v>246.1254667753735</v>
      </c>
      <c r="AF53" s="483">
        <v>0</v>
      </c>
      <c r="AG53" s="261">
        <v>0</v>
      </c>
      <c r="AH53" s="261">
        <v>0</v>
      </c>
      <c r="AI53" s="261">
        <v>0</v>
      </c>
      <c r="AJ53" s="261">
        <v>0</v>
      </c>
      <c r="AK53" s="261">
        <v>0</v>
      </c>
      <c r="AL53" s="261">
        <v>0</v>
      </c>
      <c r="AM53" s="261">
        <v>0</v>
      </c>
      <c r="AN53" s="480">
        <f t="shared" si="90"/>
        <v>0</v>
      </c>
      <c r="AO53" s="481">
        <f t="shared" si="91"/>
        <v>246.1254667753735</v>
      </c>
      <c r="AP53" s="335">
        <v>31</v>
      </c>
      <c r="AQ53" s="261">
        <v>276824.43</v>
      </c>
      <c r="AR53" s="261">
        <v>386495.47000000026</v>
      </c>
      <c r="AS53" s="261">
        <v>266243.86119719193</v>
      </c>
      <c r="AT53" s="261">
        <v>388497.11794113653</v>
      </c>
      <c r="AU53" s="261">
        <v>349139.64045835572</v>
      </c>
      <c r="AV53" s="261">
        <v>570047.66235497082</v>
      </c>
      <c r="AW53" s="261">
        <v>347357.00911099534</v>
      </c>
      <c r="AX53" s="261">
        <v>554786.87230362312</v>
      </c>
      <c r="AY53" s="478">
        <f t="shared" si="92"/>
        <v>3139392.0633662739</v>
      </c>
      <c r="AZ53" s="483">
        <v>0</v>
      </c>
      <c r="BA53" s="261">
        <v>0</v>
      </c>
      <c r="BB53" s="261">
        <v>0</v>
      </c>
      <c r="BC53" s="261">
        <v>0</v>
      </c>
      <c r="BD53" s="261">
        <v>0</v>
      </c>
      <c r="BE53" s="261">
        <v>0</v>
      </c>
      <c r="BF53" s="261">
        <v>0</v>
      </c>
      <c r="BG53" s="261">
        <v>0</v>
      </c>
      <c r="BH53" s="480">
        <f t="shared" si="93"/>
        <v>0</v>
      </c>
      <c r="BI53" s="481">
        <f t="shared" si="94"/>
        <v>3139392.0633662739</v>
      </c>
      <c r="BJ53" s="335">
        <v>31</v>
      </c>
      <c r="BK53" s="261">
        <v>0</v>
      </c>
      <c r="BL53" s="261">
        <v>746.87000000000012</v>
      </c>
      <c r="BM53" s="261">
        <v>0</v>
      </c>
      <c r="BN53" s="261">
        <v>1558.6840405731261</v>
      </c>
      <c r="BO53" s="261">
        <v>0</v>
      </c>
      <c r="BP53" s="261">
        <v>0</v>
      </c>
      <c r="BQ53" s="261">
        <v>0</v>
      </c>
      <c r="BR53" s="261">
        <v>0</v>
      </c>
      <c r="BS53" s="478">
        <f t="shared" si="95"/>
        <v>2305.5540405731263</v>
      </c>
      <c r="BT53" s="483">
        <v>0</v>
      </c>
      <c r="BU53" s="261">
        <v>0</v>
      </c>
      <c r="BV53" s="261">
        <v>0</v>
      </c>
      <c r="BW53" s="261">
        <v>0</v>
      </c>
      <c r="BX53" s="261">
        <v>0</v>
      </c>
      <c r="BY53" s="261">
        <v>0</v>
      </c>
      <c r="BZ53" s="261">
        <v>0</v>
      </c>
      <c r="CA53" s="261">
        <v>0</v>
      </c>
      <c r="CB53" s="480">
        <f t="shared" si="96"/>
        <v>0</v>
      </c>
      <c r="CC53" s="481">
        <f t="shared" si="97"/>
        <v>2305.5540405731263</v>
      </c>
      <c r="CD53" s="335">
        <v>31</v>
      </c>
      <c r="CE53" s="480">
        <f t="shared" si="98"/>
        <v>665788.97000000032</v>
      </c>
      <c r="CF53" s="480">
        <f t="shared" si="99"/>
        <v>658266.41703346628</v>
      </c>
      <c r="CG53" s="480">
        <f t="shared" si="100"/>
        <v>919433.42828010186</v>
      </c>
      <c r="CH53" s="480">
        <f t="shared" si="101"/>
        <v>908161.36252671212</v>
      </c>
      <c r="CI53" s="482">
        <f t="shared" si="102"/>
        <v>3151650.1778402808</v>
      </c>
      <c r="CJ53" s="480">
        <f t="shared" si="103"/>
        <v>0</v>
      </c>
      <c r="CK53" s="480">
        <f t="shared" si="104"/>
        <v>0</v>
      </c>
      <c r="CL53" s="480">
        <f t="shared" si="105"/>
        <v>0</v>
      </c>
      <c r="CM53" s="480">
        <f t="shared" si="106"/>
        <v>0</v>
      </c>
      <c r="CN53" s="482">
        <f t="shared" si="107"/>
        <v>0</v>
      </c>
      <c r="CO53" s="480">
        <f t="shared" si="108"/>
        <v>665788.97000000032</v>
      </c>
      <c r="CP53" s="480">
        <f t="shared" si="109"/>
        <v>658266.41703346628</v>
      </c>
      <c r="CQ53" s="480">
        <f t="shared" si="110"/>
        <v>919433.42828010186</v>
      </c>
      <c r="CR53" s="480">
        <f t="shared" si="111"/>
        <v>908161.36252671212</v>
      </c>
      <c r="CS53" s="482">
        <f t="shared" si="112"/>
        <v>3151650.1778402803</v>
      </c>
    </row>
    <row r="54" spans="1:97" ht="15.75" customHeight="1">
      <c r="A54" s="97" t="s">
        <v>219</v>
      </c>
      <c r="B54" s="335">
        <v>32</v>
      </c>
      <c r="C54" s="261">
        <v>0</v>
      </c>
      <c r="D54" s="261">
        <v>0</v>
      </c>
      <c r="E54" s="261">
        <v>0</v>
      </c>
      <c r="F54" s="261">
        <v>0</v>
      </c>
      <c r="G54" s="261">
        <v>0</v>
      </c>
      <c r="H54" s="261">
        <v>0</v>
      </c>
      <c r="I54" s="261">
        <v>0</v>
      </c>
      <c r="J54" s="261">
        <v>0</v>
      </c>
      <c r="K54" s="478">
        <f t="shared" si="86"/>
        <v>0</v>
      </c>
      <c r="L54" s="483">
        <v>0</v>
      </c>
      <c r="M54" s="261">
        <v>0</v>
      </c>
      <c r="N54" s="261">
        <v>0</v>
      </c>
      <c r="O54" s="261">
        <v>0</v>
      </c>
      <c r="P54" s="261">
        <v>0</v>
      </c>
      <c r="Q54" s="261">
        <v>0</v>
      </c>
      <c r="R54" s="261">
        <v>0</v>
      </c>
      <c r="S54" s="261">
        <v>0</v>
      </c>
      <c r="T54" s="480">
        <f t="shared" si="87"/>
        <v>0</v>
      </c>
      <c r="U54" s="481">
        <f t="shared" si="88"/>
        <v>0</v>
      </c>
      <c r="V54" s="335">
        <v>32</v>
      </c>
      <c r="W54" s="261">
        <v>0</v>
      </c>
      <c r="X54" s="261">
        <v>0</v>
      </c>
      <c r="Y54" s="261">
        <v>0</v>
      </c>
      <c r="Z54" s="261">
        <v>0</v>
      </c>
      <c r="AA54" s="261">
        <v>0</v>
      </c>
      <c r="AB54" s="261">
        <v>0</v>
      </c>
      <c r="AC54" s="261">
        <v>0</v>
      </c>
      <c r="AD54" s="261">
        <v>0</v>
      </c>
      <c r="AE54" s="478">
        <f t="shared" si="89"/>
        <v>0</v>
      </c>
      <c r="AF54" s="483">
        <v>0</v>
      </c>
      <c r="AG54" s="261">
        <v>0</v>
      </c>
      <c r="AH54" s="261">
        <v>0</v>
      </c>
      <c r="AI54" s="261">
        <v>0</v>
      </c>
      <c r="AJ54" s="261">
        <v>0</v>
      </c>
      <c r="AK54" s="261">
        <v>0</v>
      </c>
      <c r="AL54" s="261">
        <v>0</v>
      </c>
      <c r="AM54" s="261">
        <v>0</v>
      </c>
      <c r="AN54" s="480">
        <f t="shared" si="90"/>
        <v>0</v>
      </c>
      <c r="AO54" s="481">
        <f t="shared" si="91"/>
        <v>0</v>
      </c>
      <c r="AP54" s="335">
        <v>32</v>
      </c>
      <c r="AQ54" s="261">
        <v>0</v>
      </c>
      <c r="AR54" s="261">
        <v>0</v>
      </c>
      <c r="AS54" s="261">
        <v>0</v>
      </c>
      <c r="AT54" s="261">
        <v>0</v>
      </c>
      <c r="AU54" s="261">
        <v>0</v>
      </c>
      <c r="AV54" s="261">
        <v>0</v>
      </c>
      <c r="AW54" s="261">
        <v>0</v>
      </c>
      <c r="AX54" s="261">
        <v>0</v>
      </c>
      <c r="AY54" s="478">
        <f t="shared" si="92"/>
        <v>0</v>
      </c>
      <c r="AZ54" s="483">
        <v>0</v>
      </c>
      <c r="BA54" s="261">
        <v>0</v>
      </c>
      <c r="BB54" s="261">
        <v>0</v>
      </c>
      <c r="BC54" s="261">
        <v>0</v>
      </c>
      <c r="BD54" s="261">
        <v>0</v>
      </c>
      <c r="BE54" s="261">
        <v>0</v>
      </c>
      <c r="BF54" s="261">
        <v>0</v>
      </c>
      <c r="BG54" s="261">
        <v>0</v>
      </c>
      <c r="BH54" s="480">
        <f t="shared" si="93"/>
        <v>0</v>
      </c>
      <c r="BI54" s="481">
        <f t="shared" si="94"/>
        <v>0</v>
      </c>
      <c r="BJ54" s="335">
        <v>32</v>
      </c>
      <c r="BK54" s="261">
        <v>0</v>
      </c>
      <c r="BL54" s="261">
        <v>0</v>
      </c>
      <c r="BM54" s="261">
        <v>0</v>
      </c>
      <c r="BN54" s="261">
        <v>0</v>
      </c>
      <c r="BO54" s="261">
        <v>0</v>
      </c>
      <c r="BP54" s="261">
        <v>0</v>
      </c>
      <c r="BQ54" s="261">
        <v>0</v>
      </c>
      <c r="BR54" s="261">
        <v>0</v>
      </c>
      <c r="BS54" s="478">
        <f t="shared" si="95"/>
        <v>0</v>
      </c>
      <c r="BT54" s="483">
        <v>0</v>
      </c>
      <c r="BU54" s="261">
        <v>0</v>
      </c>
      <c r="BV54" s="261">
        <v>0</v>
      </c>
      <c r="BW54" s="261">
        <v>0</v>
      </c>
      <c r="BX54" s="261">
        <v>0</v>
      </c>
      <c r="BY54" s="261">
        <v>0</v>
      </c>
      <c r="BZ54" s="261">
        <v>0</v>
      </c>
      <c r="CA54" s="261">
        <v>0</v>
      </c>
      <c r="CB54" s="480">
        <f t="shared" si="96"/>
        <v>0</v>
      </c>
      <c r="CC54" s="481">
        <f t="shared" si="97"/>
        <v>0</v>
      </c>
      <c r="CD54" s="335">
        <v>32</v>
      </c>
      <c r="CE54" s="480">
        <f t="shared" si="98"/>
        <v>0</v>
      </c>
      <c r="CF54" s="480">
        <f t="shared" si="99"/>
        <v>0</v>
      </c>
      <c r="CG54" s="480">
        <f t="shared" si="100"/>
        <v>0</v>
      </c>
      <c r="CH54" s="480">
        <f t="shared" si="101"/>
        <v>0</v>
      </c>
      <c r="CI54" s="482">
        <f t="shared" si="102"/>
        <v>0</v>
      </c>
      <c r="CJ54" s="480">
        <f t="shared" si="103"/>
        <v>0</v>
      </c>
      <c r="CK54" s="480">
        <f t="shared" si="104"/>
        <v>0</v>
      </c>
      <c r="CL54" s="480">
        <f t="shared" si="105"/>
        <v>0</v>
      </c>
      <c r="CM54" s="480">
        <f t="shared" si="106"/>
        <v>0</v>
      </c>
      <c r="CN54" s="482">
        <f t="shared" si="107"/>
        <v>0</v>
      </c>
      <c r="CO54" s="480">
        <f t="shared" si="108"/>
        <v>0</v>
      </c>
      <c r="CP54" s="480">
        <f t="shared" si="109"/>
        <v>0</v>
      </c>
      <c r="CQ54" s="480">
        <f t="shared" si="110"/>
        <v>0</v>
      </c>
      <c r="CR54" s="480">
        <f t="shared" si="111"/>
        <v>0</v>
      </c>
      <c r="CS54" s="482">
        <f t="shared" si="112"/>
        <v>0</v>
      </c>
    </row>
    <row r="55" spans="1:97" ht="15.75" customHeight="1">
      <c r="A55" s="97" t="s">
        <v>220</v>
      </c>
      <c r="B55" s="335">
        <v>33</v>
      </c>
      <c r="C55" s="261">
        <v>6015.7</v>
      </c>
      <c r="D55" s="261">
        <v>81701.95</v>
      </c>
      <c r="E55" s="261">
        <v>11281.385258957251</v>
      </c>
      <c r="F55" s="261">
        <v>55781.051855980622</v>
      </c>
      <c r="G55" s="261">
        <v>3218.5191145617223</v>
      </c>
      <c r="H55" s="261">
        <v>78978.553672295864</v>
      </c>
      <c r="I55" s="261">
        <v>3276.0173955510177</v>
      </c>
      <c r="J55" s="261">
        <v>66224.228826632505</v>
      </c>
      <c r="K55" s="478">
        <f t="shared" si="86"/>
        <v>306477.40612397896</v>
      </c>
      <c r="L55" s="483">
        <v>0</v>
      </c>
      <c r="M55" s="261">
        <v>24000.359999999986</v>
      </c>
      <c r="N55" s="261">
        <v>0</v>
      </c>
      <c r="O55" s="261">
        <v>18645.804726850492</v>
      </c>
      <c r="P55" s="261">
        <v>0</v>
      </c>
      <c r="Q55" s="261">
        <v>17508.8485251936</v>
      </c>
      <c r="R55" s="261">
        <v>0</v>
      </c>
      <c r="S55" s="261">
        <v>8913.2596013682396</v>
      </c>
      <c r="T55" s="480">
        <f t="shared" si="87"/>
        <v>69068.272853412316</v>
      </c>
      <c r="U55" s="481">
        <f t="shared" si="88"/>
        <v>375545.67897739128</v>
      </c>
      <c r="V55" s="335">
        <v>33</v>
      </c>
      <c r="W55" s="261">
        <v>2320.9699999999998</v>
      </c>
      <c r="X55" s="261">
        <v>22376.900000000009</v>
      </c>
      <c r="Y55" s="261">
        <v>150.02140074110432</v>
      </c>
      <c r="Z55" s="261">
        <v>21369.611714594157</v>
      </c>
      <c r="AA55" s="261">
        <v>150.19301860474758</v>
      </c>
      <c r="AB55" s="261">
        <v>21110.64677652235</v>
      </c>
      <c r="AC55" s="261">
        <v>0</v>
      </c>
      <c r="AD55" s="261">
        <v>23748.639704748177</v>
      </c>
      <c r="AE55" s="478">
        <f t="shared" si="89"/>
        <v>91226.982615210552</v>
      </c>
      <c r="AF55" s="483">
        <v>0</v>
      </c>
      <c r="AG55" s="261">
        <v>1923.1099999999972</v>
      </c>
      <c r="AH55" s="261">
        <v>0</v>
      </c>
      <c r="AI55" s="261">
        <v>440.32314811617744</v>
      </c>
      <c r="AJ55" s="261">
        <v>0</v>
      </c>
      <c r="AK55" s="261">
        <v>2253.3138285046166</v>
      </c>
      <c r="AL55" s="261">
        <v>0</v>
      </c>
      <c r="AM55" s="261">
        <v>4388.5857364052545</v>
      </c>
      <c r="AN55" s="480">
        <f t="shared" si="90"/>
        <v>9005.3327130260441</v>
      </c>
      <c r="AO55" s="481">
        <f t="shared" si="91"/>
        <v>100232.3153282366</v>
      </c>
      <c r="AP55" s="335">
        <v>33</v>
      </c>
      <c r="AQ55" s="261">
        <v>123765.64</v>
      </c>
      <c r="AR55" s="261">
        <v>1089131.4000000001</v>
      </c>
      <c r="AS55" s="261">
        <v>138631.96846278288</v>
      </c>
      <c r="AT55" s="261">
        <v>1030156.7050972999</v>
      </c>
      <c r="AU55" s="261">
        <v>150959.75711940925</v>
      </c>
      <c r="AV55" s="261">
        <v>1077452.5777498016</v>
      </c>
      <c r="AW55" s="261">
        <v>153195.40917337511</v>
      </c>
      <c r="AX55" s="261">
        <v>1086621.7114421856</v>
      </c>
      <c r="AY55" s="478">
        <f t="shared" si="92"/>
        <v>4849915.1690448541</v>
      </c>
      <c r="AZ55" s="483">
        <v>0</v>
      </c>
      <c r="BA55" s="261">
        <v>595740.53999999957</v>
      </c>
      <c r="BB55" s="261">
        <v>0</v>
      </c>
      <c r="BC55" s="261">
        <v>584352.2552537584</v>
      </c>
      <c r="BD55" s="261">
        <v>0</v>
      </c>
      <c r="BE55" s="261">
        <v>631972.48358053237</v>
      </c>
      <c r="BF55" s="261">
        <v>0</v>
      </c>
      <c r="BG55" s="261">
        <v>701789.81737706612</v>
      </c>
      <c r="BH55" s="480">
        <f t="shared" si="93"/>
        <v>2513855.0962113566</v>
      </c>
      <c r="BI55" s="481">
        <f t="shared" si="94"/>
        <v>7363770.2652562112</v>
      </c>
      <c r="BJ55" s="335">
        <v>33</v>
      </c>
      <c r="BK55" s="261">
        <v>0</v>
      </c>
      <c r="BL55" s="261">
        <v>5282.05</v>
      </c>
      <c r="BM55" s="261">
        <v>78.52690510219837</v>
      </c>
      <c r="BN55" s="261">
        <v>15900.047717673915</v>
      </c>
      <c r="BO55" s="261">
        <v>384.82141360855013</v>
      </c>
      <c r="BP55" s="261">
        <v>17930.464587693707</v>
      </c>
      <c r="BQ55" s="261">
        <v>760.5409935975988</v>
      </c>
      <c r="BR55" s="261">
        <v>6297.0242557149204</v>
      </c>
      <c r="BS55" s="478">
        <f t="shared" si="95"/>
        <v>46633.475873390889</v>
      </c>
      <c r="BT55" s="483">
        <v>0</v>
      </c>
      <c r="BU55" s="261">
        <v>13107.939999999995</v>
      </c>
      <c r="BV55" s="261">
        <v>0</v>
      </c>
      <c r="BW55" s="261">
        <v>26357.340754514724</v>
      </c>
      <c r="BX55" s="261">
        <v>0</v>
      </c>
      <c r="BY55" s="261">
        <v>26377.678864709746</v>
      </c>
      <c r="BZ55" s="261">
        <v>0</v>
      </c>
      <c r="CA55" s="261">
        <v>6021.6633896534986</v>
      </c>
      <c r="CB55" s="480">
        <f t="shared" si="96"/>
        <v>71864.62300887797</v>
      </c>
      <c r="CC55" s="481">
        <f t="shared" si="97"/>
        <v>118498.09888226885</v>
      </c>
      <c r="CD55" s="335">
        <v>33</v>
      </c>
      <c r="CE55" s="480">
        <f t="shared" si="98"/>
        <v>1330594.6100000001</v>
      </c>
      <c r="CF55" s="480">
        <f t="shared" si="99"/>
        <v>1273349.3184131321</v>
      </c>
      <c r="CG55" s="480">
        <f t="shared" si="100"/>
        <v>1350185.5334524978</v>
      </c>
      <c r="CH55" s="480">
        <f t="shared" si="101"/>
        <v>1340123.5717918049</v>
      </c>
      <c r="CI55" s="482">
        <f t="shared" si="102"/>
        <v>5294253.0336574344</v>
      </c>
      <c r="CJ55" s="480">
        <f t="shared" si="103"/>
        <v>634771.94999999949</v>
      </c>
      <c r="CK55" s="480">
        <f t="shared" si="104"/>
        <v>629795.72388323979</v>
      </c>
      <c r="CL55" s="480">
        <f t="shared" si="105"/>
        <v>678112.32479894033</v>
      </c>
      <c r="CM55" s="480">
        <f t="shared" si="106"/>
        <v>721113.32610449311</v>
      </c>
      <c r="CN55" s="482">
        <f t="shared" si="107"/>
        <v>2663793.3247866728</v>
      </c>
      <c r="CO55" s="480">
        <f t="shared" si="108"/>
        <v>1965366.5599999998</v>
      </c>
      <c r="CP55" s="480">
        <f t="shared" si="109"/>
        <v>1903145.0422963719</v>
      </c>
      <c r="CQ55" s="480">
        <f t="shared" si="110"/>
        <v>2028297.8582514382</v>
      </c>
      <c r="CR55" s="480">
        <f t="shared" si="111"/>
        <v>2061236.897896298</v>
      </c>
      <c r="CS55" s="482">
        <f t="shared" si="112"/>
        <v>7958046.3584441086</v>
      </c>
    </row>
    <row r="56" spans="1:97" ht="15.75" customHeight="1">
      <c r="A56" s="97" t="s">
        <v>221</v>
      </c>
      <c r="B56" s="335">
        <v>34</v>
      </c>
      <c r="C56" s="261">
        <v>2566.27</v>
      </c>
      <c r="D56" s="261">
        <v>13240.949999999999</v>
      </c>
      <c r="E56" s="261">
        <v>1337.2281647575251</v>
      </c>
      <c r="F56" s="261">
        <v>15166.676448011192</v>
      </c>
      <c r="G56" s="261">
        <v>1729.0273981486466</v>
      </c>
      <c r="H56" s="261">
        <v>20455.403819380728</v>
      </c>
      <c r="I56" s="261">
        <v>4430.8884212560461</v>
      </c>
      <c r="J56" s="261">
        <v>19394.081650962624</v>
      </c>
      <c r="K56" s="478">
        <f t="shared" si="86"/>
        <v>78320.525902516762</v>
      </c>
      <c r="L56" s="483">
        <v>0</v>
      </c>
      <c r="M56" s="261">
        <v>10173.370000000006</v>
      </c>
      <c r="N56" s="261">
        <v>0</v>
      </c>
      <c r="O56" s="261">
        <v>13024.522681677699</v>
      </c>
      <c r="P56" s="261">
        <v>0</v>
      </c>
      <c r="Q56" s="261">
        <v>15357.135579590204</v>
      </c>
      <c r="R56" s="261">
        <v>0</v>
      </c>
      <c r="S56" s="261">
        <v>7244.8477022391453</v>
      </c>
      <c r="T56" s="480">
        <f t="shared" si="87"/>
        <v>45799.875963507053</v>
      </c>
      <c r="U56" s="481">
        <f t="shared" si="88"/>
        <v>124120.40186602381</v>
      </c>
      <c r="V56" s="335">
        <v>34</v>
      </c>
      <c r="W56" s="261">
        <v>1083.56</v>
      </c>
      <c r="X56" s="261">
        <v>7787.6299999999992</v>
      </c>
      <c r="Y56" s="261">
        <v>81.868049854317391</v>
      </c>
      <c r="Z56" s="261">
        <v>7538.7829583590737</v>
      </c>
      <c r="AA56" s="261">
        <v>227.40767309848658</v>
      </c>
      <c r="AB56" s="261">
        <v>10100.558116418606</v>
      </c>
      <c r="AC56" s="261">
        <v>493.48516858201242</v>
      </c>
      <c r="AD56" s="261">
        <v>11027.276801774015</v>
      </c>
      <c r="AE56" s="478">
        <f t="shared" si="89"/>
        <v>38340.568768086508</v>
      </c>
      <c r="AF56" s="483">
        <v>0</v>
      </c>
      <c r="AG56" s="261">
        <v>2044.6300000000022</v>
      </c>
      <c r="AH56" s="261">
        <v>0</v>
      </c>
      <c r="AI56" s="261">
        <v>2042.5246498330268</v>
      </c>
      <c r="AJ56" s="261">
        <v>0</v>
      </c>
      <c r="AK56" s="261">
        <v>5045.3765467195863</v>
      </c>
      <c r="AL56" s="261">
        <v>0</v>
      </c>
      <c r="AM56" s="261">
        <v>3073.3755221970118</v>
      </c>
      <c r="AN56" s="480">
        <f t="shared" si="90"/>
        <v>12205.906718749628</v>
      </c>
      <c r="AO56" s="481">
        <f t="shared" si="91"/>
        <v>50546.475486836134</v>
      </c>
      <c r="AP56" s="335">
        <v>34</v>
      </c>
      <c r="AQ56" s="261">
        <v>32225.17</v>
      </c>
      <c r="AR56" s="261">
        <v>234302.91000000018</v>
      </c>
      <c r="AS56" s="261">
        <v>22860.602561940967</v>
      </c>
      <c r="AT56" s="261">
        <v>232737.72123221867</v>
      </c>
      <c r="AU56" s="261">
        <v>29392.634534243858</v>
      </c>
      <c r="AV56" s="261">
        <v>220560.60602574688</v>
      </c>
      <c r="AW56" s="261">
        <v>20851.029252012562</v>
      </c>
      <c r="AX56" s="261">
        <v>210710.38124685289</v>
      </c>
      <c r="AY56" s="478">
        <f t="shared" si="92"/>
        <v>1003641.0548530162</v>
      </c>
      <c r="AZ56" s="483">
        <v>0</v>
      </c>
      <c r="BA56" s="261">
        <v>164494.40000000008</v>
      </c>
      <c r="BB56" s="261">
        <v>0</v>
      </c>
      <c r="BC56" s="261">
        <v>165784.41772410637</v>
      </c>
      <c r="BD56" s="261">
        <v>0</v>
      </c>
      <c r="BE56" s="261">
        <v>158550.43956796257</v>
      </c>
      <c r="BF56" s="261">
        <v>0</v>
      </c>
      <c r="BG56" s="261">
        <v>161943.20380760336</v>
      </c>
      <c r="BH56" s="480">
        <f t="shared" si="93"/>
        <v>650772.46109967236</v>
      </c>
      <c r="BI56" s="481">
        <f t="shared" si="94"/>
        <v>1654413.5159526886</v>
      </c>
      <c r="BJ56" s="335">
        <v>34</v>
      </c>
      <c r="BK56" s="261">
        <v>0</v>
      </c>
      <c r="BL56" s="261">
        <v>6088.9700000000012</v>
      </c>
      <c r="BM56" s="261">
        <v>0</v>
      </c>
      <c r="BN56" s="261">
        <v>9913.0264281260897</v>
      </c>
      <c r="BO56" s="261">
        <v>2347.2954519970217</v>
      </c>
      <c r="BP56" s="261">
        <v>7537.9429404766543</v>
      </c>
      <c r="BQ56" s="261">
        <v>1980.6916623433401</v>
      </c>
      <c r="BR56" s="261">
        <v>4458.9371690814778</v>
      </c>
      <c r="BS56" s="478">
        <f t="shared" si="95"/>
        <v>32326.863652024585</v>
      </c>
      <c r="BT56" s="483">
        <v>0</v>
      </c>
      <c r="BU56" s="261">
        <v>13848.580000000002</v>
      </c>
      <c r="BV56" s="261">
        <v>0</v>
      </c>
      <c r="BW56" s="261">
        <v>22579.383585520845</v>
      </c>
      <c r="BX56" s="261">
        <v>0</v>
      </c>
      <c r="BY56" s="261">
        <v>12119.928488782265</v>
      </c>
      <c r="BZ56" s="261">
        <v>0</v>
      </c>
      <c r="CA56" s="261">
        <v>13563.6948246785</v>
      </c>
      <c r="CB56" s="480">
        <f t="shared" si="96"/>
        <v>62111.586898981608</v>
      </c>
      <c r="CC56" s="481">
        <f t="shared" si="97"/>
        <v>94438.450551006186</v>
      </c>
      <c r="CD56" s="335">
        <v>34</v>
      </c>
      <c r="CE56" s="480">
        <f t="shared" si="98"/>
        <v>297295.4600000002</v>
      </c>
      <c r="CF56" s="480">
        <f t="shared" si="99"/>
        <v>289635.90584326786</v>
      </c>
      <c r="CG56" s="480">
        <f t="shared" si="100"/>
        <v>292350.87595951086</v>
      </c>
      <c r="CH56" s="480">
        <f t="shared" si="101"/>
        <v>273346.77137286495</v>
      </c>
      <c r="CI56" s="482">
        <f t="shared" si="102"/>
        <v>1152629.013175644</v>
      </c>
      <c r="CJ56" s="480">
        <f t="shared" si="103"/>
        <v>190560.9800000001</v>
      </c>
      <c r="CK56" s="480">
        <f t="shared" si="104"/>
        <v>203430.84864113794</v>
      </c>
      <c r="CL56" s="480">
        <f t="shared" si="105"/>
        <v>191072.88018305463</v>
      </c>
      <c r="CM56" s="480">
        <f t="shared" si="106"/>
        <v>185825.12185671803</v>
      </c>
      <c r="CN56" s="482">
        <f t="shared" si="107"/>
        <v>770889.83068091061</v>
      </c>
      <c r="CO56" s="480">
        <f t="shared" si="108"/>
        <v>487856.44000000035</v>
      </c>
      <c r="CP56" s="480">
        <f t="shared" si="109"/>
        <v>493066.75448440574</v>
      </c>
      <c r="CQ56" s="480">
        <f t="shared" si="110"/>
        <v>483423.75614256551</v>
      </c>
      <c r="CR56" s="480">
        <f t="shared" si="111"/>
        <v>459171.89322958299</v>
      </c>
      <c r="CS56" s="482">
        <f t="shared" si="112"/>
        <v>1923518.8438565549</v>
      </c>
    </row>
    <row r="57" spans="1:97" ht="15.75" customHeight="1">
      <c r="A57" s="97" t="s">
        <v>222</v>
      </c>
      <c r="B57" s="335">
        <v>35</v>
      </c>
      <c r="C57" s="261">
        <v>2930.5299999999997</v>
      </c>
      <c r="D57" s="261">
        <v>8197.27</v>
      </c>
      <c r="E57" s="261">
        <v>3944.3514244327148</v>
      </c>
      <c r="F57" s="261">
        <v>6501.2174648425016</v>
      </c>
      <c r="G57" s="261">
        <v>4287.1258673231923</v>
      </c>
      <c r="H57" s="261">
        <v>6504.1478788980921</v>
      </c>
      <c r="I57" s="261">
        <v>3149.9286298070974</v>
      </c>
      <c r="J57" s="261">
        <v>5398.2085611612811</v>
      </c>
      <c r="K57" s="478">
        <f t="shared" si="86"/>
        <v>40912.779826464874</v>
      </c>
      <c r="L57" s="483">
        <v>0</v>
      </c>
      <c r="M57" s="261">
        <v>9799.3300000000054</v>
      </c>
      <c r="N57" s="261">
        <v>0</v>
      </c>
      <c r="O57" s="261">
        <v>7925.6462041888844</v>
      </c>
      <c r="P57" s="261">
        <v>0</v>
      </c>
      <c r="Q57" s="261">
        <v>7686.6492233001045</v>
      </c>
      <c r="R57" s="261">
        <v>0</v>
      </c>
      <c r="S57" s="261">
        <v>10287.976949077665</v>
      </c>
      <c r="T57" s="480">
        <f t="shared" si="87"/>
        <v>35699.602376566661</v>
      </c>
      <c r="U57" s="481">
        <f t="shared" si="88"/>
        <v>76612.382203031535</v>
      </c>
      <c r="V57" s="335">
        <v>35</v>
      </c>
      <c r="W57" s="261">
        <v>1137.8400000000001</v>
      </c>
      <c r="X57" s="261">
        <v>1691.66</v>
      </c>
      <c r="Y57" s="261">
        <v>321.59018410515586</v>
      </c>
      <c r="Z57" s="261">
        <v>2271.738349183292</v>
      </c>
      <c r="AA57" s="261">
        <v>517.97913684444552</v>
      </c>
      <c r="AB57" s="261">
        <v>2141.6801379359385</v>
      </c>
      <c r="AC57" s="261">
        <v>557.23780242879081</v>
      </c>
      <c r="AD57" s="261">
        <v>1802.4133389514507</v>
      </c>
      <c r="AE57" s="478">
        <f t="shared" si="89"/>
        <v>10442.138949449072</v>
      </c>
      <c r="AF57" s="483">
        <v>0</v>
      </c>
      <c r="AG57" s="261">
        <v>2281.4500000000003</v>
      </c>
      <c r="AH57" s="261">
        <v>0</v>
      </c>
      <c r="AI57" s="261">
        <v>4127.7951284734536</v>
      </c>
      <c r="AJ57" s="261">
        <v>0</v>
      </c>
      <c r="AK57" s="261">
        <v>3750.7058793008105</v>
      </c>
      <c r="AL57" s="261">
        <v>0</v>
      </c>
      <c r="AM57" s="261">
        <v>2139.0994488400343</v>
      </c>
      <c r="AN57" s="480">
        <f t="shared" si="90"/>
        <v>12299.050456614299</v>
      </c>
      <c r="AO57" s="481">
        <f t="shared" si="91"/>
        <v>22741.189406063371</v>
      </c>
      <c r="AP57" s="335">
        <v>35</v>
      </c>
      <c r="AQ57" s="261">
        <v>54861.799999999996</v>
      </c>
      <c r="AR57" s="261">
        <v>154397.25000000009</v>
      </c>
      <c r="AS57" s="261">
        <v>46740.604393237278</v>
      </c>
      <c r="AT57" s="261">
        <v>130877.50160621897</v>
      </c>
      <c r="AU57" s="261">
        <v>54064.298994592704</v>
      </c>
      <c r="AV57" s="261">
        <v>130683.54938470505</v>
      </c>
      <c r="AW57" s="261">
        <v>51355.117446275894</v>
      </c>
      <c r="AX57" s="261">
        <v>132309.69069276616</v>
      </c>
      <c r="AY57" s="478">
        <f t="shared" si="92"/>
        <v>755289.81251779618</v>
      </c>
      <c r="AZ57" s="483">
        <v>0</v>
      </c>
      <c r="BA57" s="261">
        <v>168338.07999999987</v>
      </c>
      <c r="BB57" s="261">
        <v>0</v>
      </c>
      <c r="BC57" s="261">
        <v>176259.19132474693</v>
      </c>
      <c r="BD57" s="261">
        <v>0</v>
      </c>
      <c r="BE57" s="261">
        <v>176559.36619764881</v>
      </c>
      <c r="BF57" s="261">
        <v>0</v>
      </c>
      <c r="BG57" s="261">
        <v>182526.55839015494</v>
      </c>
      <c r="BH57" s="480">
        <f t="shared" si="93"/>
        <v>703683.19591255055</v>
      </c>
      <c r="BI57" s="481">
        <f t="shared" si="94"/>
        <v>1458973.0084303468</v>
      </c>
      <c r="BJ57" s="335">
        <v>35</v>
      </c>
      <c r="BK57" s="261">
        <v>140.08000000000001</v>
      </c>
      <c r="BL57" s="261">
        <v>1466.2200000000003</v>
      </c>
      <c r="BM57" s="261">
        <v>1456.8591530527081</v>
      </c>
      <c r="BN57" s="261">
        <v>3680.6210644181465</v>
      </c>
      <c r="BO57" s="261">
        <v>1895.3443588720604</v>
      </c>
      <c r="BP57" s="261">
        <v>2433.9340999899314</v>
      </c>
      <c r="BQ57" s="261">
        <v>1157.8647674141898</v>
      </c>
      <c r="BR57" s="261">
        <v>4074.2413594542049</v>
      </c>
      <c r="BS57" s="478">
        <f t="shared" si="95"/>
        <v>16305.164803201242</v>
      </c>
      <c r="BT57" s="483">
        <v>0</v>
      </c>
      <c r="BU57" s="261">
        <v>721.6099999999999</v>
      </c>
      <c r="BV57" s="261">
        <v>0</v>
      </c>
      <c r="BW57" s="261">
        <v>4624.4910304144496</v>
      </c>
      <c r="BX57" s="261">
        <v>0</v>
      </c>
      <c r="BY57" s="261">
        <v>4292.9275336256778</v>
      </c>
      <c r="BZ57" s="261">
        <v>0</v>
      </c>
      <c r="CA57" s="261">
        <v>9780.3664196073332</v>
      </c>
      <c r="CB57" s="480">
        <f t="shared" si="96"/>
        <v>19419.39498364746</v>
      </c>
      <c r="CC57" s="481">
        <f t="shared" si="97"/>
        <v>35724.559786848702</v>
      </c>
      <c r="CD57" s="335">
        <v>35</v>
      </c>
      <c r="CE57" s="480">
        <f t="shared" si="98"/>
        <v>224822.65000000008</v>
      </c>
      <c r="CF57" s="480">
        <f t="shared" si="99"/>
        <v>195794.48363949076</v>
      </c>
      <c r="CG57" s="480">
        <f t="shared" si="100"/>
        <v>202528.05985916144</v>
      </c>
      <c r="CH57" s="480">
        <f t="shared" si="101"/>
        <v>199804.70259825909</v>
      </c>
      <c r="CI57" s="482">
        <f t="shared" si="102"/>
        <v>822949.8960969114</v>
      </c>
      <c r="CJ57" s="480">
        <f t="shared" si="103"/>
        <v>181140.46999999986</v>
      </c>
      <c r="CK57" s="480">
        <f t="shared" si="104"/>
        <v>192937.12368782371</v>
      </c>
      <c r="CL57" s="480">
        <f t="shared" si="105"/>
        <v>192289.6488338754</v>
      </c>
      <c r="CM57" s="480">
        <f t="shared" si="106"/>
        <v>204734.00120767998</v>
      </c>
      <c r="CN57" s="482">
        <f t="shared" si="107"/>
        <v>771101.24372937903</v>
      </c>
      <c r="CO57" s="480">
        <f t="shared" si="108"/>
        <v>405963.11999999994</v>
      </c>
      <c r="CP57" s="480">
        <f t="shared" si="109"/>
        <v>388731.60732731456</v>
      </c>
      <c r="CQ57" s="480">
        <f t="shared" si="110"/>
        <v>394817.70869303681</v>
      </c>
      <c r="CR57" s="480">
        <f t="shared" si="111"/>
        <v>404538.70380593906</v>
      </c>
      <c r="CS57" s="482">
        <f t="shared" si="112"/>
        <v>1594051.1398262905</v>
      </c>
    </row>
    <row r="58" spans="1:97" ht="15.75" customHeight="1">
      <c r="A58" s="97" t="s">
        <v>223</v>
      </c>
      <c r="B58" s="335">
        <v>36</v>
      </c>
      <c r="C58" s="261">
        <v>0</v>
      </c>
      <c r="D58" s="261">
        <v>0</v>
      </c>
      <c r="E58" s="261">
        <v>0</v>
      </c>
      <c r="F58" s="261">
        <v>0</v>
      </c>
      <c r="G58" s="261">
        <v>0</v>
      </c>
      <c r="H58" s="261">
        <v>0</v>
      </c>
      <c r="I58" s="261">
        <v>0</v>
      </c>
      <c r="J58" s="261">
        <v>0</v>
      </c>
      <c r="K58" s="478">
        <f t="shared" si="86"/>
        <v>0</v>
      </c>
      <c r="L58" s="483">
        <v>0</v>
      </c>
      <c r="M58" s="261">
        <v>0</v>
      </c>
      <c r="N58" s="261">
        <v>0</v>
      </c>
      <c r="O58" s="261">
        <v>0</v>
      </c>
      <c r="P58" s="261">
        <v>0</v>
      </c>
      <c r="Q58" s="261">
        <v>0</v>
      </c>
      <c r="R58" s="261">
        <v>0</v>
      </c>
      <c r="S58" s="261">
        <v>0</v>
      </c>
      <c r="T58" s="480">
        <f t="shared" si="87"/>
        <v>0</v>
      </c>
      <c r="U58" s="481">
        <f t="shared" si="88"/>
        <v>0</v>
      </c>
      <c r="V58" s="335">
        <v>36</v>
      </c>
      <c r="W58" s="261">
        <v>0</v>
      </c>
      <c r="X58" s="261">
        <v>0</v>
      </c>
      <c r="Y58" s="261">
        <v>0</v>
      </c>
      <c r="Z58" s="261">
        <v>0</v>
      </c>
      <c r="AA58" s="261">
        <v>0</v>
      </c>
      <c r="AB58" s="261">
        <v>0</v>
      </c>
      <c r="AC58" s="261">
        <v>0</v>
      </c>
      <c r="AD58" s="261">
        <v>0</v>
      </c>
      <c r="AE58" s="478">
        <f t="shared" si="89"/>
        <v>0</v>
      </c>
      <c r="AF58" s="483">
        <v>0</v>
      </c>
      <c r="AG58" s="261">
        <v>0</v>
      </c>
      <c r="AH58" s="261">
        <v>0</v>
      </c>
      <c r="AI58" s="261">
        <v>0</v>
      </c>
      <c r="AJ58" s="261">
        <v>0</v>
      </c>
      <c r="AK58" s="261">
        <v>0</v>
      </c>
      <c r="AL58" s="261">
        <v>0</v>
      </c>
      <c r="AM58" s="261">
        <v>0</v>
      </c>
      <c r="AN58" s="480">
        <f t="shared" si="90"/>
        <v>0</v>
      </c>
      <c r="AO58" s="481">
        <f t="shared" si="91"/>
        <v>0</v>
      </c>
      <c r="AP58" s="335">
        <v>36</v>
      </c>
      <c r="AQ58" s="261">
        <v>0</v>
      </c>
      <c r="AR58" s="261">
        <v>0</v>
      </c>
      <c r="AS58" s="261">
        <v>1888.7271208325947</v>
      </c>
      <c r="AT58" s="261">
        <v>0</v>
      </c>
      <c r="AU58" s="261">
        <v>0</v>
      </c>
      <c r="AV58" s="261">
        <v>0</v>
      </c>
      <c r="AW58" s="261">
        <v>0</v>
      </c>
      <c r="AX58" s="261">
        <v>0</v>
      </c>
      <c r="AY58" s="478">
        <f t="shared" si="92"/>
        <v>1888.7271208325947</v>
      </c>
      <c r="AZ58" s="483">
        <v>0</v>
      </c>
      <c r="BA58" s="261">
        <v>0</v>
      </c>
      <c r="BB58" s="261">
        <v>0</v>
      </c>
      <c r="BC58" s="261">
        <v>6331.857498711639</v>
      </c>
      <c r="BD58" s="261">
        <v>0</v>
      </c>
      <c r="BE58" s="261">
        <v>8327.6495137789461</v>
      </c>
      <c r="BF58" s="261">
        <v>0</v>
      </c>
      <c r="BG58" s="261">
        <v>0</v>
      </c>
      <c r="BH58" s="480">
        <f t="shared" si="93"/>
        <v>14659.507012490585</v>
      </c>
      <c r="BI58" s="481">
        <f t="shared" si="94"/>
        <v>16548.234133323182</v>
      </c>
      <c r="BJ58" s="335">
        <v>36</v>
      </c>
      <c r="BK58" s="261">
        <v>0</v>
      </c>
      <c r="BL58" s="261">
        <v>0</v>
      </c>
      <c r="BM58" s="261">
        <v>0</v>
      </c>
      <c r="BN58" s="261">
        <v>0</v>
      </c>
      <c r="BO58" s="261">
        <v>0</v>
      </c>
      <c r="BP58" s="261">
        <v>0</v>
      </c>
      <c r="BQ58" s="261">
        <v>0</v>
      </c>
      <c r="BR58" s="261">
        <v>0</v>
      </c>
      <c r="BS58" s="478">
        <f t="shared" si="95"/>
        <v>0</v>
      </c>
      <c r="BT58" s="483">
        <v>0</v>
      </c>
      <c r="BU58" s="261">
        <v>0</v>
      </c>
      <c r="BV58" s="261">
        <v>0</v>
      </c>
      <c r="BW58" s="261">
        <v>0</v>
      </c>
      <c r="BX58" s="261">
        <v>0</v>
      </c>
      <c r="BY58" s="261">
        <v>0</v>
      </c>
      <c r="BZ58" s="261">
        <v>0</v>
      </c>
      <c r="CA58" s="261">
        <v>0</v>
      </c>
      <c r="CB58" s="480">
        <f t="shared" si="96"/>
        <v>0</v>
      </c>
      <c r="CC58" s="481">
        <f t="shared" si="97"/>
        <v>0</v>
      </c>
      <c r="CD58" s="335">
        <v>36</v>
      </c>
      <c r="CE58" s="480">
        <f t="shared" si="98"/>
        <v>0</v>
      </c>
      <c r="CF58" s="480">
        <f t="shared" si="99"/>
        <v>1888.7271208325947</v>
      </c>
      <c r="CG58" s="480">
        <f t="shared" si="100"/>
        <v>0</v>
      </c>
      <c r="CH58" s="480">
        <f t="shared" si="101"/>
        <v>0</v>
      </c>
      <c r="CI58" s="482">
        <f t="shared" si="102"/>
        <v>1888.7271208325947</v>
      </c>
      <c r="CJ58" s="480">
        <f t="shared" si="103"/>
        <v>0</v>
      </c>
      <c r="CK58" s="480">
        <f t="shared" si="104"/>
        <v>6331.857498711639</v>
      </c>
      <c r="CL58" s="480">
        <f t="shared" si="105"/>
        <v>8327.6495137789461</v>
      </c>
      <c r="CM58" s="480">
        <f t="shared" si="106"/>
        <v>0</v>
      </c>
      <c r="CN58" s="482">
        <f t="shared" si="107"/>
        <v>14659.507012490585</v>
      </c>
      <c r="CO58" s="480">
        <f t="shared" si="108"/>
        <v>0</v>
      </c>
      <c r="CP58" s="480">
        <f t="shared" si="109"/>
        <v>8220.5846195442336</v>
      </c>
      <c r="CQ58" s="480">
        <f t="shared" si="110"/>
        <v>8327.6495137789461</v>
      </c>
      <c r="CR58" s="480">
        <f t="shared" si="111"/>
        <v>0</v>
      </c>
      <c r="CS58" s="482">
        <f t="shared" si="112"/>
        <v>16548.234133323182</v>
      </c>
    </row>
    <row r="59" spans="1:97" ht="15.75" customHeight="1">
      <c r="A59" s="97" t="s">
        <v>468</v>
      </c>
      <c r="B59" s="335">
        <v>37</v>
      </c>
      <c r="C59" s="261">
        <v>2750</v>
      </c>
      <c r="D59" s="261">
        <v>11464.550000000001</v>
      </c>
      <c r="E59" s="261">
        <v>2558.376557947418</v>
      </c>
      <c r="F59" s="261">
        <v>11156.872598090107</v>
      </c>
      <c r="G59" s="261">
        <v>660.98147815652067</v>
      </c>
      <c r="H59" s="261">
        <v>1693.7650377760842</v>
      </c>
      <c r="I59" s="261">
        <v>151.94746090963187</v>
      </c>
      <c r="J59" s="261">
        <v>873.86114956855067</v>
      </c>
      <c r="K59" s="478">
        <f t="shared" si="86"/>
        <v>31310.354282448316</v>
      </c>
      <c r="L59" s="483">
        <v>0</v>
      </c>
      <c r="M59" s="261">
        <v>0</v>
      </c>
      <c r="N59" s="261">
        <v>0</v>
      </c>
      <c r="O59" s="261">
        <v>0</v>
      </c>
      <c r="P59" s="261">
        <v>0</v>
      </c>
      <c r="Q59" s="261">
        <v>0</v>
      </c>
      <c r="R59" s="261">
        <v>0</v>
      </c>
      <c r="S59" s="261">
        <v>46.917925805407634</v>
      </c>
      <c r="T59" s="480">
        <f t="shared" si="87"/>
        <v>46.917925805407634</v>
      </c>
      <c r="U59" s="481">
        <f t="shared" si="88"/>
        <v>31357.272208253722</v>
      </c>
      <c r="V59" s="335">
        <v>37</v>
      </c>
      <c r="W59" s="261">
        <v>440.00000000000006</v>
      </c>
      <c r="X59" s="261">
        <v>797.50000000000011</v>
      </c>
      <c r="Y59" s="261">
        <v>27.509425354273315</v>
      </c>
      <c r="Z59" s="261">
        <v>1251.6788536194358</v>
      </c>
      <c r="AA59" s="261">
        <v>13.770447461594181</v>
      </c>
      <c r="AB59" s="261">
        <v>936.39042738840431</v>
      </c>
      <c r="AC59" s="261">
        <v>0</v>
      </c>
      <c r="AD59" s="261">
        <v>138.13405537239262</v>
      </c>
      <c r="AE59" s="478">
        <f t="shared" si="89"/>
        <v>3604.9832091961002</v>
      </c>
      <c r="AF59" s="483">
        <v>0</v>
      </c>
      <c r="AG59" s="261">
        <v>0</v>
      </c>
      <c r="AH59" s="261">
        <v>0</v>
      </c>
      <c r="AI59" s="261">
        <v>0</v>
      </c>
      <c r="AJ59" s="261">
        <v>0</v>
      </c>
      <c r="AK59" s="261">
        <v>0</v>
      </c>
      <c r="AL59" s="261">
        <v>0</v>
      </c>
      <c r="AM59" s="261">
        <v>0</v>
      </c>
      <c r="AN59" s="480">
        <f t="shared" si="90"/>
        <v>0</v>
      </c>
      <c r="AO59" s="481">
        <f t="shared" si="91"/>
        <v>3604.9832091961002</v>
      </c>
      <c r="AP59" s="335">
        <v>37</v>
      </c>
      <c r="AQ59" s="261">
        <v>14838.050000000001</v>
      </c>
      <c r="AR59" s="261">
        <v>54298.750000000007</v>
      </c>
      <c r="AS59" s="261">
        <v>13906.014516585159</v>
      </c>
      <c r="AT59" s="261">
        <v>59237.796215151997</v>
      </c>
      <c r="AU59" s="261">
        <v>4571.7885572492678</v>
      </c>
      <c r="AV59" s="261">
        <v>13808.584089909637</v>
      </c>
      <c r="AW59" s="261">
        <v>3660.5524673684045</v>
      </c>
      <c r="AX59" s="261">
        <v>9334.3962341480328</v>
      </c>
      <c r="AY59" s="478">
        <f t="shared" si="92"/>
        <v>173655.93208041252</v>
      </c>
      <c r="AZ59" s="483">
        <v>0</v>
      </c>
      <c r="BA59" s="261">
        <v>0</v>
      </c>
      <c r="BB59" s="261">
        <v>0</v>
      </c>
      <c r="BC59" s="261">
        <v>0</v>
      </c>
      <c r="BD59" s="261">
        <v>0</v>
      </c>
      <c r="BE59" s="261">
        <v>207.10487300612414</v>
      </c>
      <c r="BF59" s="261">
        <v>0</v>
      </c>
      <c r="BG59" s="261">
        <v>1077.1112932596352</v>
      </c>
      <c r="BH59" s="480">
        <f t="shared" si="93"/>
        <v>1284.2161662657593</v>
      </c>
      <c r="BI59" s="481">
        <f t="shared" si="94"/>
        <v>174940.14824667826</v>
      </c>
      <c r="BJ59" s="335">
        <v>37</v>
      </c>
      <c r="BK59" s="261">
        <v>55.000000000000007</v>
      </c>
      <c r="BL59" s="261">
        <v>343.75</v>
      </c>
      <c r="BM59" s="261">
        <v>110.03770141709326</v>
      </c>
      <c r="BN59" s="261">
        <v>1375.4712677136656</v>
      </c>
      <c r="BO59" s="261">
        <v>0</v>
      </c>
      <c r="BP59" s="261">
        <v>55.081789846376722</v>
      </c>
      <c r="BQ59" s="261">
        <v>27.626811074478525</v>
      </c>
      <c r="BR59" s="261">
        <v>151.94746090963187</v>
      </c>
      <c r="BS59" s="478">
        <f t="shared" si="95"/>
        <v>2118.915030961246</v>
      </c>
      <c r="BT59" s="483">
        <v>0</v>
      </c>
      <c r="BU59" s="261">
        <v>0</v>
      </c>
      <c r="BV59" s="261">
        <v>0</v>
      </c>
      <c r="BW59" s="261">
        <v>0</v>
      </c>
      <c r="BX59" s="261">
        <v>0</v>
      </c>
      <c r="BY59" s="261">
        <v>0</v>
      </c>
      <c r="BZ59" s="261">
        <v>0</v>
      </c>
      <c r="CA59" s="261">
        <v>0</v>
      </c>
      <c r="CB59" s="480">
        <f t="shared" si="96"/>
        <v>0</v>
      </c>
      <c r="CC59" s="481">
        <f t="shared" si="97"/>
        <v>2118.915030961246</v>
      </c>
      <c r="CD59" s="335">
        <v>37</v>
      </c>
      <c r="CE59" s="480">
        <f t="shared" si="98"/>
        <v>84987.6</v>
      </c>
      <c r="CF59" s="480">
        <f t="shared" si="99"/>
        <v>89623.757135879161</v>
      </c>
      <c r="CG59" s="480">
        <f t="shared" si="100"/>
        <v>21740.361827787881</v>
      </c>
      <c r="CH59" s="480">
        <f t="shared" si="101"/>
        <v>14338.465639351123</v>
      </c>
      <c r="CI59" s="482">
        <f t="shared" si="102"/>
        <v>210690.18460301819</v>
      </c>
      <c r="CJ59" s="480">
        <f t="shared" si="103"/>
        <v>0</v>
      </c>
      <c r="CK59" s="480">
        <f t="shared" si="104"/>
        <v>0</v>
      </c>
      <c r="CL59" s="480">
        <f t="shared" si="105"/>
        <v>207.10487300612414</v>
      </c>
      <c r="CM59" s="480">
        <f t="shared" si="106"/>
        <v>1124.0292190650428</v>
      </c>
      <c r="CN59" s="482">
        <f t="shared" si="107"/>
        <v>1331.1340920711668</v>
      </c>
      <c r="CO59" s="480">
        <f t="shared" si="108"/>
        <v>84987.6</v>
      </c>
      <c r="CP59" s="480">
        <f t="shared" si="109"/>
        <v>89623.757135879161</v>
      </c>
      <c r="CQ59" s="480">
        <f t="shared" si="110"/>
        <v>21947.466700794004</v>
      </c>
      <c r="CR59" s="480">
        <f t="shared" si="111"/>
        <v>15462.494858416167</v>
      </c>
      <c r="CS59" s="482">
        <f t="shared" si="112"/>
        <v>212021.31869508931</v>
      </c>
    </row>
    <row r="60" spans="1:97" ht="15.75" customHeight="1">
      <c r="A60" s="1066" t="s">
        <v>372</v>
      </c>
      <c r="B60" s="1063">
        <v>38</v>
      </c>
      <c r="C60" s="496">
        <v>11497.29200997075</v>
      </c>
      <c r="D60" s="496">
        <v>67456.365803247711</v>
      </c>
      <c r="E60" s="496">
        <v>12524.692530979351</v>
      </c>
      <c r="F60" s="496">
        <v>72089.80003296255</v>
      </c>
      <c r="G60" s="496">
        <v>10154.606224687826</v>
      </c>
      <c r="H60" s="496">
        <v>76508.369036388438</v>
      </c>
      <c r="I60" s="496">
        <v>8803.418773262074</v>
      </c>
      <c r="J60" s="496">
        <v>65098.965139122178</v>
      </c>
      <c r="K60" s="478">
        <f>SUM(C60:J60)</f>
        <v>324133.50955062086</v>
      </c>
      <c r="L60" s="497">
        <v>0</v>
      </c>
      <c r="M60" s="496">
        <v>0</v>
      </c>
      <c r="N60" s="496">
        <v>0</v>
      </c>
      <c r="O60" s="496">
        <v>0</v>
      </c>
      <c r="P60" s="496">
        <v>0</v>
      </c>
      <c r="Q60" s="496">
        <v>0</v>
      </c>
      <c r="R60" s="496">
        <v>0</v>
      </c>
      <c r="S60" s="496">
        <v>0</v>
      </c>
      <c r="T60" s="480">
        <f>SUM(L60:S60)</f>
        <v>0</v>
      </c>
      <c r="U60" s="481">
        <f>SUM(T60,K60)</f>
        <v>324133.50955062086</v>
      </c>
      <c r="V60" s="1063">
        <v>38</v>
      </c>
      <c r="W60" s="496">
        <v>1164.2827351869114</v>
      </c>
      <c r="X60" s="496">
        <v>18628.523762990582</v>
      </c>
      <c r="Y60" s="496">
        <v>873.81575797530354</v>
      </c>
      <c r="Z60" s="496">
        <v>21554.122030057486</v>
      </c>
      <c r="AA60" s="496">
        <v>1240.2572488168337</v>
      </c>
      <c r="AB60" s="496">
        <v>26200.434381255614</v>
      </c>
      <c r="AC60" s="496">
        <v>772.22971695281365</v>
      </c>
      <c r="AD60" s="496">
        <v>23784.675282146658</v>
      </c>
      <c r="AE60" s="478">
        <f>SUM(W60:AD60)</f>
        <v>94218.340915382199</v>
      </c>
      <c r="AF60" s="497">
        <v>0</v>
      </c>
      <c r="AG60" s="496">
        <v>0</v>
      </c>
      <c r="AH60" s="496">
        <v>0</v>
      </c>
      <c r="AI60" s="496">
        <v>0</v>
      </c>
      <c r="AJ60" s="496">
        <v>0</v>
      </c>
      <c r="AK60" s="496">
        <v>0</v>
      </c>
      <c r="AL60" s="496">
        <v>0</v>
      </c>
      <c r="AM60" s="496">
        <v>0</v>
      </c>
      <c r="AN60" s="480">
        <f>SUM(AF60:AM60)</f>
        <v>0</v>
      </c>
      <c r="AO60" s="481">
        <f>SUM(AN60,AE60)</f>
        <v>94218.340915382199</v>
      </c>
      <c r="AP60" s="1063">
        <v>38</v>
      </c>
      <c r="AQ60" s="496">
        <v>35817.783962268331</v>
      </c>
      <c r="AR60" s="496">
        <v>246516.32597877926</v>
      </c>
      <c r="AS60" s="496">
        <v>35098.266278674695</v>
      </c>
      <c r="AT60" s="496">
        <v>250654.87544001851</v>
      </c>
      <c r="AU60" s="496">
        <v>38913.071181628155</v>
      </c>
      <c r="AV60" s="496">
        <v>273029.38964461786</v>
      </c>
      <c r="AW60" s="496">
        <v>38904.059363786037</v>
      </c>
      <c r="AX60" s="496">
        <v>269411.91231616831</v>
      </c>
      <c r="AY60" s="478">
        <f>SUM(AQ60:AX60)</f>
        <v>1188345.6841659411</v>
      </c>
      <c r="AZ60" s="497">
        <v>0</v>
      </c>
      <c r="BA60" s="496">
        <v>0</v>
      </c>
      <c r="BB60" s="496">
        <v>0</v>
      </c>
      <c r="BC60" s="496">
        <v>0</v>
      </c>
      <c r="BD60" s="496">
        <v>0</v>
      </c>
      <c r="BE60" s="496">
        <v>0</v>
      </c>
      <c r="BF60" s="496">
        <v>0</v>
      </c>
      <c r="BG60" s="496">
        <v>0</v>
      </c>
      <c r="BH60" s="480">
        <f>SUM(AZ60:BG60)</f>
        <v>0</v>
      </c>
      <c r="BI60" s="481">
        <f>SUM(BH60,AY60)</f>
        <v>1188345.6841659411</v>
      </c>
      <c r="BJ60" s="1063">
        <v>38</v>
      </c>
      <c r="BK60" s="496">
        <v>218.30301284754586</v>
      </c>
      <c r="BL60" s="496">
        <v>10768.35474645107</v>
      </c>
      <c r="BM60" s="496">
        <v>364.08989915637648</v>
      </c>
      <c r="BN60" s="496">
        <v>12893.309387071797</v>
      </c>
      <c r="BO60" s="496">
        <v>387.58039025526057</v>
      </c>
      <c r="BP60" s="496">
        <v>12086.093964151089</v>
      </c>
      <c r="BQ60" s="496">
        <v>540.56080186696954</v>
      </c>
      <c r="BR60" s="496">
        <v>10563.400230091856</v>
      </c>
      <c r="BS60" s="478">
        <f>SUM(BK60:BR60)</f>
        <v>47821.692431891963</v>
      </c>
      <c r="BT60" s="497">
        <v>0</v>
      </c>
      <c r="BU60" s="496">
        <v>0</v>
      </c>
      <c r="BV60" s="496">
        <v>0</v>
      </c>
      <c r="BW60" s="496">
        <v>0</v>
      </c>
      <c r="BX60" s="496">
        <v>0</v>
      </c>
      <c r="BY60" s="496">
        <v>0</v>
      </c>
      <c r="BZ60" s="496">
        <v>0</v>
      </c>
      <c r="CA60" s="496">
        <v>0</v>
      </c>
      <c r="CB60" s="480">
        <f>SUM(BT60:CA60)</f>
        <v>0</v>
      </c>
      <c r="CC60" s="481">
        <f>SUM(CB60,BS60)</f>
        <v>47821.692431891963</v>
      </c>
      <c r="CD60" s="1063">
        <v>38</v>
      </c>
      <c r="CE60" s="480">
        <f t="shared" si="98"/>
        <v>392067.23201174213</v>
      </c>
      <c r="CF60" s="480">
        <f t="shared" si="99"/>
        <v>406052.97135689604</v>
      </c>
      <c r="CG60" s="480">
        <f t="shared" si="100"/>
        <v>438519.8020718011</v>
      </c>
      <c r="CH60" s="480">
        <f t="shared" si="101"/>
        <v>417879.22162339691</v>
      </c>
      <c r="CI60" s="482">
        <f t="shared" si="102"/>
        <v>1654519.2270638363</v>
      </c>
      <c r="CJ60" s="480">
        <f t="shared" si="103"/>
        <v>0</v>
      </c>
      <c r="CK60" s="480">
        <f t="shared" si="104"/>
        <v>0</v>
      </c>
      <c r="CL60" s="480">
        <f t="shared" si="105"/>
        <v>0</v>
      </c>
      <c r="CM60" s="480">
        <f t="shared" si="106"/>
        <v>0</v>
      </c>
      <c r="CN60" s="482">
        <f t="shared" si="107"/>
        <v>0</v>
      </c>
      <c r="CO60" s="480">
        <f t="shared" si="108"/>
        <v>392067.23201174213</v>
      </c>
      <c r="CP60" s="480">
        <f t="shared" si="109"/>
        <v>406052.97135689604</v>
      </c>
      <c r="CQ60" s="480">
        <f t="shared" si="110"/>
        <v>438519.8020718011</v>
      </c>
      <c r="CR60" s="480">
        <f t="shared" si="111"/>
        <v>417879.22162339691</v>
      </c>
      <c r="CS60" s="482">
        <f t="shared" si="112"/>
        <v>1654519.2270638361</v>
      </c>
    </row>
    <row r="61" spans="1:97" ht="15.75" customHeight="1">
      <c r="A61" s="97" t="s">
        <v>226</v>
      </c>
      <c r="B61" s="1063">
        <v>39</v>
      </c>
      <c r="C61" s="261">
        <v>4678.38</v>
      </c>
      <c r="D61" s="261">
        <v>26028.31</v>
      </c>
      <c r="E61" s="261">
        <v>5283.47</v>
      </c>
      <c r="F61" s="261">
        <v>29845.079999999998</v>
      </c>
      <c r="G61" s="261">
        <v>5181.3</v>
      </c>
      <c r="H61" s="261">
        <v>38960.120000000003</v>
      </c>
      <c r="I61" s="261">
        <v>6553.86</v>
      </c>
      <c r="J61" s="261">
        <v>48375.38</v>
      </c>
      <c r="K61" s="478">
        <f t="shared" si="86"/>
        <v>164905.9</v>
      </c>
      <c r="L61" s="483">
        <v>0</v>
      </c>
      <c r="M61" s="261">
        <v>49801.77</v>
      </c>
      <c r="N61" s="261">
        <v>0</v>
      </c>
      <c r="O61" s="261">
        <v>56796.52</v>
      </c>
      <c r="P61" s="261">
        <v>0</v>
      </c>
      <c r="Q61" s="261">
        <v>61651.35</v>
      </c>
      <c r="R61" s="261">
        <v>0</v>
      </c>
      <c r="S61" s="261">
        <v>70821.42</v>
      </c>
      <c r="T61" s="480">
        <f t="shared" si="87"/>
        <v>239071.06</v>
      </c>
      <c r="U61" s="481">
        <f t="shared" si="88"/>
        <v>403976.95999999996</v>
      </c>
      <c r="V61" s="1063">
        <v>39</v>
      </c>
      <c r="W61" s="261">
        <v>477.72</v>
      </c>
      <c r="X61" s="261">
        <v>7553.56</v>
      </c>
      <c r="Y61" s="261">
        <v>369.43</v>
      </c>
      <c r="Z61" s="261">
        <v>9083.2199999999993</v>
      </c>
      <c r="AA61" s="261">
        <v>633.63</v>
      </c>
      <c r="AB61" s="261">
        <v>13349.1</v>
      </c>
      <c r="AC61" s="261">
        <v>574.97</v>
      </c>
      <c r="AD61" s="261">
        <v>17672.48</v>
      </c>
      <c r="AE61" s="478">
        <f t="shared" si="89"/>
        <v>49714.11</v>
      </c>
      <c r="AF61" s="483">
        <v>0</v>
      </c>
      <c r="AG61" s="261">
        <v>13668.57</v>
      </c>
      <c r="AH61" s="261">
        <v>0</v>
      </c>
      <c r="AI61" s="261">
        <v>16938.72</v>
      </c>
      <c r="AJ61" s="261">
        <v>0</v>
      </c>
      <c r="AK61" s="261">
        <v>21117.79</v>
      </c>
      <c r="AL61" s="261">
        <v>0</v>
      </c>
      <c r="AM61" s="261">
        <v>25878.35</v>
      </c>
      <c r="AN61" s="480">
        <f t="shared" si="90"/>
        <v>77603.429999999993</v>
      </c>
      <c r="AO61" s="481">
        <f t="shared" si="91"/>
        <v>127317.54</v>
      </c>
      <c r="AP61" s="1063">
        <v>39</v>
      </c>
      <c r="AQ61" s="261">
        <v>14860.21</v>
      </c>
      <c r="AR61" s="261">
        <v>100774.12</v>
      </c>
      <c r="AS61" s="261">
        <v>15141.35</v>
      </c>
      <c r="AT61" s="261">
        <v>106506.03</v>
      </c>
      <c r="AU61" s="261">
        <v>20236.080000000002</v>
      </c>
      <c r="AV61" s="261">
        <v>139991.92000000001</v>
      </c>
      <c r="AW61" s="261">
        <v>29328.58</v>
      </c>
      <c r="AX61" s="261">
        <v>201059.13</v>
      </c>
      <c r="AY61" s="478">
        <f t="shared" si="92"/>
        <v>627897.41999999993</v>
      </c>
      <c r="AZ61" s="483">
        <v>0</v>
      </c>
      <c r="BA61" s="261">
        <v>181257.7</v>
      </c>
      <c r="BB61" s="261">
        <v>0</v>
      </c>
      <c r="BC61" s="261">
        <v>197439.11</v>
      </c>
      <c r="BD61" s="261">
        <v>0</v>
      </c>
      <c r="BE61" s="261">
        <v>220381.05</v>
      </c>
      <c r="BF61" s="261">
        <v>0</v>
      </c>
      <c r="BG61" s="261">
        <v>293468.64</v>
      </c>
      <c r="BH61" s="480">
        <f t="shared" si="93"/>
        <v>892546.5</v>
      </c>
      <c r="BI61" s="481">
        <f t="shared" si="94"/>
        <v>1520443.92</v>
      </c>
      <c r="BJ61" s="1063">
        <v>39</v>
      </c>
      <c r="BK61" s="261">
        <v>91.26</v>
      </c>
      <c r="BL61" s="261">
        <v>4526.67</v>
      </c>
      <c r="BM61" s="261">
        <v>161.09</v>
      </c>
      <c r="BN61" s="261">
        <v>5608.46</v>
      </c>
      <c r="BO61" s="261">
        <v>206.07</v>
      </c>
      <c r="BP61" s="261">
        <v>6314.4</v>
      </c>
      <c r="BQ61" s="261">
        <v>415.08</v>
      </c>
      <c r="BR61" s="261">
        <v>8011.71</v>
      </c>
      <c r="BS61" s="478">
        <f t="shared" si="95"/>
        <v>25334.739999999998</v>
      </c>
      <c r="BT61" s="483">
        <v>0</v>
      </c>
      <c r="BU61" s="261">
        <v>7917.81</v>
      </c>
      <c r="BV61" s="261">
        <v>0</v>
      </c>
      <c r="BW61" s="261">
        <v>10178.08</v>
      </c>
      <c r="BX61" s="261">
        <v>0</v>
      </c>
      <c r="BY61" s="261">
        <v>9760.43</v>
      </c>
      <c r="BZ61" s="261">
        <v>0</v>
      </c>
      <c r="CA61" s="261">
        <v>11511.04</v>
      </c>
      <c r="CB61" s="480">
        <f t="shared" si="96"/>
        <v>39367.360000000001</v>
      </c>
      <c r="CC61" s="481">
        <f t="shared" si="97"/>
        <v>64702.1</v>
      </c>
      <c r="CD61" s="1063">
        <v>39</v>
      </c>
      <c r="CE61" s="480">
        <f t="shared" si="98"/>
        <v>158990.23000000001</v>
      </c>
      <c r="CF61" s="480">
        <f t="shared" si="99"/>
        <v>171998.12999999998</v>
      </c>
      <c r="CG61" s="480">
        <f t="shared" si="100"/>
        <v>224872.62000000002</v>
      </c>
      <c r="CH61" s="480">
        <f t="shared" si="101"/>
        <v>311991.19000000006</v>
      </c>
      <c r="CI61" s="482">
        <f t="shared" si="102"/>
        <v>867852.16999999993</v>
      </c>
      <c r="CJ61" s="480">
        <f t="shared" si="103"/>
        <v>252645.85</v>
      </c>
      <c r="CK61" s="480">
        <f t="shared" si="104"/>
        <v>281352.43</v>
      </c>
      <c r="CL61" s="480">
        <f t="shared" si="105"/>
        <v>312910.62</v>
      </c>
      <c r="CM61" s="480">
        <f t="shared" si="106"/>
        <v>401679.45</v>
      </c>
      <c r="CN61" s="482">
        <f t="shared" si="107"/>
        <v>1248588.3500000001</v>
      </c>
      <c r="CO61" s="480">
        <f t="shared" si="108"/>
        <v>411636.07999999996</v>
      </c>
      <c r="CP61" s="480">
        <f t="shared" si="109"/>
        <v>453350.56</v>
      </c>
      <c r="CQ61" s="480">
        <f t="shared" si="110"/>
        <v>537783.24000000011</v>
      </c>
      <c r="CR61" s="480">
        <f t="shared" si="111"/>
        <v>713670.64</v>
      </c>
      <c r="CS61" s="482">
        <f t="shared" si="112"/>
        <v>2116440.52</v>
      </c>
    </row>
    <row r="62" spans="1:97" ht="15.75" customHeight="1">
      <c r="A62" s="97" t="s">
        <v>227</v>
      </c>
      <c r="B62" s="1063">
        <v>40</v>
      </c>
      <c r="C62" s="261"/>
      <c r="D62" s="261"/>
      <c r="E62" s="261"/>
      <c r="F62" s="261"/>
      <c r="G62" s="261"/>
      <c r="H62" s="261"/>
      <c r="I62" s="261"/>
      <c r="J62" s="261"/>
      <c r="K62" s="478">
        <f t="shared" si="86"/>
        <v>0</v>
      </c>
      <c r="L62" s="483"/>
      <c r="M62" s="261"/>
      <c r="N62" s="261"/>
      <c r="O62" s="261"/>
      <c r="P62" s="261"/>
      <c r="Q62" s="261"/>
      <c r="R62" s="261"/>
      <c r="S62" s="261"/>
      <c r="T62" s="480">
        <f t="shared" si="87"/>
        <v>0</v>
      </c>
      <c r="U62" s="481">
        <f t="shared" si="88"/>
        <v>0</v>
      </c>
      <c r="V62" s="1063">
        <v>40</v>
      </c>
      <c r="W62" s="261"/>
      <c r="X62" s="261"/>
      <c r="Y62" s="261"/>
      <c r="Z62" s="261"/>
      <c r="AA62" s="261"/>
      <c r="AB62" s="261"/>
      <c r="AC62" s="261"/>
      <c r="AD62" s="261"/>
      <c r="AE62" s="478">
        <f t="shared" si="89"/>
        <v>0</v>
      </c>
      <c r="AF62" s="483"/>
      <c r="AG62" s="261"/>
      <c r="AH62" s="261"/>
      <c r="AI62" s="261"/>
      <c r="AJ62" s="261"/>
      <c r="AK62" s="261"/>
      <c r="AL62" s="261"/>
      <c r="AM62" s="261"/>
      <c r="AN62" s="480">
        <f t="shared" si="90"/>
        <v>0</v>
      </c>
      <c r="AO62" s="481">
        <f t="shared" si="91"/>
        <v>0</v>
      </c>
      <c r="AP62" s="1063">
        <v>40</v>
      </c>
      <c r="AQ62" s="261"/>
      <c r="AR62" s="261"/>
      <c r="AS62" s="261"/>
      <c r="AT62" s="261"/>
      <c r="AU62" s="261"/>
      <c r="AV62" s="261"/>
      <c r="AW62" s="261"/>
      <c r="AX62" s="261"/>
      <c r="AY62" s="478">
        <f t="shared" si="92"/>
        <v>0</v>
      </c>
      <c r="AZ62" s="483"/>
      <c r="BA62" s="261"/>
      <c r="BB62" s="261"/>
      <c r="BC62" s="261"/>
      <c r="BD62" s="261"/>
      <c r="BE62" s="261"/>
      <c r="BF62" s="261"/>
      <c r="BG62" s="261"/>
      <c r="BH62" s="480">
        <f t="shared" si="93"/>
        <v>0</v>
      </c>
      <c r="BI62" s="481">
        <f t="shared" si="94"/>
        <v>0</v>
      </c>
      <c r="BJ62" s="1063">
        <v>40</v>
      </c>
      <c r="BK62" s="261"/>
      <c r="BL62" s="261"/>
      <c r="BM62" s="261"/>
      <c r="BN62" s="261"/>
      <c r="BO62" s="261"/>
      <c r="BP62" s="261"/>
      <c r="BQ62" s="261"/>
      <c r="BR62" s="261"/>
      <c r="BS62" s="478">
        <f t="shared" si="95"/>
        <v>0</v>
      </c>
      <c r="BT62" s="483"/>
      <c r="BU62" s="261"/>
      <c r="BV62" s="261"/>
      <c r="BW62" s="261"/>
      <c r="BX62" s="261"/>
      <c r="BY62" s="261"/>
      <c r="BZ62" s="261"/>
      <c r="CA62" s="261"/>
      <c r="CB62" s="480">
        <f t="shared" si="96"/>
        <v>0</v>
      </c>
      <c r="CC62" s="481">
        <f t="shared" si="97"/>
        <v>0</v>
      </c>
      <c r="CD62" s="1063">
        <v>40</v>
      </c>
      <c r="CE62" s="480">
        <f t="shared" si="98"/>
        <v>0</v>
      </c>
      <c r="CF62" s="480">
        <f t="shared" si="99"/>
        <v>0</v>
      </c>
      <c r="CG62" s="480">
        <f t="shared" si="100"/>
        <v>0</v>
      </c>
      <c r="CH62" s="480">
        <f t="shared" si="101"/>
        <v>0</v>
      </c>
      <c r="CI62" s="482">
        <f t="shared" si="102"/>
        <v>0</v>
      </c>
      <c r="CJ62" s="480">
        <f t="shared" si="103"/>
        <v>0</v>
      </c>
      <c r="CK62" s="480">
        <f t="shared" si="104"/>
        <v>0</v>
      </c>
      <c r="CL62" s="480">
        <f t="shared" si="105"/>
        <v>0</v>
      </c>
      <c r="CM62" s="480">
        <f t="shared" si="106"/>
        <v>0</v>
      </c>
      <c r="CN62" s="482">
        <f t="shared" si="107"/>
        <v>0</v>
      </c>
      <c r="CO62" s="480">
        <f t="shared" si="108"/>
        <v>0</v>
      </c>
      <c r="CP62" s="480">
        <f t="shared" si="109"/>
        <v>0</v>
      </c>
      <c r="CQ62" s="480">
        <f t="shared" si="110"/>
        <v>0</v>
      </c>
      <c r="CR62" s="480">
        <f t="shared" si="111"/>
        <v>0</v>
      </c>
      <c r="CS62" s="482">
        <f t="shared" si="112"/>
        <v>0</v>
      </c>
    </row>
    <row r="63" spans="1:97" ht="15.75" customHeight="1">
      <c r="A63" s="97" t="s">
        <v>229</v>
      </c>
      <c r="B63" s="1063">
        <v>41</v>
      </c>
      <c r="C63" s="261"/>
      <c r="D63" s="261"/>
      <c r="E63" s="261"/>
      <c r="F63" s="261"/>
      <c r="G63" s="261"/>
      <c r="H63" s="261"/>
      <c r="I63" s="261"/>
      <c r="J63" s="261"/>
      <c r="K63" s="478">
        <f t="shared" si="86"/>
        <v>0</v>
      </c>
      <c r="L63" s="483"/>
      <c r="M63" s="261"/>
      <c r="N63" s="261"/>
      <c r="O63" s="261"/>
      <c r="P63" s="261"/>
      <c r="Q63" s="261"/>
      <c r="R63" s="261"/>
      <c r="S63" s="261"/>
      <c r="T63" s="480">
        <f t="shared" si="87"/>
        <v>0</v>
      </c>
      <c r="U63" s="481">
        <f t="shared" si="88"/>
        <v>0</v>
      </c>
      <c r="V63" s="1063">
        <v>41</v>
      </c>
      <c r="W63" s="261"/>
      <c r="X63" s="261"/>
      <c r="Y63" s="261"/>
      <c r="Z63" s="261"/>
      <c r="AA63" s="261"/>
      <c r="AB63" s="261"/>
      <c r="AC63" s="261"/>
      <c r="AD63" s="261"/>
      <c r="AE63" s="478">
        <f t="shared" si="89"/>
        <v>0</v>
      </c>
      <c r="AF63" s="483"/>
      <c r="AG63" s="261"/>
      <c r="AH63" s="261"/>
      <c r="AI63" s="261"/>
      <c r="AJ63" s="261"/>
      <c r="AK63" s="261"/>
      <c r="AL63" s="261"/>
      <c r="AM63" s="261"/>
      <c r="AN63" s="480">
        <f t="shared" si="90"/>
        <v>0</v>
      </c>
      <c r="AO63" s="481">
        <f t="shared" si="91"/>
        <v>0</v>
      </c>
      <c r="AP63" s="1063">
        <v>41</v>
      </c>
      <c r="AQ63" s="261"/>
      <c r="AR63" s="261"/>
      <c r="AS63" s="261"/>
      <c r="AT63" s="261"/>
      <c r="AU63" s="261"/>
      <c r="AV63" s="261"/>
      <c r="AW63" s="261"/>
      <c r="AX63" s="261"/>
      <c r="AY63" s="478">
        <f t="shared" si="92"/>
        <v>0</v>
      </c>
      <c r="AZ63" s="483"/>
      <c r="BA63" s="261"/>
      <c r="BB63" s="261"/>
      <c r="BC63" s="261"/>
      <c r="BD63" s="261"/>
      <c r="BE63" s="261"/>
      <c r="BF63" s="261"/>
      <c r="BG63" s="261"/>
      <c r="BH63" s="480">
        <f t="shared" si="93"/>
        <v>0</v>
      </c>
      <c r="BI63" s="481">
        <f t="shared" si="94"/>
        <v>0</v>
      </c>
      <c r="BJ63" s="1063">
        <v>41</v>
      </c>
      <c r="BK63" s="261"/>
      <c r="BL63" s="261"/>
      <c r="BM63" s="261"/>
      <c r="BN63" s="261"/>
      <c r="BO63" s="261"/>
      <c r="BP63" s="261"/>
      <c r="BQ63" s="261"/>
      <c r="BR63" s="261"/>
      <c r="BS63" s="478">
        <f t="shared" si="95"/>
        <v>0</v>
      </c>
      <c r="BT63" s="483"/>
      <c r="BU63" s="261"/>
      <c r="BV63" s="261"/>
      <c r="BW63" s="261"/>
      <c r="BX63" s="261"/>
      <c r="BY63" s="261"/>
      <c r="BZ63" s="261"/>
      <c r="CA63" s="261"/>
      <c r="CB63" s="480">
        <f t="shared" si="96"/>
        <v>0</v>
      </c>
      <c r="CC63" s="481">
        <f t="shared" si="97"/>
        <v>0</v>
      </c>
      <c r="CD63" s="1063">
        <v>41</v>
      </c>
      <c r="CE63" s="480">
        <f t="shared" si="98"/>
        <v>0</v>
      </c>
      <c r="CF63" s="480">
        <f t="shared" si="99"/>
        <v>0</v>
      </c>
      <c r="CG63" s="480">
        <f t="shared" si="100"/>
        <v>0</v>
      </c>
      <c r="CH63" s="480">
        <f t="shared" si="101"/>
        <v>0</v>
      </c>
      <c r="CI63" s="482">
        <f t="shared" si="102"/>
        <v>0</v>
      </c>
      <c r="CJ63" s="480">
        <f t="shared" si="103"/>
        <v>0</v>
      </c>
      <c r="CK63" s="480">
        <f t="shared" si="104"/>
        <v>0</v>
      </c>
      <c r="CL63" s="480">
        <f t="shared" si="105"/>
        <v>0</v>
      </c>
      <c r="CM63" s="480">
        <f t="shared" si="106"/>
        <v>0</v>
      </c>
      <c r="CN63" s="482">
        <f t="shared" si="107"/>
        <v>0</v>
      </c>
      <c r="CO63" s="480">
        <f t="shared" si="108"/>
        <v>0</v>
      </c>
      <c r="CP63" s="480">
        <f t="shared" si="109"/>
        <v>0</v>
      </c>
      <c r="CQ63" s="480">
        <f t="shared" si="110"/>
        <v>0</v>
      </c>
      <c r="CR63" s="480">
        <f t="shared" si="111"/>
        <v>0</v>
      </c>
      <c r="CS63" s="482">
        <f t="shared" si="112"/>
        <v>0</v>
      </c>
    </row>
    <row r="64" spans="1:97" ht="15.75" customHeight="1">
      <c r="A64" s="1062" t="s">
        <v>231</v>
      </c>
      <c r="B64" s="1063">
        <v>42</v>
      </c>
      <c r="C64" s="261"/>
      <c r="D64" s="261"/>
      <c r="E64" s="261"/>
      <c r="F64" s="261"/>
      <c r="G64" s="261"/>
      <c r="H64" s="261"/>
      <c r="I64" s="261"/>
      <c r="J64" s="261"/>
      <c r="K64" s="478">
        <f t="shared" si="86"/>
        <v>0</v>
      </c>
      <c r="L64" s="483"/>
      <c r="M64" s="261"/>
      <c r="N64" s="261"/>
      <c r="O64" s="261"/>
      <c r="P64" s="261"/>
      <c r="Q64" s="261"/>
      <c r="R64" s="261"/>
      <c r="S64" s="261"/>
      <c r="T64" s="480">
        <f t="shared" si="87"/>
        <v>0</v>
      </c>
      <c r="U64" s="481">
        <f t="shared" si="88"/>
        <v>0</v>
      </c>
      <c r="V64" s="1063">
        <v>42</v>
      </c>
      <c r="W64" s="261"/>
      <c r="X64" s="261"/>
      <c r="Y64" s="261"/>
      <c r="Z64" s="261"/>
      <c r="AA64" s="261"/>
      <c r="AB64" s="261"/>
      <c r="AC64" s="261"/>
      <c r="AD64" s="261"/>
      <c r="AE64" s="478">
        <f t="shared" si="89"/>
        <v>0</v>
      </c>
      <c r="AF64" s="483"/>
      <c r="AG64" s="261"/>
      <c r="AH64" s="261"/>
      <c r="AI64" s="261"/>
      <c r="AJ64" s="261"/>
      <c r="AK64" s="261"/>
      <c r="AL64" s="261"/>
      <c r="AM64" s="261"/>
      <c r="AN64" s="480">
        <f t="shared" si="90"/>
        <v>0</v>
      </c>
      <c r="AO64" s="481">
        <f t="shared" si="91"/>
        <v>0</v>
      </c>
      <c r="AP64" s="1063">
        <v>42</v>
      </c>
      <c r="AQ64" s="261"/>
      <c r="AR64" s="261"/>
      <c r="AS64" s="261"/>
      <c r="AT64" s="261"/>
      <c r="AU64" s="261"/>
      <c r="AV64" s="261"/>
      <c r="AW64" s="261"/>
      <c r="AX64" s="261"/>
      <c r="AY64" s="478">
        <f t="shared" si="92"/>
        <v>0</v>
      </c>
      <c r="AZ64" s="483"/>
      <c r="BA64" s="261"/>
      <c r="BB64" s="261"/>
      <c r="BC64" s="261"/>
      <c r="BD64" s="261"/>
      <c r="BE64" s="261"/>
      <c r="BF64" s="261"/>
      <c r="BG64" s="261"/>
      <c r="BH64" s="480">
        <f t="shared" si="93"/>
        <v>0</v>
      </c>
      <c r="BI64" s="481">
        <f t="shared" si="94"/>
        <v>0</v>
      </c>
      <c r="BJ64" s="1063">
        <v>42</v>
      </c>
      <c r="BK64" s="261"/>
      <c r="BL64" s="261"/>
      <c r="BM64" s="261"/>
      <c r="BN64" s="261"/>
      <c r="BO64" s="261"/>
      <c r="BP64" s="261"/>
      <c r="BQ64" s="261"/>
      <c r="BR64" s="261"/>
      <c r="BS64" s="478">
        <f t="shared" si="95"/>
        <v>0</v>
      </c>
      <c r="BT64" s="483"/>
      <c r="BU64" s="261"/>
      <c r="BV64" s="261"/>
      <c r="BW64" s="261"/>
      <c r="BX64" s="261"/>
      <c r="BY64" s="261"/>
      <c r="BZ64" s="261"/>
      <c r="CA64" s="261"/>
      <c r="CB64" s="480">
        <f t="shared" si="96"/>
        <v>0</v>
      </c>
      <c r="CC64" s="481">
        <f t="shared" si="97"/>
        <v>0</v>
      </c>
      <c r="CD64" s="1063">
        <v>42</v>
      </c>
      <c r="CE64" s="480">
        <f t="shared" si="98"/>
        <v>0</v>
      </c>
      <c r="CF64" s="480">
        <f t="shared" si="99"/>
        <v>0</v>
      </c>
      <c r="CG64" s="480">
        <f t="shared" si="100"/>
        <v>0</v>
      </c>
      <c r="CH64" s="480">
        <f t="shared" si="101"/>
        <v>0</v>
      </c>
      <c r="CI64" s="482">
        <f t="shared" si="102"/>
        <v>0</v>
      </c>
      <c r="CJ64" s="480">
        <f t="shared" si="103"/>
        <v>0</v>
      </c>
      <c r="CK64" s="480">
        <f t="shared" si="104"/>
        <v>0</v>
      </c>
      <c r="CL64" s="480">
        <f t="shared" si="105"/>
        <v>0</v>
      </c>
      <c r="CM64" s="480">
        <f t="shared" si="106"/>
        <v>0</v>
      </c>
      <c r="CN64" s="482">
        <f t="shared" si="107"/>
        <v>0</v>
      </c>
      <c r="CO64" s="480">
        <f t="shared" si="108"/>
        <v>0</v>
      </c>
      <c r="CP64" s="480">
        <f t="shared" si="109"/>
        <v>0</v>
      </c>
      <c r="CQ64" s="480">
        <f t="shared" si="110"/>
        <v>0</v>
      </c>
      <c r="CR64" s="480">
        <f t="shared" si="111"/>
        <v>0</v>
      </c>
      <c r="CS64" s="482">
        <f t="shared" si="112"/>
        <v>0</v>
      </c>
    </row>
    <row r="65" spans="1:131" s="492" customFormat="1" ht="15.75" customHeight="1">
      <c r="A65" s="147"/>
      <c r="B65" s="1063"/>
      <c r="C65" s="206" t="s">
        <v>1314</v>
      </c>
      <c r="D65" s="206" t="s">
        <v>1314</v>
      </c>
      <c r="E65" s="206" t="s">
        <v>1314</v>
      </c>
      <c r="F65" s="206" t="s">
        <v>1314</v>
      </c>
      <c r="G65" s="206" t="s">
        <v>1314</v>
      </c>
      <c r="H65" s="206" t="s">
        <v>1314</v>
      </c>
      <c r="I65" s="206" t="s">
        <v>1314</v>
      </c>
      <c r="J65" s="206" t="s">
        <v>1314</v>
      </c>
      <c r="K65" s="489"/>
      <c r="L65" s="490" t="s">
        <v>1314</v>
      </c>
      <c r="M65" s="206" t="s">
        <v>1314</v>
      </c>
      <c r="N65" s="206" t="s">
        <v>1314</v>
      </c>
      <c r="O65" s="206" t="s">
        <v>1314</v>
      </c>
      <c r="P65" s="206" t="s">
        <v>1314</v>
      </c>
      <c r="Q65" s="206" t="s">
        <v>1314</v>
      </c>
      <c r="R65" s="206" t="s">
        <v>1314</v>
      </c>
      <c r="S65" s="206" t="s">
        <v>1314</v>
      </c>
      <c r="T65" s="491"/>
      <c r="U65" s="490" t="s">
        <v>1314</v>
      </c>
      <c r="V65" s="1063"/>
      <c r="W65" s="206" t="s">
        <v>1314</v>
      </c>
      <c r="X65" s="206" t="s">
        <v>1314</v>
      </c>
      <c r="Y65" s="206" t="s">
        <v>1314</v>
      </c>
      <c r="Z65" s="206" t="s">
        <v>1314</v>
      </c>
      <c r="AA65" s="206" t="s">
        <v>1314</v>
      </c>
      <c r="AB65" s="206" t="s">
        <v>1314</v>
      </c>
      <c r="AC65" s="206" t="s">
        <v>1314</v>
      </c>
      <c r="AD65" s="206" t="s">
        <v>1314</v>
      </c>
      <c r="AE65" s="489"/>
      <c r="AF65" s="490" t="s">
        <v>1314</v>
      </c>
      <c r="AG65" s="206" t="s">
        <v>1314</v>
      </c>
      <c r="AH65" s="206" t="s">
        <v>1314</v>
      </c>
      <c r="AI65" s="206" t="s">
        <v>1314</v>
      </c>
      <c r="AJ65" s="206" t="s">
        <v>1314</v>
      </c>
      <c r="AK65" s="206" t="s">
        <v>1314</v>
      </c>
      <c r="AL65" s="206" t="s">
        <v>1314</v>
      </c>
      <c r="AM65" s="206" t="s">
        <v>1314</v>
      </c>
      <c r="AN65" s="491"/>
      <c r="AO65" s="490" t="s">
        <v>1314</v>
      </c>
      <c r="AP65" s="1063"/>
      <c r="AQ65" s="206" t="s">
        <v>1314</v>
      </c>
      <c r="AR65" s="206" t="s">
        <v>1314</v>
      </c>
      <c r="AS65" s="206" t="s">
        <v>1314</v>
      </c>
      <c r="AT65" s="206" t="s">
        <v>1314</v>
      </c>
      <c r="AU65" s="206" t="s">
        <v>1314</v>
      </c>
      <c r="AV65" s="206" t="s">
        <v>1314</v>
      </c>
      <c r="AW65" s="206" t="s">
        <v>1314</v>
      </c>
      <c r="AX65" s="206" t="s">
        <v>1314</v>
      </c>
      <c r="AY65" s="489"/>
      <c r="AZ65" s="490" t="s">
        <v>1314</v>
      </c>
      <c r="BA65" s="206" t="s">
        <v>1314</v>
      </c>
      <c r="BB65" s="206" t="s">
        <v>1314</v>
      </c>
      <c r="BC65" s="206" t="s">
        <v>1314</v>
      </c>
      <c r="BD65" s="206" t="s">
        <v>1314</v>
      </c>
      <c r="BE65" s="206" t="s">
        <v>1314</v>
      </c>
      <c r="BF65" s="206" t="s">
        <v>1314</v>
      </c>
      <c r="BG65" s="206" t="s">
        <v>1314</v>
      </c>
      <c r="BH65" s="491"/>
      <c r="BI65" s="490" t="s">
        <v>1314</v>
      </c>
      <c r="BJ65" s="1063"/>
      <c r="BK65" s="206" t="s">
        <v>1314</v>
      </c>
      <c r="BL65" s="206" t="s">
        <v>1314</v>
      </c>
      <c r="BM65" s="206" t="s">
        <v>1314</v>
      </c>
      <c r="BN65" s="206" t="s">
        <v>1314</v>
      </c>
      <c r="BO65" s="206" t="s">
        <v>1314</v>
      </c>
      <c r="BP65" s="206" t="s">
        <v>1314</v>
      </c>
      <c r="BQ65" s="206" t="s">
        <v>1314</v>
      </c>
      <c r="BR65" s="206" t="s">
        <v>1314</v>
      </c>
      <c r="BS65" s="489"/>
      <c r="BT65" s="490" t="s">
        <v>1314</v>
      </c>
      <c r="BU65" s="206" t="s">
        <v>1314</v>
      </c>
      <c r="BV65" s="206" t="s">
        <v>1314</v>
      </c>
      <c r="BW65" s="206" t="s">
        <v>1314</v>
      </c>
      <c r="BX65" s="206" t="s">
        <v>1314</v>
      </c>
      <c r="BY65" s="206" t="s">
        <v>1314</v>
      </c>
      <c r="BZ65" s="206" t="s">
        <v>1314</v>
      </c>
      <c r="CA65" s="206" t="s">
        <v>1314</v>
      </c>
      <c r="CB65" s="491"/>
      <c r="CC65" s="490" t="s">
        <v>1314</v>
      </c>
      <c r="CD65" s="1063"/>
      <c r="CE65" s="491"/>
      <c r="CF65" s="491"/>
      <c r="CG65" s="491"/>
      <c r="CH65" s="491"/>
      <c r="CI65" s="206"/>
      <c r="CJ65" s="491"/>
      <c r="CK65" s="491"/>
      <c r="CL65" s="491"/>
      <c r="CM65" s="491"/>
      <c r="CN65" s="206"/>
      <c r="CO65" s="491"/>
      <c r="CP65" s="491"/>
      <c r="CQ65" s="491"/>
      <c r="CR65" s="491"/>
      <c r="CS65" s="206"/>
      <c r="CT65" s="493"/>
      <c r="CU65" s="493"/>
      <c r="CV65" s="493"/>
      <c r="CW65" s="493"/>
      <c r="CX65" s="493"/>
      <c r="CY65" s="493"/>
      <c r="CZ65" s="493"/>
      <c r="DA65" s="493"/>
      <c r="DB65" s="493"/>
      <c r="DC65" s="493"/>
      <c r="DD65" s="493"/>
      <c r="DE65" s="493"/>
      <c r="DF65" s="493"/>
      <c r="DG65" s="493"/>
      <c r="DH65" s="493"/>
      <c r="DI65" s="493"/>
      <c r="DJ65" s="493"/>
      <c r="DK65" s="493"/>
      <c r="DL65" s="493"/>
      <c r="DM65" s="493"/>
      <c r="DN65" s="493"/>
      <c r="DO65" s="493"/>
      <c r="DP65" s="493"/>
      <c r="DQ65" s="493"/>
      <c r="DR65" s="493"/>
      <c r="DS65" s="493"/>
      <c r="DT65" s="493"/>
      <c r="DU65" s="493"/>
      <c r="DV65" s="493"/>
      <c r="DW65" s="493"/>
      <c r="DX65" s="493"/>
      <c r="DY65" s="493"/>
      <c r="DZ65" s="493"/>
      <c r="EA65" s="493"/>
    </row>
    <row r="66" spans="1:131" s="14" customFormat="1" ht="15.75" customHeight="1">
      <c r="A66" s="16" t="s">
        <v>233</v>
      </c>
      <c r="B66" s="1063">
        <v>43</v>
      </c>
      <c r="C66" s="242">
        <f>SUM(C35:C64)-C44-C46</f>
        <v>242750.85835164206</v>
      </c>
      <c r="D66" s="242">
        <f t="shared" ref="D66:U66" si="113">SUM(D35:D64)-D44-D46</f>
        <v>484352.2158032477</v>
      </c>
      <c r="E66" s="242">
        <f t="shared" si="113"/>
        <v>128999.36462730926</v>
      </c>
      <c r="F66" s="242">
        <f t="shared" si="113"/>
        <v>487988.98711758776</v>
      </c>
      <c r="G66" s="242">
        <f t="shared" si="113"/>
        <v>141768.49245023113</v>
      </c>
      <c r="H66" s="242">
        <f t="shared" si="113"/>
        <v>467325.18562608177</v>
      </c>
      <c r="I66" s="242">
        <f t="shared" si="113"/>
        <v>159453.15057092733</v>
      </c>
      <c r="J66" s="242">
        <f t="shared" si="113"/>
        <v>564117.53048866382</v>
      </c>
      <c r="K66" s="248">
        <f t="shared" si="113"/>
        <v>2676755.7850356912</v>
      </c>
      <c r="L66" s="245">
        <f t="shared" si="113"/>
        <v>0</v>
      </c>
      <c r="M66" s="245">
        <f t="shared" si="113"/>
        <v>869860.60952075769</v>
      </c>
      <c r="N66" s="245">
        <f t="shared" si="113"/>
        <v>0</v>
      </c>
      <c r="O66" s="245">
        <f t="shared" si="113"/>
        <v>951684.36007100681</v>
      </c>
      <c r="P66" s="245">
        <f t="shared" si="113"/>
        <v>0</v>
      </c>
      <c r="Q66" s="245">
        <f t="shared" si="113"/>
        <v>900902.45379392756</v>
      </c>
      <c r="R66" s="245">
        <f t="shared" si="113"/>
        <v>0</v>
      </c>
      <c r="S66" s="245">
        <f t="shared" si="113"/>
        <v>877811.27966321155</v>
      </c>
      <c r="T66" s="246">
        <f t="shared" si="113"/>
        <v>3600258.7030489035</v>
      </c>
      <c r="U66" s="245">
        <f t="shared" si="113"/>
        <v>6277014.4880845929</v>
      </c>
      <c r="V66" s="1063">
        <v>43</v>
      </c>
      <c r="W66" s="242">
        <f>SUM(W35:W64)-W44-W46</f>
        <v>42122.575252120558</v>
      </c>
      <c r="X66" s="242">
        <f t="shared" ref="X66:AO66" si="114">SUM(X35:X64)-X44-X46</f>
        <v>159513.32376299059</v>
      </c>
      <c r="Y66" s="242">
        <f t="shared" si="114"/>
        <v>17001.136397610135</v>
      </c>
      <c r="Z66" s="242">
        <f t="shared" si="114"/>
        <v>152689.86567643736</v>
      </c>
      <c r="AA66" s="242">
        <f t="shared" si="114"/>
        <v>21593.203916083949</v>
      </c>
      <c r="AB66" s="242">
        <f t="shared" si="114"/>
        <v>202338.97842007957</v>
      </c>
      <c r="AC66" s="242">
        <f t="shared" si="114"/>
        <v>13374.02298932411</v>
      </c>
      <c r="AD66" s="242">
        <f t="shared" si="114"/>
        <v>195523.61153818169</v>
      </c>
      <c r="AE66" s="248">
        <f t="shared" si="114"/>
        <v>804156.71795282804</v>
      </c>
      <c r="AF66" s="245">
        <f t="shared" si="114"/>
        <v>0</v>
      </c>
      <c r="AG66" s="245">
        <f t="shared" si="114"/>
        <v>352284.52001728187</v>
      </c>
      <c r="AH66" s="245">
        <f t="shared" si="114"/>
        <v>0</v>
      </c>
      <c r="AI66" s="245">
        <f t="shared" si="114"/>
        <v>305040.64326216112</v>
      </c>
      <c r="AJ66" s="245">
        <f t="shared" si="114"/>
        <v>0</v>
      </c>
      <c r="AK66" s="245">
        <f t="shared" si="114"/>
        <v>390652.1398804643</v>
      </c>
      <c r="AL66" s="245">
        <f t="shared" si="114"/>
        <v>0</v>
      </c>
      <c r="AM66" s="245">
        <f t="shared" si="114"/>
        <v>386048.84058286349</v>
      </c>
      <c r="AN66" s="246">
        <f t="shared" si="114"/>
        <v>1434026.1437427711</v>
      </c>
      <c r="AO66" s="245">
        <f t="shared" si="114"/>
        <v>2238182.8616955988</v>
      </c>
      <c r="AP66" s="1063">
        <v>43</v>
      </c>
      <c r="AQ66" s="242">
        <f>SUM(AQ35:AQ64)-AQ44-AQ46</f>
        <v>2551966.7064865506</v>
      </c>
      <c r="AR66" s="242">
        <f t="shared" ref="AR66:BI66" si="115">SUM(AR35:AR64)-AR44-AR46</f>
        <v>7081075.6059788931</v>
      </c>
      <c r="AS66" s="242">
        <f t="shared" si="115"/>
        <v>2595852.4764112444</v>
      </c>
      <c r="AT66" s="242">
        <f t="shared" si="115"/>
        <v>7101541.1070411149</v>
      </c>
      <c r="AU66" s="242">
        <f t="shared" si="115"/>
        <v>3032140.5583046065</v>
      </c>
      <c r="AV66" s="242">
        <f t="shared" si="115"/>
        <v>7498145.3710628841</v>
      </c>
      <c r="AW66" s="242">
        <f t="shared" si="115"/>
        <v>3103525.3731452762</v>
      </c>
      <c r="AX66" s="242">
        <f t="shared" si="115"/>
        <v>7550301.498543377</v>
      </c>
      <c r="AY66" s="248">
        <f t="shared" si="115"/>
        <v>40514548.696973942</v>
      </c>
      <c r="AZ66" s="245">
        <f t="shared" si="115"/>
        <v>0</v>
      </c>
      <c r="BA66" s="245">
        <f t="shared" si="115"/>
        <v>8528433.7882826105</v>
      </c>
      <c r="BB66" s="245">
        <f t="shared" si="115"/>
        <v>0</v>
      </c>
      <c r="BC66" s="245">
        <f t="shared" si="115"/>
        <v>8860594.261552779</v>
      </c>
      <c r="BD66" s="245">
        <f t="shared" si="115"/>
        <v>0</v>
      </c>
      <c r="BE66" s="245">
        <f t="shared" si="115"/>
        <v>8458947.2225668207</v>
      </c>
      <c r="BF66" s="245">
        <f t="shared" si="115"/>
        <v>0</v>
      </c>
      <c r="BG66" s="245">
        <f t="shared" si="115"/>
        <v>8938638.2705856748</v>
      </c>
      <c r="BH66" s="246">
        <f t="shared" si="115"/>
        <v>34786613.542987876</v>
      </c>
      <c r="BI66" s="245">
        <f t="shared" si="115"/>
        <v>75301162.239961833</v>
      </c>
      <c r="BJ66" s="1063">
        <v>43</v>
      </c>
      <c r="BK66" s="242">
        <f>SUM(BK35:BK64)-BK44-BK46</f>
        <v>18727.873629736263</v>
      </c>
      <c r="BL66" s="242">
        <f t="shared" ref="BL66:CR66" si="116">SUM(BL35:BL64)-BL44-BL46</f>
        <v>1070039.4147464505</v>
      </c>
      <c r="BM66" s="242">
        <f t="shared" si="116"/>
        <v>49540.515494586514</v>
      </c>
      <c r="BN66" s="242">
        <f t="shared" si="116"/>
        <v>1157812.9225046136</v>
      </c>
      <c r="BO66" s="242">
        <f t="shared" si="116"/>
        <v>57767.635448137567</v>
      </c>
      <c r="BP66" s="242">
        <f t="shared" si="116"/>
        <v>1043631.6026983197</v>
      </c>
      <c r="BQ66" s="242">
        <f t="shared" si="116"/>
        <v>84608.629967596731</v>
      </c>
      <c r="BR66" s="242">
        <f t="shared" si="116"/>
        <v>1078311.3585778445</v>
      </c>
      <c r="BS66" s="248">
        <f t="shared" si="116"/>
        <v>4560439.9530672859</v>
      </c>
      <c r="BT66" s="245">
        <f t="shared" si="116"/>
        <v>0</v>
      </c>
      <c r="BU66" s="245">
        <f t="shared" si="116"/>
        <v>395904.04949754383</v>
      </c>
      <c r="BV66" s="245">
        <f t="shared" si="116"/>
        <v>0</v>
      </c>
      <c r="BW66" s="245">
        <f t="shared" si="116"/>
        <v>720636.49096048204</v>
      </c>
      <c r="BX66" s="245">
        <f t="shared" si="116"/>
        <v>0</v>
      </c>
      <c r="BY66" s="245">
        <f t="shared" si="116"/>
        <v>427934.32758951787</v>
      </c>
      <c r="BZ66" s="245">
        <f t="shared" si="116"/>
        <v>0</v>
      </c>
      <c r="CA66" s="245">
        <f t="shared" si="116"/>
        <v>446650.6431465114</v>
      </c>
      <c r="CB66" s="246">
        <f t="shared" si="116"/>
        <v>1991125.511194055</v>
      </c>
      <c r="CC66" s="245">
        <f t="shared" si="116"/>
        <v>6551565.4642613409</v>
      </c>
      <c r="CD66" s="1063">
        <v>43</v>
      </c>
      <c r="CE66" s="246">
        <f t="shared" ref="CE66:CH66" si="117">SUM(CE35:CE64)-CE44-CE46</f>
        <v>11650548.574011631</v>
      </c>
      <c r="CF66" s="246">
        <f t="shared" si="117"/>
        <v>11691426.375270505</v>
      </c>
      <c r="CG66" s="246">
        <f t="shared" si="117"/>
        <v>12464711.027926423</v>
      </c>
      <c r="CH66" s="246">
        <f t="shared" si="117"/>
        <v>12749215.175821191</v>
      </c>
      <c r="CI66" s="242">
        <f>SUM(BS66,AY66,AE66,K66)</f>
        <v>48555901.153029747</v>
      </c>
      <c r="CJ66" s="246">
        <f t="shared" ref="CJ66:CM66" si="118">SUM(CJ35:CJ64)-CJ44-CJ46</f>
        <v>10146482.967318196</v>
      </c>
      <c r="CK66" s="246">
        <f t="shared" si="118"/>
        <v>10837955.755846428</v>
      </c>
      <c r="CL66" s="246">
        <f t="shared" si="118"/>
        <v>10178436.143830728</v>
      </c>
      <c r="CM66" s="246">
        <f t="shared" si="118"/>
        <v>10649149.033978257</v>
      </c>
      <c r="CN66" s="242">
        <f t="shared" si="107"/>
        <v>41812023.900973611</v>
      </c>
      <c r="CO66" s="246">
        <f t="shared" si="116"/>
        <v>21797031.541329823</v>
      </c>
      <c r="CP66" s="246">
        <f t="shared" si="116"/>
        <v>22529382.131116934</v>
      </c>
      <c r="CQ66" s="246">
        <f t="shared" si="116"/>
        <v>22643147.171757147</v>
      </c>
      <c r="CR66" s="246">
        <f t="shared" si="116"/>
        <v>23398364.20979945</v>
      </c>
      <c r="CS66" s="242">
        <f>SUM(CC66,BI66,AO66,U66)</f>
        <v>90367925.054003373</v>
      </c>
      <c r="CT66" s="381"/>
      <c r="CU66" s="381"/>
      <c r="CV66" s="381"/>
      <c r="CW66" s="381"/>
      <c r="CX66" s="381"/>
      <c r="CY66" s="381"/>
      <c r="CZ66" s="381"/>
      <c r="DA66" s="381"/>
      <c r="DB66" s="381"/>
      <c r="DC66" s="381"/>
      <c r="DD66" s="381"/>
      <c r="DE66" s="381"/>
      <c r="DF66" s="381"/>
      <c r="DG66" s="381"/>
      <c r="DH66" s="381"/>
      <c r="DI66" s="381"/>
      <c r="DJ66" s="381"/>
      <c r="DK66" s="381"/>
      <c r="DL66" s="381"/>
      <c r="DM66" s="381"/>
      <c r="DN66" s="381"/>
      <c r="DO66" s="381"/>
      <c r="DP66" s="381"/>
      <c r="DQ66" s="381"/>
      <c r="DR66" s="381"/>
      <c r="DS66" s="381"/>
      <c r="DT66" s="381"/>
      <c r="DU66" s="381"/>
      <c r="DV66" s="381"/>
      <c r="DW66" s="381"/>
      <c r="DX66" s="381"/>
      <c r="DY66" s="381"/>
      <c r="DZ66" s="381"/>
      <c r="EA66" s="381"/>
    </row>
    <row r="67" spans="1:131" s="495" customFormat="1" ht="15.75" customHeight="1">
      <c r="A67" s="492"/>
      <c r="B67" s="1063"/>
      <c r="C67" s="485"/>
      <c r="D67" s="485"/>
      <c r="E67" s="485"/>
      <c r="F67" s="485"/>
      <c r="G67" s="485"/>
      <c r="H67" s="485"/>
      <c r="I67" s="485"/>
      <c r="J67" s="485"/>
      <c r="K67" s="486"/>
      <c r="L67" s="487"/>
      <c r="M67" s="485"/>
      <c r="N67" s="485"/>
      <c r="O67" s="485"/>
      <c r="P67" s="485"/>
      <c r="Q67" s="485"/>
      <c r="R67" s="485"/>
      <c r="S67" s="485"/>
      <c r="T67" s="485"/>
      <c r="U67" s="494"/>
      <c r="V67" s="1063"/>
      <c r="W67" s="485"/>
      <c r="X67" s="485"/>
      <c r="Y67" s="485"/>
      <c r="Z67" s="485"/>
      <c r="AA67" s="485"/>
      <c r="AB67" s="485"/>
      <c r="AC67" s="485"/>
      <c r="AD67" s="485"/>
      <c r="AE67" s="486"/>
      <c r="AF67" s="487"/>
      <c r="AG67" s="485"/>
      <c r="AH67" s="485"/>
      <c r="AI67" s="485"/>
      <c r="AJ67" s="485"/>
      <c r="AK67" s="485"/>
      <c r="AL67" s="485"/>
      <c r="AM67" s="485"/>
      <c r="AN67" s="485"/>
      <c r="AO67" s="494"/>
      <c r="AP67" s="1063"/>
      <c r="AQ67" s="485"/>
      <c r="AR67" s="485"/>
      <c r="AS67" s="485"/>
      <c r="AT67" s="485"/>
      <c r="AU67" s="485"/>
      <c r="AV67" s="485"/>
      <c r="AW67" s="485"/>
      <c r="AX67" s="485"/>
      <c r="AY67" s="486"/>
      <c r="AZ67" s="487"/>
      <c r="BA67" s="485"/>
      <c r="BB67" s="485"/>
      <c r="BC67" s="485"/>
      <c r="BD67" s="485"/>
      <c r="BE67" s="485"/>
      <c r="BF67" s="485"/>
      <c r="BG67" s="485"/>
      <c r="BH67" s="485"/>
      <c r="BI67" s="494"/>
      <c r="BJ67" s="1063"/>
      <c r="BK67" s="485"/>
      <c r="BL67" s="485"/>
      <c r="BM67" s="485"/>
      <c r="BN67" s="485"/>
      <c r="BO67" s="485"/>
      <c r="BP67" s="485"/>
      <c r="BQ67" s="485"/>
      <c r="BR67" s="485"/>
      <c r="BS67" s="486"/>
      <c r="BT67" s="487"/>
      <c r="BU67" s="485"/>
      <c r="BV67" s="485"/>
      <c r="BW67" s="485"/>
      <c r="BX67" s="485"/>
      <c r="BY67" s="485"/>
      <c r="BZ67" s="485"/>
      <c r="CA67" s="485"/>
      <c r="CB67" s="485"/>
      <c r="CC67" s="494"/>
      <c r="CD67" s="1063"/>
      <c r="CE67" s="485"/>
      <c r="CF67" s="485"/>
      <c r="CG67" s="485"/>
      <c r="CH67" s="485"/>
      <c r="CI67" s="488"/>
      <c r="CJ67" s="485"/>
      <c r="CK67" s="485"/>
      <c r="CL67" s="485"/>
      <c r="CM67" s="485"/>
      <c r="CN67" s="488"/>
      <c r="CO67" s="485"/>
      <c r="CP67" s="485"/>
      <c r="CQ67" s="485"/>
      <c r="CR67" s="485"/>
      <c r="CS67" s="488"/>
      <c r="CT67" s="440"/>
      <c r="CU67" s="440"/>
      <c r="CV67" s="440"/>
      <c r="CW67" s="440"/>
      <c r="CX67" s="440"/>
      <c r="CY67" s="440"/>
      <c r="CZ67" s="440"/>
      <c r="DA67" s="440"/>
      <c r="DB67" s="440"/>
      <c r="DC67" s="440"/>
      <c r="DD67" s="440"/>
      <c r="DE67" s="440"/>
      <c r="DF67" s="440"/>
      <c r="DG67" s="440"/>
      <c r="DH67" s="440"/>
      <c r="DI67" s="440"/>
      <c r="DJ67" s="440"/>
      <c r="DK67" s="440"/>
      <c r="DL67" s="440"/>
      <c r="DM67" s="440"/>
      <c r="DN67" s="440"/>
      <c r="DO67" s="440"/>
      <c r="DP67" s="440"/>
      <c r="DQ67" s="440"/>
      <c r="DR67" s="440"/>
      <c r="DS67" s="440"/>
      <c r="DT67" s="440"/>
      <c r="DU67" s="440"/>
      <c r="DV67" s="440"/>
      <c r="DW67" s="440"/>
      <c r="DX67" s="440"/>
      <c r="DY67" s="440"/>
      <c r="DZ67" s="440"/>
      <c r="EA67" s="440"/>
    </row>
    <row r="68" spans="1:131" s="194" customFormat="1" ht="15.75" customHeight="1">
      <c r="A68" s="16" t="s">
        <v>235</v>
      </c>
      <c r="B68" s="1063"/>
      <c r="C68" s="206" t="s">
        <v>1314</v>
      </c>
      <c r="D68" s="206" t="s">
        <v>1314</v>
      </c>
      <c r="E68" s="206" t="s">
        <v>1314</v>
      </c>
      <c r="F68" s="206" t="s">
        <v>1314</v>
      </c>
      <c r="G68" s="206" t="s">
        <v>1314</v>
      </c>
      <c r="H68" s="206" t="s">
        <v>1314</v>
      </c>
      <c r="I68" s="206" t="s">
        <v>1314</v>
      </c>
      <c r="J68" s="206" t="s">
        <v>1314</v>
      </c>
      <c r="K68" s="489"/>
      <c r="L68" s="490" t="s">
        <v>1314</v>
      </c>
      <c r="M68" s="206" t="s">
        <v>1314</v>
      </c>
      <c r="N68" s="206" t="s">
        <v>1314</v>
      </c>
      <c r="O68" s="206" t="s">
        <v>1314</v>
      </c>
      <c r="P68" s="206" t="s">
        <v>1314</v>
      </c>
      <c r="Q68" s="206" t="s">
        <v>1314</v>
      </c>
      <c r="R68" s="206" t="s">
        <v>1314</v>
      </c>
      <c r="S68" s="206" t="s">
        <v>1314</v>
      </c>
      <c r="T68" s="491"/>
      <c r="U68" s="490" t="s">
        <v>1314</v>
      </c>
      <c r="V68" s="1063"/>
      <c r="W68" s="206" t="s">
        <v>1314</v>
      </c>
      <c r="X68" s="206" t="s">
        <v>1314</v>
      </c>
      <c r="Y68" s="206" t="s">
        <v>1314</v>
      </c>
      <c r="Z68" s="206" t="s">
        <v>1314</v>
      </c>
      <c r="AA68" s="206" t="s">
        <v>1314</v>
      </c>
      <c r="AB68" s="206" t="s">
        <v>1314</v>
      </c>
      <c r="AC68" s="206" t="s">
        <v>1314</v>
      </c>
      <c r="AD68" s="206" t="s">
        <v>1314</v>
      </c>
      <c r="AE68" s="489"/>
      <c r="AF68" s="490" t="s">
        <v>1314</v>
      </c>
      <c r="AG68" s="206" t="s">
        <v>1314</v>
      </c>
      <c r="AH68" s="206" t="s">
        <v>1314</v>
      </c>
      <c r="AI68" s="206" t="s">
        <v>1314</v>
      </c>
      <c r="AJ68" s="206" t="s">
        <v>1314</v>
      </c>
      <c r="AK68" s="206" t="s">
        <v>1314</v>
      </c>
      <c r="AL68" s="206" t="s">
        <v>1314</v>
      </c>
      <c r="AM68" s="206" t="s">
        <v>1314</v>
      </c>
      <c r="AN68" s="491"/>
      <c r="AO68" s="490" t="s">
        <v>1314</v>
      </c>
      <c r="AP68" s="1063"/>
      <c r="AQ68" s="206" t="s">
        <v>1314</v>
      </c>
      <c r="AR68" s="206" t="s">
        <v>1314</v>
      </c>
      <c r="AS68" s="206" t="s">
        <v>1314</v>
      </c>
      <c r="AT68" s="206" t="s">
        <v>1314</v>
      </c>
      <c r="AU68" s="206" t="s">
        <v>1314</v>
      </c>
      <c r="AV68" s="206" t="s">
        <v>1314</v>
      </c>
      <c r="AW68" s="206" t="s">
        <v>1314</v>
      </c>
      <c r="AX68" s="206" t="s">
        <v>1314</v>
      </c>
      <c r="AY68" s="489"/>
      <c r="AZ68" s="490" t="s">
        <v>1314</v>
      </c>
      <c r="BA68" s="206" t="s">
        <v>1314</v>
      </c>
      <c r="BB68" s="206" t="s">
        <v>1314</v>
      </c>
      <c r="BC68" s="206" t="s">
        <v>1314</v>
      </c>
      <c r="BD68" s="206" t="s">
        <v>1314</v>
      </c>
      <c r="BE68" s="206" t="s">
        <v>1314</v>
      </c>
      <c r="BF68" s="206" t="s">
        <v>1314</v>
      </c>
      <c r="BG68" s="206" t="s">
        <v>1314</v>
      </c>
      <c r="BH68" s="491"/>
      <c r="BI68" s="490" t="s">
        <v>1314</v>
      </c>
      <c r="BJ68" s="1063"/>
      <c r="BK68" s="206" t="s">
        <v>1314</v>
      </c>
      <c r="BL68" s="206" t="s">
        <v>1314</v>
      </c>
      <c r="BM68" s="206" t="s">
        <v>1314</v>
      </c>
      <c r="BN68" s="206" t="s">
        <v>1314</v>
      </c>
      <c r="BO68" s="206" t="s">
        <v>1314</v>
      </c>
      <c r="BP68" s="206" t="s">
        <v>1314</v>
      </c>
      <c r="BQ68" s="206" t="s">
        <v>1314</v>
      </c>
      <c r="BR68" s="206" t="s">
        <v>1314</v>
      </c>
      <c r="BS68" s="489"/>
      <c r="BT68" s="490" t="s">
        <v>1314</v>
      </c>
      <c r="BU68" s="206" t="s">
        <v>1314</v>
      </c>
      <c r="BV68" s="206" t="s">
        <v>1314</v>
      </c>
      <c r="BW68" s="206" t="s">
        <v>1314</v>
      </c>
      <c r="BX68" s="206" t="s">
        <v>1314</v>
      </c>
      <c r="BY68" s="206" t="s">
        <v>1314</v>
      </c>
      <c r="BZ68" s="206" t="s">
        <v>1314</v>
      </c>
      <c r="CA68" s="206" t="s">
        <v>1314</v>
      </c>
      <c r="CB68" s="491"/>
      <c r="CC68" s="490" t="s">
        <v>1314</v>
      </c>
      <c r="CD68" s="1063"/>
      <c r="CE68" s="485"/>
      <c r="CF68" s="485"/>
      <c r="CG68" s="485"/>
      <c r="CH68" s="485"/>
      <c r="CI68" s="488"/>
      <c r="CJ68" s="485"/>
      <c r="CK68" s="485"/>
      <c r="CL68" s="485"/>
      <c r="CM68" s="485"/>
      <c r="CN68" s="488"/>
      <c r="CO68" s="485"/>
      <c r="CP68" s="485"/>
      <c r="CQ68" s="485"/>
      <c r="CR68" s="485"/>
      <c r="CS68" s="488"/>
      <c r="CT68" s="377"/>
      <c r="CU68" s="377"/>
      <c r="CV68" s="377"/>
      <c r="CW68" s="377"/>
      <c r="CX68" s="377"/>
      <c r="CY68" s="377"/>
      <c r="CZ68" s="377"/>
      <c r="DA68" s="377"/>
      <c r="DB68" s="377"/>
      <c r="DC68" s="377"/>
      <c r="DD68" s="377"/>
      <c r="DE68" s="377"/>
      <c r="DF68" s="377"/>
      <c r="DG68" s="377"/>
      <c r="DH68" s="377"/>
      <c r="DI68" s="377"/>
      <c r="DJ68" s="377"/>
      <c r="DK68" s="377"/>
      <c r="DL68" s="377"/>
      <c r="DM68" s="377"/>
      <c r="DN68" s="377"/>
      <c r="DO68" s="377"/>
      <c r="DP68" s="377"/>
      <c r="DQ68" s="377"/>
      <c r="DR68" s="377"/>
      <c r="DS68" s="377"/>
      <c r="DT68" s="377"/>
      <c r="DU68" s="377"/>
      <c r="DV68" s="377"/>
      <c r="DW68" s="377"/>
      <c r="DX68" s="377"/>
      <c r="DY68" s="377"/>
      <c r="DZ68" s="377"/>
      <c r="EA68" s="377"/>
    </row>
    <row r="69" spans="1:131" ht="15.75" customHeight="1">
      <c r="A69" s="97" t="s">
        <v>236</v>
      </c>
      <c r="B69" s="1063">
        <v>44</v>
      </c>
      <c r="C69" s="496">
        <v>834.84056344912483</v>
      </c>
      <c r="D69" s="496">
        <v>1470.46849945636</v>
      </c>
      <c r="E69" s="496">
        <v>695.73915059383023</v>
      </c>
      <c r="F69" s="496">
        <v>1324.3863357937962</v>
      </c>
      <c r="G69" s="496">
        <v>565.75751629472813</v>
      </c>
      <c r="H69" s="496">
        <v>1330.1061433508767</v>
      </c>
      <c r="I69" s="496">
        <v>680.49640124463895</v>
      </c>
      <c r="J69" s="496">
        <v>1606.99397023438</v>
      </c>
      <c r="K69" s="478">
        <f>SUM(C69:J69)</f>
        <v>8508.7885804177349</v>
      </c>
      <c r="L69" s="497">
        <v>0</v>
      </c>
      <c r="M69" s="496">
        <v>4974.8085841835518</v>
      </c>
      <c r="N69" s="496">
        <v>0</v>
      </c>
      <c r="O69" s="496">
        <v>3623.8779874170941</v>
      </c>
      <c r="P69" s="496">
        <v>0</v>
      </c>
      <c r="Q69" s="496">
        <v>3714.8025130856131</v>
      </c>
      <c r="R69" s="496">
        <v>0</v>
      </c>
      <c r="S69" s="496">
        <v>3778.3063818768137</v>
      </c>
      <c r="T69" s="480">
        <f>SUM(L69:S69)</f>
        <v>16091.795466563073</v>
      </c>
      <c r="U69" s="481">
        <f>SUM(T69,K69)</f>
        <v>24600.58404698081</v>
      </c>
      <c r="V69" s="1063">
        <v>44</v>
      </c>
      <c r="W69" s="496">
        <v>178.04405982957405</v>
      </c>
      <c r="X69" s="496">
        <v>1073.1699518603541</v>
      </c>
      <c r="Y69" s="496">
        <v>121.96014404231657</v>
      </c>
      <c r="Z69" s="496">
        <v>964.23198570625186</v>
      </c>
      <c r="AA69" s="496">
        <v>130.46954382848554</v>
      </c>
      <c r="AB69" s="496">
        <v>962.91799057171909</v>
      </c>
      <c r="AC69" s="496">
        <v>120.98379270985041</v>
      </c>
      <c r="AD69" s="496">
        <v>1052.8111428011705</v>
      </c>
      <c r="AE69" s="478">
        <f>SUM(W69:AD69)</f>
        <v>4604.5886113497227</v>
      </c>
      <c r="AF69" s="497">
        <v>0</v>
      </c>
      <c r="AG69" s="496">
        <v>2049.2980309535901</v>
      </c>
      <c r="AH69" s="496">
        <v>0</v>
      </c>
      <c r="AI69" s="496">
        <v>1572.1237271169962</v>
      </c>
      <c r="AJ69" s="496">
        <v>0</v>
      </c>
      <c r="AK69" s="496">
        <v>1706.3103377222055</v>
      </c>
      <c r="AL69" s="496">
        <v>0</v>
      </c>
      <c r="AM69" s="496">
        <v>1868.4193200541674</v>
      </c>
      <c r="AN69" s="480">
        <f>SUM(AF69:AM69)</f>
        <v>7196.151415846959</v>
      </c>
      <c r="AO69" s="481">
        <f>SUM(AN69,AE69)</f>
        <v>11800.740027196682</v>
      </c>
      <c r="AP69" s="1063">
        <v>44</v>
      </c>
      <c r="AQ69" s="496">
        <v>12991.088480307888</v>
      </c>
      <c r="AR69" s="496">
        <v>39282.113495741556</v>
      </c>
      <c r="AS69" s="496">
        <v>11198.752915847186</v>
      </c>
      <c r="AT69" s="496">
        <v>32918.410715779784</v>
      </c>
      <c r="AU69" s="496">
        <v>12040.511122376904</v>
      </c>
      <c r="AV69" s="496">
        <v>34144.255511138981</v>
      </c>
      <c r="AW69" s="496">
        <v>13872.042528925849</v>
      </c>
      <c r="AX69" s="496">
        <v>40153.096323766993</v>
      </c>
      <c r="AY69" s="478">
        <f>SUM(AQ69:AX69)</f>
        <v>196600.27109388512</v>
      </c>
      <c r="AZ69" s="497">
        <v>0</v>
      </c>
      <c r="BA69" s="496">
        <v>42787.443802631911</v>
      </c>
      <c r="BB69" s="496">
        <v>0</v>
      </c>
      <c r="BC69" s="496">
        <v>27692.419128662343</v>
      </c>
      <c r="BD69" s="496">
        <v>0</v>
      </c>
      <c r="BE69" s="496">
        <v>29451.015186279074</v>
      </c>
      <c r="BF69" s="496">
        <v>0</v>
      </c>
      <c r="BG69" s="496">
        <v>34532.164313357731</v>
      </c>
      <c r="BH69" s="480">
        <f>SUM(AZ69:BG69)</f>
        <v>134463.04243093106</v>
      </c>
      <c r="BI69" s="481">
        <f>SUM(BH69,AY69)</f>
        <v>331063.31352481619</v>
      </c>
      <c r="BJ69" s="1063">
        <v>44</v>
      </c>
      <c r="BK69" s="496">
        <v>191.54304745288221</v>
      </c>
      <c r="BL69" s="496">
        <v>5300.6760764393384</v>
      </c>
      <c r="BM69" s="496">
        <v>193.12559929326159</v>
      </c>
      <c r="BN69" s="496">
        <v>4543.4879130204436</v>
      </c>
      <c r="BO69" s="496">
        <v>243.03883646348629</v>
      </c>
      <c r="BP69" s="496">
        <v>4409.7849774395872</v>
      </c>
      <c r="BQ69" s="496">
        <v>321.83406837041701</v>
      </c>
      <c r="BR69" s="496">
        <v>4020.1211065128991</v>
      </c>
      <c r="BS69" s="478">
        <f>SUM(BK69:BR69)</f>
        <v>19223.611624992314</v>
      </c>
      <c r="BT69" s="497">
        <v>0</v>
      </c>
      <c r="BU69" s="496">
        <v>1974.0728146545193</v>
      </c>
      <c r="BV69" s="496">
        <v>0</v>
      </c>
      <c r="BW69" s="496">
        <v>1512.5390929552455</v>
      </c>
      <c r="BX69" s="496">
        <v>0</v>
      </c>
      <c r="BY69" s="496">
        <v>1318.9795966263546</v>
      </c>
      <c r="BZ69" s="496">
        <v>0</v>
      </c>
      <c r="CA69" s="496">
        <v>1233.1868378484669</v>
      </c>
      <c r="CB69" s="480">
        <f>SUM(BT69:CA69)</f>
        <v>6038.7783420845863</v>
      </c>
      <c r="CC69" s="481">
        <f>SUM(CB69,BS69)</f>
        <v>25262.389967076902</v>
      </c>
      <c r="CD69" s="1063">
        <v>44</v>
      </c>
      <c r="CE69" s="480">
        <f t="shared" ref="CE69:CE71" si="119">+C69+D69+W69+X69+AQ69+AR69+BK69+BL69</f>
        <v>61321.944174537086</v>
      </c>
      <c r="CF69" s="480">
        <f t="shared" ref="CF69:CF71" si="120">+E69+F69+Y69+Z69+AS69+AT69+BM69+BN69</f>
        <v>51960.09476007687</v>
      </c>
      <c r="CG69" s="480">
        <f t="shared" ref="CG69:CG71" si="121">+G69+H69+AA69+AB69+AU69+AV69+BO69+BP69</f>
        <v>53826.841641464765</v>
      </c>
      <c r="CH69" s="480">
        <f t="shared" ref="CH69:CH71" si="122">+I69+J69+AC69+AD69+AW69+AX69+BQ69+BR69</f>
        <v>61828.379334566198</v>
      </c>
      <c r="CI69" s="482">
        <f t="shared" ref="CI69:CI71" si="123">SUM(K69,AE69,AY69,BS69)</f>
        <v>228937.25991064488</v>
      </c>
      <c r="CJ69" s="480">
        <f t="shared" ref="CJ69:CJ71" si="124">L69+M69+AF69+AG69+AZ69+BA69+BT69+BU69</f>
        <v>51785.623232423575</v>
      </c>
      <c r="CK69" s="480">
        <f t="shared" ref="CK69:CK71" si="125">N69+O69+AH69+AI69+BB69+BC69+BV69+BW69</f>
        <v>34400.959936151681</v>
      </c>
      <c r="CL69" s="480">
        <f t="shared" ref="CL69:CL71" si="126">P69+Q69+AJ69+AK69+BD69+BE69+BX69+BY69</f>
        <v>36191.107633713247</v>
      </c>
      <c r="CM69" s="480">
        <f t="shared" ref="CM69:CM71" si="127">+R69+S69+AL69+AM69+BF69+BG69+BZ69+CA69</f>
        <v>41412.07685313718</v>
      </c>
      <c r="CN69" s="482">
        <f t="shared" ref="CN69:CN73" si="128">SUM(T69,AN69,BH69,CB69)</f>
        <v>163789.76765542568</v>
      </c>
      <c r="CO69" s="480">
        <f t="shared" ref="CO69:CO71" si="129">+C69+D69+L69+M69+W69+X69+AF69+AG69+AQ69+AR69+AZ69+BA69+BK69+BL69+BT69+BU69</f>
        <v>113107.56740696065</v>
      </c>
      <c r="CP69" s="480">
        <f t="shared" ref="CP69:CP71" si="130">+E69+F69+N69+O69+Y69+Z69+AH69+AI69+AS69+AT69+BB69+BC69+BM69+BN69+BV69+BW69</f>
        <v>86361.054696228559</v>
      </c>
      <c r="CQ69" s="480">
        <f t="shared" ref="CQ69:CQ71" si="131">+G69+H69+P69+Q69+AA69+AB69+AJ69+AK69+AU69+AV69+BD69+BE69+BO69+BP69+BX69+BY69</f>
        <v>90017.949275178005</v>
      </c>
      <c r="CR69" s="480">
        <f t="shared" ref="CR69:CR71" si="132">+I69+J69+R69+S69+AC69+AD69+AL69+AM69+AW69+AX69+BF69+BG69+BQ69+BR69+BZ69+CA69</f>
        <v>103240.45618770338</v>
      </c>
      <c r="CS69" s="482">
        <f t="shared" ref="CS69:CS71" si="133">SUM(CC69,BI69,AO69,U69)</f>
        <v>392727.02756607061</v>
      </c>
    </row>
    <row r="70" spans="1:131" ht="15.75" customHeight="1">
      <c r="A70" s="97" t="s">
        <v>238</v>
      </c>
      <c r="B70" s="1063">
        <v>45</v>
      </c>
      <c r="C70" s="262">
        <f t="shared" ref="C70:J70" si="134">IF(ABS(C62)&lt;C83, -C62, C83)</f>
        <v>0</v>
      </c>
      <c r="D70" s="262">
        <f t="shared" si="134"/>
        <v>0</v>
      </c>
      <c r="E70" s="262">
        <f t="shared" si="134"/>
        <v>0</v>
      </c>
      <c r="F70" s="262">
        <f t="shared" si="134"/>
        <v>0</v>
      </c>
      <c r="G70" s="262">
        <f t="shared" si="134"/>
        <v>0</v>
      </c>
      <c r="H70" s="262">
        <f t="shared" si="134"/>
        <v>0</v>
      </c>
      <c r="I70" s="262">
        <f t="shared" si="134"/>
        <v>0</v>
      </c>
      <c r="J70" s="262">
        <f t="shared" si="134"/>
        <v>0</v>
      </c>
      <c r="K70" s="478">
        <f t="shared" ref="K70" si="135">SUM(C70:J70)</f>
        <v>0</v>
      </c>
      <c r="L70" s="484">
        <f t="shared" ref="L70:S70" si="136">IF(ABS(L62)&lt;L83, -L62, L83)</f>
        <v>0</v>
      </c>
      <c r="M70" s="262">
        <f t="shared" si="136"/>
        <v>0</v>
      </c>
      <c r="N70" s="262">
        <f t="shared" si="136"/>
        <v>0</v>
      </c>
      <c r="O70" s="262">
        <f t="shared" si="136"/>
        <v>0</v>
      </c>
      <c r="P70" s="262">
        <f t="shared" si="136"/>
        <v>0</v>
      </c>
      <c r="Q70" s="262">
        <f t="shared" si="136"/>
        <v>0</v>
      </c>
      <c r="R70" s="262">
        <f t="shared" si="136"/>
        <v>0</v>
      </c>
      <c r="S70" s="262">
        <f t="shared" si="136"/>
        <v>0</v>
      </c>
      <c r="T70" s="480">
        <f t="shared" ref="T70" si="137">SUM(L70:S70)</f>
        <v>0</v>
      </c>
      <c r="U70" s="481">
        <f t="shared" ref="U70" si="138">SUM(T70,K70)</f>
        <v>0</v>
      </c>
      <c r="V70" s="1063">
        <v>45</v>
      </c>
      <c r="W70" s="262">
        <f t="shared" ref="W70:AD70" si="139">IF(ABS(W62)&lt;W83, -W62, W83)</f>
        <v>0</v>
      </c>
      <c r="X70" s="262">
        <f t="shared" si="139"/>
        <v>0</v>
      </c>
      <c r="Y70" s="262">
        <f t="shared" si="139"/>
        <v>0</v>
      </c>
      <c r="Z70" s="262">
        <f t="shared" si="139"/>
        <v>0</v>
      </c>
      <c r="AA70" s="262">
        <f t="shared" si="139"/>
        <v>0</v>
      </c>
      <c r="AB70" s="262">
        <f t="shared" si="139"/>
        <v>0</v>
      </c>
      <c r="AC70" s="262">
        <f t="shared" si="139"/>
        <v>0</v>
      </c>
      <c r="AD70" s="262">
        <f t="shared" si="139"/>
        <v>0</v>
      </c>
      <c r="AE70" s="478">
        <f t="shared" ref="AE70" si="140">SUM(W70:AD70)</f>
        <v>0</v>
      </c>
      <c r="AF70" s="484">
        <f t="shared" ref="AF70:AM70" si="141">IF(ABS(AF62)&lt;AF83, -AF62, AF83)</f>
        <v>0</v>
      </c>
      <c r="AG70" s="262">
        <f t="shared" si="141"/>
        <v>0</v>
      </c>
      <c r="AH70" s="262">
        <f t="shared" si="141"/>
        <v>0</v>
      </c>
      <c r="AI70" s="262">
        <f t="shared" si="141"/>
        <v>0</v>
      </c>
      <c r="AJ70" s="262">
        <f t="shared" si="141"/>
        <v>0</v>
      </c>
      <c r="AK70" s="262">
        <f t="shared" si="141"/>
        <v>0</v>
      </c>
      <c r="AL70" s="262">
        <f t="shared" si="141"/>
        <v>0</v>
      </c>
      <c r="AM70" s="262">
        <f t="shared" si="141"/>
        <v>0</v>
      </c>
      <c r="AN70" s="480">
        <f t="shared" ref="AN70" si="142">SUM(AF70:AM70)</f>
        <v>0</v>
      </c>
      <c r="AO70" s="481">
        <f t="shared" ref="AO70" si="143">SUM(AN70,AE70)</f>
        <v>0</v>
      </c>
      <c r="AP70" s="1063">
        <v>45</v>
      </c>
      <c r="AQ70" s="262">
        <f t="shared" ref="AQ70:AX70" si="144">IF(ABS(AQ62)&lt;AQ83, -AQ62, AQ83)</f>
        <v>0</v>
      </c>
      <c r="AR70" s="262">
        <f t="shared" si="144"/>
        <v>0</v>
      </c>
      <c r="AS70" s="262">
        <f t="shared" si="144"/>
        <v>0</v>
      </c>
      <c r="AT70" s="262">
        <f t="shared" si="144"/>
        <v>0</v>
      </c>
      <c r="AU70" s="262">
        <f t="shared" si="144"/>
        <v>0</v>
      </c>
      <c r="AV70" s="262">
        <f t="shared" si="144"/>
        <v>0</v>
      </c>
      <c r="AW70" s="262">
        <f t="shared" si="144"/>
        <v>0</v>
      </c>
      <c r="AX70" s="262">
        <f t="shared" si="144"/>
        <v>0</v>
      </c>
      <c r="AY70" s="478">
        <f t="shared" ref="AY70" si="145">SUM(AQ70:AX70)</f>
        <v>0</v>
      </c>
      <c r="AZ70" s="484">
        <f t="shared" ref="AZ70:BG70" si="146">IF(ABS(AZ62)&lt;AZ83, -AZ62, AZ83)</f>
        <v>0</v>
      </c>
      <c r="BA70" s="262">
        <f t="shared" si="146"/>
        <v>0</v>
      </c>
      <c r="BB70" s="262">
        <f t="shared" si="146"/>
        <v>0</v>
      </c>
      <c r="BC70" s="262">
        <f t="shared" si="146"/>
        <v>0</v>
      </c>
      <c r="BD70" s="262">
        <f t="shared" si="146"/>
        <v>0</v>
      </c>
      <c r="BE70" s="262">
        <f t="shared" si="146"/>
        <v>0</v>
      </c>
      <c r="BF70" s="262">
        <f t="shared" si="146"/>
        <v>0</v>
      </c>
      <c r="BG70" s="262">
        <f t="shared" si="146"/>
        <v>0</v>
      </c>
      <c r="BH70" s="480">
        <f t="shared" ref="BH70" si="147">SUM(AZ70:BG70)</f>
        <v>0</v>
      </c>
      <c r="BI70" s="481">
        <f t="shared" ref="BI70" si="148">SUM(BH70,AY70)</f>
        <v>0</v>
      </c>
      <c r="BJ70" s="1063">
        <v>45</v>
      </c>
      <c r="BK70" s="262">
        <f t="shared" ref="BK70:BR70" si="149">IF(ABS(BK62)&lt;BK83, -BK62, BK83)</f>
        <v>0</v>
      </c>
      <c r="BL70" s="262">
        <f t="shared" si="149"/>
        <v>0</v>
      </c>
      <c r="BM70" s="262">
        <f t="shared" si="149"/>
        <v>0</v>
      </c>
      <c r="BN70" s="262">
        <f t="shared" si="149"/>
        <v>0</v>
      </c>
      <c r="BO70" s="262">
        <f t="shared" si="149"/>
        <v>0</v>
      </c>
      <c r="BP70" s="262">
        <f t="shared" si="149"/>
        <v>0</v>
      </c>
      <c r="BQ70" s="262">
        <f t="shared" si="149"/>
        <v>0</v>
      </c>
      <c r="BR70" s="262">
        <f t="shared" si="149"/>
        <v>0</v>
      </c>
      <c r="BS70" s="478">
        <f t="shared" ref="BS70" si="150">SUM(BK70:BR70)</f>
        <v>0</v>
      </c>
      <c r="BT70" s="484">
        <f t="shared" ref="BT70:CA70" si="151">IF(ABS(BT62)&lt;BT83, -BT62, BT83)</f>
        <v>0</v>
      </c>
      <c r="BU70" s="262">
        <f t="shared" si="151"/>
        <v>0</v>
      </c>
      <c r="BV70" s="262">
        <f t="shared" si="151"/>
        <v>0</v>
      </c>
      <c r="BW70" s="262">
        <f t="shared" si="151"/>
        <v>0</v>
      </c>
      <c r="BX70" s="262">
        <f t="shared" si="151"/>
        <v>0</v>
      </c>
      <c r="BY70" s="262">
        <f t="shared" si="151"/>
        <v>0</v>
      </c>
      <c r="BZ70" s="262">
        <f t="shared" si="151"/>
        <v>0</v>
      </c>
      <c r="CA70" s="262">
        <f t="shared" si="151"/>
        <v>0</v>
      </c>
      <c r="CB70" s="480">
        <f t="shared" ref="CB70" si="152">SUM(BT70:CA70)</f>
        <v>0</v>
      </c>
      <c r="CC70" s="481">
        <f t="shared" ref="CC70" si="153">SUM(CB70,BS70)</f>
        <v>0</v>
      </c>
      <c r="CD70" s="1063">
        <v>45</v>
      </c>
      <c r="CE70" s="480">
        <f t="shared" si="119"/>
        <v>0</v>
      </c>
      <c r="CF70" s="480">
        <f t="shared" si="120"/>
        <v>0</v>
      </c>
      <c r="CG70" s="480">
        <f t="shared" si="121"/>
        <v>0</v>
      </c>
      <c r="CH70" s="480">
        <f t="shared" si="122"/>
        <v>0</v>
      </c>
      <c r="CI70" s="482">
        <f t="shared" si="123"/>
        <v>0</v>
      </c>
      <c r="CJ70" s="480">
        <f t="shared" si="124"/>
        <v>0</v>
      </c>
      <c r="CK70" s="480">
        <f t="shared" si="125"/>
        <v>0</v>
      </c>
      <c r="CL70" s="480">
        <f t="shared" si="126"/>
        <v>0</v>
      </c>
      <c r="CM70" s="480">
        <f t="shared" si="127"/>
        <v>0</v>
      </c>
      <c r="CN70" s="482">
        <f t="shared" si="128"/>
        <v>0</v>
      </c>
      <c r="CO70" s="480">
        <f t="shared" si="129"/>
        <v>0</v>
      </c>
      <c r="CP70" s="480">
        <f t="shared" si="130"/>
        <v>0</v>
      </c>
      <c r="CQ70" s="480">
        <f t="shared" si="131"/>
        <v>0</v>
      </c>
      <c r="CR70" s="480">
        <f t="shared" si="132"/>
        <v>0</v>
      </c>
      <c r="CS70" s="482">
        <f t="shared" si="133"/>
        <v>0</v>
      </c>
    </row>
    <row r="71" spans="1:131" ht="15.75" customHeight="1">
      <c r="A71" s="97" t="s">
        <v>1340</v>
      </c>
      <c r="B71" s="335">
        <v>46</v>
      </c>
      <c r="C71" s="496">
        <v>5543.6929922141799</v>
      </c>
      <c r="D71" s="496">
        <v>9764.5302260216504</v>
      </c>
      <c r="E71" s="496">
        <v>6446.657755732298</v>
      </c>
      <c r="F71" s="496">
        <v>12271.647263121071</v>
      </c>
      <c r="G71" s="496">
        <v>5319.4205214845815</v>
      </c>
      <c r="H71" s="496">
        <v>12506.053761391795</v>
      </c>
      <c r="I71" s="496">
        <v>5643.6937558961008</v>
      </c>
      <c r="J71" s="496">
        <v>13327.597058539044</v>
      </c>
      <c r="K71" s="478">
        <f>SUM(C71:J71)</f>
        <v>70823.293334400718</v>
      </c>
      <c r="L71" s="497">
        <v>0</v>
      </c>
      <c r="M71" s="496">
        <v>33493.843208020517</v>
      </c>
      <c r="N71" s="496">
        <v>0</v>
      </c>
      <c r="O71" s="496">
        <v>33455.834535455222</v>
      </c>
      <c r="P71" s="496">
        <v>0</v>
      </c>
      <c r="Q71" s="496">
        <v>34801.95428010825</v>
      </c>
      <c r="R71" s="496">
        <v>0</v>
      </c>
      <c r="S71" s="496">
        <v>31123.032280192114</v>
      </c>
      <c r="T71" s="480">
        <f>SUM(L71:S71)</f>
        <v>132874.66430377611</v>
      </c>
      <c r="U71" s="481">
        <f>SUM(T71,K71)</f>
        <v>203697.95763817683</v>
      </c>
      <c r="V71" s="335">
        <v>46</v>
      </c>
      <c r="W71" s="496">
        <v>1182.2875528528641</v>
      </c>
      <c r="X71" s="496">
        <v>7126.3005201898359</v>
      </c>
      <c r="Y71" s="496">
        <v>1130.0719641974399</v>
      </c>
      <c r="Z71" s="496">
        <v>8934.4887429042792</v>
      </c>
      <c r="AA71" s="496">
        <v>1226.7134750860841</v>
      </c>
      <c r="AB71" s="496">
        <v>9053.6414842530085</v>
      </c>
      <c r="AC71" s="496">
        <v>1003.3785251947946</v>
      </c>
      <c r="AD71" s="496">
        <v>8731.4843427492924</v>
      </c>
      <c r="AE71" s="478">
        <f>SUM(W71:AD71)</f>
        <v>38388.366607427597</v>
      </c>
      <c r="AF71" s="497">
        <v>0</v>
      </c>
      <c r="AG71" s="496">
        <v>13797.288031038785</v>
      </c>
      <c r="AH71" s="496">
        <v>0</v>
      </c>
      <c r="AI71" s="496">
        <v>14513.929957442497</v>
      </c>
      <c r="AJ71" s="496">
        <v>0</v>
      </c>
      <c r="AK71" s="496">
        <v>15985.488906046643</v>
      </c>
      <c r="AL71" s="496">
        <v>0</v>
      </c>
      <c r="AM71" s="496">
        <v>15390.725085162345</v>
      </c>
      <c r="AN71" s="480">
        <f>SUM(AF71:AM71)</f>
        <v>59687.431979690271</v>
      </c>
      <c r="AO71" s="481">
        <f>SUM(AN71,AE71)</f>
        <v>98075.798587117868</v>
      </c>
      <c r="AP71" s="335">
        <v>46</v>
      </c>
      <c r="AQ71" s="496">
        <v>86266.299605728273</v>
      </c>
      <c r="AR71" s="496">
        <v>260849.77999392012</v>
      </c>
      <c r="AS71" s="496">
        <v>103766.65921107955</v>
      </c>
      <c r="AT71" s="496">
        <v>305019.09741047828</v>
      </c>
      <c r="AU71" s="496">
        <v>113208.46848487882</v>
      </c>
      <c r="AV71" s="496">
        <v>321034.45067117375</v>
      </c>
      <c r="AW71" s="496">
        <v>115047.7205446364</v>
      </c>
      <c r="AX71" s="496">
        <v>333009.51862179121</v>
      </c>
      <c r="AY71" s="478">
        <f>SUM(AQ71:AX71)</f>
        <v>1638201.9945436863</v>
      </c>
      <c r="AZ71" s="497">
        <v>0</v>
      </c>
      <c r="BA71" s="496">
        <v>288074.58814669959</v>
      </c>
      <c r="BB71" s="496">
        <v>0</v>
      </c>
      <c r="BC71" s="496">
        <v>255657.88789576295</v>
      </c>
      <c r="BD71" s="496">
        <v>0</v>
      </c>
      <c r="BE71" s="496">
        <v>275910.46372053435</v>
      </c>
      <c r="BF71" s="496">
        <v>0</v>
      </c>
      <c r="BG71" s="496">
        <v>284451.69766663236</v>
      </c>
      <c r="BH71" s="480">
        <f>SUM(AZ71:BG71)</f>
        <v>1104094.6374296292</v>
      </c>
      <c r="BI71" s="481">
        <f>SUM(BH71,AY71)</f>
        <v>2742296.6319733155</v>
      </c>
      <c r="BJ71" s="335">
        <v>46</v>
      </c>
      <c r="BK71" s="496">
        <v>1271.9265167050078</v>
      </c>
      <c r="BL71" s="496">
        <v>35198.721894333132</v>
      </c>
      <c r="BM71" s="496">
        <v>1789.4848111561676</v>
      </c>
      <c r="BN71" s="496">
        <v>42099.559249395701</v>
      </c>
      <c r="BO71" s="496">
        <v>2285.1234618474141</v>
      </c>
      <c r="BP71" s="496">
        <v>41462.110583974121</v>
      </c>
      <c r="BQ71" s="496">
        <v>2669.1293572966133</v>
      </c>
      <c r="BR71" s="496">
        <v>33340.85580067087</v>
      </c>
      <c r="BS71" s="478">
        <f>SUM(BK71:BR71)</f>
        <v>160116.91167537903</v>
      </c>
      <c r="BT71" s="497">
        <v>0</v>
      </c>
      <c r="BU71" s="496">
        <v>13290.819981590404</v>
      </c>
      <c r="BV71" s="496">
        <v>0</v>
      </c>
      <c r="BW71" s="496">
        <v>13963.841442240582</v>
      </c>
      <c r="BX71" s="496">
        <v>0</v>
      </c>
      <c r="BY71" s="496">
        <v>12356.798902899878</v>
      </c>
      <c r="BZ71" s="496">
        <v>0</v>
      </c>
      <c r="CA71" s="496">
        <v>10158.126388575447</v>
      </c>
      <c r="CB71" s="480">
        <f>SUM(BT71:CA71)</f>
        <v>49769.586715306308</v>
      </c>
      <c r="CC71" s="481">
        <f>SUM(CB71,BS71)</f>
        <v>209886.49839068533</v>
      </c>
      <c r="CD71" s="335">
        <v>46</v>
      </c>
      <c r="CE71" s="480">
        <f t="shared" si="119"/>
        <v>407203.53930196509</v>
      </c>
      <c r="CF71" s="480">
        <f t="shared" si="120"/>
        <v>481457.66640806478</v>
      </c>
      <c r="CG71" s="480">
        <f t="shared" si="121"/>
        <v>506095.98244408955</v>
      </c>
      <c r="CH71" s="480">
        <f t="shared" si="122"/>
        <v>512773.37800677429</v>
      </c>
      <c r="CI71" s="482">
        <f t="shared" si="123"/>
        <v>1907530.5661608935</v>
      </c>
      <c r="CJ71" s="480">
        <f t="shared" si="124"/>
        <v>348656.53936734929</v>
      </c>
      <c r="CK71" s="480">
        <f t="shared" si="125"/>
        <v>317591.49383090122</v>
      </c>
      <c r="CL71" s="480">
        <f t="shared" si="126"/>
        <v>339054.70580958913</v>
      </c>
      <c r="CM71" s="480">
        <f t="shared" si="127"/>
        <v>341123.58142056229</v>
      </c>
      <c r="CN71" s="482">
        <f t="shared" si="128"/>
        <v>1346426.3204284019</v>
      </c>
      <c r="CO71" s="480">
        <f t="shared" si="129"/>
        <v>755860.07866931427</v>
      </c>
      <c r="CP71" s="480">
        <f t="shared" si="130"/>
        <v>799049.16023896611</v>
      </c>
      <c r="CQ71" s="480">
        <f t="shared" si="131"/>
        <v>845150.68825367873</v>
      </c>
      <c r="CR71" s="480">
        <f t="shared" si="132"/>
        <v>853896.95942733658</v>
      </c>
      <c r="CS71" s="482">
        <f t="shared" si="133"/>
        <v>3253956.8865892952</v>
      </c>
    </row>
    <row r="72" spans="1:131" s="14" customFormat="1" ht="15.75" customHeight="1">
      <c r="A72" s="113"/>
      <c r="B72" s="335"/>
      <c r="C72" s="206" t="s">
        <v>1314</v>
      </c>
      <c r="D72" s="206" t="s">
        <v>1314</v>
      </c>
      <c r="E72" s="206" t="s">
        <v>1314</v>
      </c>
      <c r="F72" s="206" t="s">
        <v>1314</v>
      </c>
      <c r="G72" s="206" t="s">
        <v>1314</v>
      </c>
      <c r="H72" s="206" t="s">
        <v>1314</v>
      </c>
      <c r="I72" s="206" t="s">
        <v>1314</v>
      </c>
      <c r="J72" s="206" t="s">
        <v>1314</v>
      </c>
      <c r="K72" s="489"/>
      <c r="L72" s="490" t="s">
        <v>1314</v>
      </c>
      <c r="M72" s="206" t="s">
        <v>1314</v>
      </c>
      <c r="N72" s="206" t="s">
        <v>1314</v>
      </c>
      <c r="O72" s="206" t="s">
        <v>1314</v>
      </c>
      <c r="P72" s="206" t="s">
        <v>1314</v>
      </c>
      <c r="Q72" s="206" t="s">
        <v>1314</v>
      </c>
      <c r="R72" s="206" t="s">
        <v>1314</v>
      </c>
      <c r="S72" s="206" t="s">
        <v>1314</v>
      </c>
      <c r="T72" s="491"/>
      <c r="U72" s="490" t="s">
        <v>1314</v>
      </c>
      <c r="V72" s="335"/>
      <c r="W72" s="206" t="s">
        <v>1314</v>
      </c>
      <c r="X72" s="206" t="s">
        <v>1314</v>
      </c>
      <c r="Y72" s="206" t="s">
        <v>1314</v>
      </c>
      <c r="Z72" s="206" t="s">
        <v>1314</v>
      </c>
      <c r="AA72" s="206" t="s">
        <v>1314</v>
      </c>
      <c r="AB72" s="206" t="s">
        <v>1314</v>
      </c>
      <c r="AC72" s="206" t="s">
        <v>1314</v>
      </c>
      <c r="AD72" s="206" t="s">
        <v>1314</v>
      </c>
      <c r="AE72" s="489"/>
      <c r="AF72" s="490" t="s">
        <v>1314</v>
      </c>
      <c r="AG72" s="206" t="s">
        <v>1314</v>
      </c>
      <c r="AH72" s="206" t="s">
        <v>1314</v>
      </c>
      <c r="AI72" s="206" t="s">
        <v>1314</v>
      </c>
      <c r="AJ72" s="206" t="s">
        <v>1314</v>
      </c>
      <c r="AK72" s="206" t="s">
        <v>1314</v>
      </c>
      <c r="AL72" s="206" t="s">
        <v>1314</v>
      </c>
      <c r="AM72" s="206" t="s">
        <v>1314</v>
      </c>
      <c r="AN72" s="491"/>
      <c r="AO72" s="490" t="s">
        <v>1314</v>
      </c>
      <c r="AP72" s="335"/>
      <c r="AQ72" s="206" t="s">
        <v>1314</v>
      </c>
      <c r="AR72" s="206" t="s">
        <v>1314</v>
      </c>
      <c r="AS72" s="206" t="s">
        <v>1314</v>
      </c>
      <c r="AT72" s="206" t="s">
        <v>1314</v>
      </c>
      <c r="AU72" s="206" t="s">
        <v>1314</v>
      </c>
      <c r="AV72" s="206" t="s">
        <v>1314</v>
      </c>
      <c r="AW72" s="206" t="s">
        <v>1314</v>
      </c>
      <c r="AX72" s="206" t="s">
        <v>1314</v>
      </c>
      <c r="AY72" s="489"/>
      <c r="AZ72" s="490" t="s">
        <v>1314</v>
      </c>
      <c r="BA72" s="206" t="s">
        <v>1314</v>
      </c>
      <c r="BB72" s="206" t="s">
        <v>1314</v>
      </c>
      <c r="BC72" s="206" t="s">
        <v>1314</v>
      </c>
      <c r="BD72" s="206" t="s">
        <v>1314</v>
      </c>
      <c r="BE72" s="206" t="s">
        <v>1314</v>
      </c>
      <c r="BF72" s="206" t="s">
        <v>1314</v>
      </c>
      <c r="BG72" s="206" t="s">
        <v>1314</v>
      </c>
      <c r="BH72" s="491"/>
      <c r="BI72" s="490" t="s">
        <v>1314</v>
      </c>
      <c r="BJ72" s="335"/>
      <c r="BK72" s="206" t="s">
        <v>1314</v>
      </c>
      <c r="BL72" s="206" t="s">
        <v>1314</v>
      </c>
      <c r="BM72" s="206" t="s">
        <v>1314</v>
      </c>
      <c r="BN72" s="206" t="s">
        <v>1314</v>
      </c>
      <c r="BO72" s="206" t="s">
        <v>1314</v>
      </c>
      <c r="BP72" s="206" t="s">
        <v>1314</v>
      </c>
      <c r="BQ72" s="206" t="s">
        <v>1314</v>
      </c>
      <c r="BR72" s="206" t="s">
        <v>1314</v>
      </c>
      <c r="BS72" s="489"/>
      <c r="BT72" s="490" t="s">
        <v>1314</v>
      </c>
      <c r="BU72" s="206" t="s">
        <v>1314</v>
      </c>
      <c r="BV72" s="206" t="s">
        <v>1314</v>
      </c>
      <c r="BW72" s="206" t="s">
        <v>1314</v>
      </c>
      <c r="BX72" s="206" t="s">
        <v>1314</v>
      </c>
      <c r="BY72" s="206" t="s">
        <v>1314</v>
      </c>
      <c r="BZ72" s="206" t="s">
        <v>1314</v>
      </c>
      <c r="CA72" s="206" t="s">
        <v>1314</v>
      </c>
      <c r="CB72" s="491"/>
      <c r="CC72" s="490" t="s">
        <v>1314</v>
      </c>
      <c r="CD72" s="335"/>
      <c r="CE72" s="491"/>
      <c r="CF72" s="491"/>
      <c r="CG72" s="491"/>
      <c r="CH72" s="491"/>
      <c r="CI72" s="206"/>
      <c r="CJ72" s="491"/>
      <c r="CK72" s="491"/>
      <c r="CL72" s="491"/>
      <c r="CM72" s="491"/>
      <c r="CN72" s="206"/>
      <c r="CO72" s="491"/>
      <c r="CP72" s="491"/>
      <c r="CQ72" s="491"/>
      <c r="CR72" s="491"/>
      <c r="CS72" s="206"/>
      <c r="CT72" s="381"/>
      <c r="CU72" s="381"/>
      <c r="CV72" s="381"/>
      <c r="CW72" s="381"/>
      <c r="CX72" s="381"/>
      <c r="CY72" s="381"/>
      <c r="CZ72" s="381"/>
      <c r="DA72" s="381"/>
      <c r="DB72" s="381"/>
      <c r="DC72" s="381"/>
      <c r="DD72" s="381"/>
      <c r="DE72" s="381"/>
      <c r="DF72" s="381"/>
      <c r="DG72" s="381"/>
      <c r="DH72" s="381"/>
      <c r="DI72" s="381"/>
      <c r="DJ72" s="381"/>
      <c r="DK72" s="381"/>
      <c r="DL72" s="381"/>
      <c r="DM72" s="381"/>
      <c r="DN72" s="381"/>
      <c r="DO72" s="381"/>
      <c r="DP72" s="381"/>
      <c r="DQ72" s="381"/>
      <c r="DR72" s="381"/>
      <c r="DS72" s="381"/>
      <c r="DT72" s="381"/>
      <c r="DU72" s="381"/>
      <c r="DV72" s="381"/>
      <c r="DW72" s="381"/>
      <c r="DX72" s="381"/>
      <c r="DY72" s="381"/>
      <c r="DZ72" s="381"/>
      <c r="EA72" s="381"/>
    </row>
    <row r="73" spans="1:131" s="14" customFormat="1">
      <c r="A73" s="16" t="s">
        <v>241</v>
      </c>
      <c r="B73" s="335">
        <v>47</v>
      </c>
      <c r="C73" s="242">
        <f t="shared" ref="C73:U73" si="154">SUM(C69:C71)</f>
        <v>6378.5335556633045</v>
      </c>
      <c r="D73" s="242">
        <f t="shared" si="154"/>
        <v>11234.99872547801</v>
      </c>
      <c r="E73" s="242">
        <f t="shared" si="154"/>
        <v>7142.3969063261284</v>
      </c>
      <c r="F73" s="242">
        <f t="shared" si="154"/>
        <v>13596.033598914866</v>
      </c>
      <c r="G73" s="242">
        <f t="shared" si="154"/>
        <v>5885.1780377793093</v>
      </c>
      <c r="H73" s="242">
        <f t="shared" si="154"/>
        <v>13836.159904742672</v>
      </c>
      <c r="I73" s="242">
        <f t="shared" si="154"/>
        <v>6324.1901571407398</v>
      </c>
      <c r="J73" s="242">
        <f t="shared" si="154"/>
        <v>14934.591028773424</v>
      </c>
      <c r="K73" s="248">
        <f t="shared" si="154"/>
        <v>79332.081914818453</v>
      </c>
      <c r="L73" s="245">
        <f t="shared" si="154"/>
        <v>0</v>
      </c>
      <c r="M73" s="242">
        <f t="shared" si="154"/>
        <v>38468.651792204066</v>
      </c>
      <c r="N73" s="242">
        <f t="shared" si="154"/>
        <v>0</v>
      </c>
      <c r="O73" s="242">
        <f t="shared" si="154"/>
        <v>37079.712522872316</v>
      </c>
      <c r="P73" s="242">
        <f t="shared" si="154"/>
        <v>0</v>
      </c>
      <c r="Q73" s="242">
        <f t="shared" si="154"/>
        <v>38516.756793193861</v>
      </c>
      <c r="R73" s="242">
        <f t="shared" si="154"/>
        <v>0</v>
      </c>
      <c r="S73" s="242">
        <f t="shared" si="154"/>
        <v>34901.338662068927</v>
      </c>
      <c r="T73" s="246">
        <f t="shared" si="154"/>
        <v>148966.45977033919</v>
      </c>
      <c r="U73" s="245">
        <f t="shared" si="154"/>
        <v>228298.54168515763</v>
      </c>
      <c r="V73" s="335">
        <v>47</v>
      </c>
      <c r="W73" s="242">
        <f t="shared" ref="W73:AO73" si="155">SUM(W69:W71)</f>
        <v>1360.3316126824382</v>
      </c>
      <c r="X73" s="242">
        <f t="shared" si="155"/>
        <v>8199.4704720501904</v>
      </c>
      <c r="Y73" s="242">
        <f t="shared" si="155"/>
        <v>1252.0321082397566</v>
      </c>
      <c r="Z73" s="242">
        <f t="shared" si="155"/>
        <v>9898.7207286105313</v>
      </c>
      <c r="AA73" s="242">
        <f t="shared" si="155"/>
        <v>1357.1830189145696</v>
      </c>
      <c r="AB73" s="242">
        <f t="shared" si="155"/>
        <v>10016.559474824728</v>
      </c>
      <c r="AC73" s="242">
        <f t="shared" si="155"/>
        <v>1124.3623179046451</v>
      </c>
      <c r="AD73" s="242">
        <f t="shared" si="155"/>
        <v>9784.2954855504631</v>
      </c>
      <c r="AE73" s="248">
        <f t="shared" si="155"/>
        <v>42992.955218777322</v>
      </c>
      <c r="AF73" s="245">
        <f t="shared" si="155"/>
        <v>0</v>
      </c>
      <c r="AG73" s="242">
        <f t="shared" si="155"/>
        <v>15846.586061992375</v>
      </c>
      <c r="AH73" s="242">
        <f t="shared" si="155"/>
        <v>0</v>
      </c>
      <c r="AI73" s="242">
        <f t="shared" si="155"/>
        <v>16086.053684559492</v>
      </c>
      <c r="AJ73" s="242">
        <f t="shared" si="155"/>
        <v>0</v>
      </c>
      <c r="AK73" s="242">
        <f t="shared" si="155"/>
        <v>17691.799243768848</v>
      </c>
      <c r="AL73" s="242">
        <f t="shared" si="155"/>
        <v>0</v>
      </c>
      <c r="AM73" s="242">
        <f t="shared" si="155"/>
        <v>17259.144405216513</v>
      </c>
      <c r="AN73" s="246">
        <f t="shared" si="155"/>
        <v>66883.583395537236</v>
      </c>
      <c r="AO73" s="245">
        <f t="shared" si="155"/>
        <v>109876.53861431454</v>
      </c>
      <c r="AP73" s="335">
        <v>47</v>
      </c>
      <c r="AQ73" s="242">
        <f t="shared" ref="AQ73:BI73" si="156">SUM(AQ69:AQ71)</f>
        <v>99257.388086036168</v>
      </c>
      <c r="AR73" s="242">
        <f t="shared" si="156"/>
        <v>300131.89348966168</v>
      </c>
      <c r="AS73" s="242">
        <f t="shared" si="156"/>
        <v>114965.41212692673</v>
      </c>
      <c r="AT73" s="242">
        <f t="shared" si="156"/>
        <v>337937.50812625804</v>
      </c>
      <c r="AU73" s="242">
        <f t="shared" si="156"/>
        <v>125248.97960725572</v>
      </c>
      <c r="AV73" s="242">
        <f t="shared" si="156"/>
        <v>355178.70618231274</v>
      </c>
      <c r="AW73" s="242">
        <f t="shared" si="156"/>
        <v>128919.76307356224</v>
      </c>
      <c r="AX73" s="242">
        <f t="shared" si="156"/>
        <v>373162.61494555819</v>
      </c>
      <c r="AY73" s="248">
        <f t="shared" si="156"/>
        <v>1834802.2656375715</v>
      </c>
      <c r="AZ73" s="245">
        <f t="shared" si="156"/>
        <v>0</v>
      </c>
      <c r="BA73" s="242">
        <f t="shared" si="156"/>
        <v>330862.03194933152</v>
      </c>
      <c r="BB73" s="242">
        <f t="shared" si="156"/>
        <v>0</v>
      </c>
      <c r="BC73" s="242">
        <f t="shared" si="156"/>
        <v>283350.3070244253</v>
      </c>
      <c r="BD73" s="242">
        <f t="shared" si="156"/>
        <v>0</v>
      </c>
      <c r="BE73" s="242">
        <f t="shared" si="156"/>
        <v>305361.47890681343</v>
      </c>
      <c r="BF73" s="242">
        <f t="shared" si="156"/>
        <v>0</v>
      </c>
      <c r="BG73" s="242">
        <f t="shared" si="156"/>
        <v>318983.86197999009</v>
      </c>
      <c r="BH73" s="246">
        <f t="shared" si="156"/>
        <v>1238557.6798605602</v>
      </c>
      <c r="BI73" s="245">
        <f t="shared" si="156"/>
        <v>3073359.9454981317</v>
      </c>
      <c r="BJ73" s="335">
        <v>47</v>
      </c>
      <c r="BK73" s="242">
        <f t="shared" ref="BK73:CC73" si="157">SUM(BK69:BK71)</f>
        <v>1463.4695641578901</v>
      </c>
      <c r="BL73" s="242">
        <f t="shared" si="157"/>
        <v>40499.397970772472</v>
      </c>
      <c r="BM73" s="242">
        <f t="shared" si="157"/>
        <v>1982.6104104494291</v>
      </c>
      <c r="BN73" s="242">
        <f t="shared" si="157"/>
        <v>46643.047162416144</v>
      </c>
      <c r="BO73" s="242">
        <f t="shared" si="157"/>
        <v>2528.1622983109005</v>
      </c>
      <c r="BP73" s="242">
        <f t="shared" si="157"/>
        <v>45871.895561413708</v>
      </c>
      <c r="BQ73" s="242">
        <f t="shared" si="157"/>
        <v>2990.9634256670302</v>
      </c>
      <c r="BR73" s="242">
        <f t="shared" si="157"/>
        <v>37360.976907183765</v>
      </c>
      <c r="BS73" s="248">
        <f t="shared" si="157"/>
        <v>179340.52330037134</v>
      </c>
      <c r="BT73" s="245">
        <f t="shared" si="157"/>
        <v>0</v>
      </c>
      <c r="BU73" s="242">
        <f t="shared" si="157"/>
        <v>15264.892796244923</v>
      </c>
      <c r="BV73" s="242">
        <f t="shared" si="157"/>
        <v>0</v>
      </c>
      <c r="BW73" s="242">
        <f t="shared" si="157"/>
        <v>15476.380535195827</v>
      </c>
      <c r="BX73" s="242">
        <f t="shared" si="157"/>
        <v>0</v>
      </c>
      <c r="BY73" s="242">
        <f t="shared" si="157"/>
        <v>13675.778499526234</v>
      </c>
      <c r="BZ73" s="242">
        <f t="shared" si="157"/>
        <v>0</v>
      </c>
      <c r="CA73" s="242">
        <f t="shared" si="157"/>
        <v>11391.313226423914</v>
      </c>
      <c r="CB73" s="246">
        <f t="shared" si="157"/>
        <v>55808.365057390896</v>
      </c>
      <c r="CC73" s="245">
        <f t="shared" si="157"/>
        <v>235148.88835776225</v>
      </c>
      <c r="CD73" s="335">
        <v>47</v>
      </c>
      <c r="CE73" s="246">
        <f>SUM(CE69:CE71)</f>
        <v>468525.48347650218</v>
      </c>
      <c r="CF73" s="246">
        <f>SUM(CF69:CF71)</f>
        <v>533417.76116814162</v>
      </c>
      <c r="CG73" s="246">
        <f>SUM(CG69:CG71)</f>
        <v>559922.82408555434</v>
      </c>
      <c r="CH73" s="246">
        <f>SUM(CH69:CH71)</f>
        <v>574601.75734134053</v>
      </c>
      <c r="CI73" s="242">
        <f>SUM(BS73,AY73,AE73,K73)</f>
        <v>2136467.8260715385</v>
      </c>
      <c r="CJ73" s="246">
        <f>SUM(CJ69:CJ71)</f>
        <v>400442.16259977286</v>
      </c>
      <c r="CK73" s="246">
        <f>SUM(CK69:CK71)</f>
        <v>351992.45376705291</v>
      </c>
      <c r="CL73" s="246">
        <f>SUM(CL69:CL71)</f>
        <v>375245.81344330235</v>
      </c>
      <c r="CM73" s="246">
        <f>SUM(CM69:CM71)</f>
        <v>382535.65827369946</v>
      </c>
      <c r="CN73" s="242">
        <f t="shared" si="128"/>
        <v>1510216.0880838276</v>
      </c>
      <c r="CO73" s="246">
        <f>SUM(CO69:CO71)</f>
        <v>868967.64607627492</v>
      </c>
      <c r="CP73" s="246">
        <f>SUM(CP69:CP71)</f>
        <v>885410.2149351947</v>
      </c>
      <c r="CQ73" s="246">
        <f>SUM(CQ69:CQ71)</f>
        <v>935168.63752885675</v>
      </c>
      <c r="CR73" s="246">
        <f>SUM(CR69:CR71)</f>
        <v>957137.41561503999</v>
      </c>
      <c r="CS73" s="242">
        <f>SUM(CC73,BI73,AO73,U73)</f>
        <v>3646683.9141553659</v>
      </c>
      <c r="CT73" s="381"/>
      <c r="CU73" s="381"/>
      <c r="CV73" s="381"/>
      <c r="CW73" s="381"/>
      <c r="CX73" s="381"/>
      <c r="CY73" s="381"/>
      <c r="CZ73" s="381"/>
      <c r="DA73" s="381"/>
      <c r="DB73" s="381"/>
      <c r="DC73" s="381"/>
      <c r="DD73" s="381"/>
      <c r="DE73" s="381"/>
      <c r="DF73" s="381"/>
      <c r="DG73" s="381"/>
      <c r="DH73" s="381"/>
      <c r="DI73" s="381"/>
      <c r="DJ73" s="381"/>
      <c r="DK73" s="381"/>
      <c r="DL73" s="381"/>
      <c r="DM73" s="381"/>
      <c r="DN73" s="381"/>
      <c r="DO73" s="381"/>
      <c r="DP73" s="381"/>
      <c r="DQ73" s="381"/>
      <c r="DR73" s="381"/>
      <c r="DS73" s="381"/>
      <c r="DT73" s="381"/>
      <c r="DU73" s="381"/>
      <c r="DV73" s="381"/>
      <c r="DW73" s="381"/>
      <c r="DX73" s="381"/>
      <c r="DY73" s="381"/>
      <c r="DZ73" s="381"/>
      <c r="EA73" s="381"/>
    </row>
    <row r="74" spans="1:131" s="495" customFormat="1" ht="15.75" customHeight="1">
      <c r="A74" s="492"/>
      <c r="B74" s="335"/>
      <c r="C74" s="485"/>
      <c r="D74" s="485"/>
      <c r="E74" s="485"/>
      <c r="F74" s="485"/>
      <c r="G74" s="485"/>
      <c r="H74" s="485"/>
      <c r="I74" s="485"/>
      <c r="J74" s="485"/>
      <c r="K74" s="486"/>
      <c r="L74" s="487"/>
      <c r="M74" s="485"/>
      <c r="N74" s="485"/>
      <c r="O74" s="485"/>
      <c r="P74" s="485"/>
      <c r="Q74" s="485"/>
      <c r="R74" s="485"/>
      <c r="S74" s="485"/>
      <c r="T74" s="485"/>
      <c r="U74" s="494"/>
      <c r="V74" s="335"/>
      <c r="W74" s="485"/>
      <c r="X74" s="485"/>
      <c r="Y74" s="485"/>
      <c r="Z74" s="485"/>
      <c r="AA74" s="485"/>
      <c r="AB74" s="485"/>
      <c r="AC74" s="485"/>
      <c r="AD74" s="485"/>
      <c r="AE74" s="486"/>
      <c r="AF74" s="487"/>
      <c r="AG74" s="485"/>
      <c r="AH74" s="485"/>
      <c r="AI74" s="485"/>
      <c r="AJ74" s="485"/>
      <c r="AK74" s="485"/>
      <c r="AL74" s="485"/>
      <c r="AM74" s="485"/>
      <c r="AN74" s="485"/>
      <c r="AO74" s="494"/>
      <c r="AP74" s="335"/>
      <c r="AQ74" s="485"/>
      <c r="AR74" s="485"/>
      <c r="AS74" s="485"/>
      <c r="AT74" s="485"/>
      <c r="AU74" s="485"/>
      <c r="AV74" s="485"/>
      <c r="AW74" s="485"/>
      <c r="AX74" s="485"/>
      <c r="AY74" s="486"/>
      <c r="AZ74" s="487"/>
      <c r="BA74" s="485"/>
      <c r="BB74" s="485"/>
      <c r="BC74" s="485"/>
      <c r="BD74" s="485"/>
      <c r="BE74" s="485"/>
      <c r="BF74" s="485"/>
      <c r="BG74" s="485"/>
      <c r="BH74" s="485"/>
      <c r="BI74" s="494"/>
      <c r="BJ74" s="335"/>
      <c r="BK74" s="485"/>
      <c r="BL74" s="485"/>
      <c r="BM74" s="485"/>
      <c r="BN74" s="485"/>
      <c r="BO74" s="485"/>
      <c r="BP74" s="485"/>
      <c r="BQ74" s="485"/>
      <c r="BR74" s="485"/>
      <c r="BS74" s="486"/>
      <c r="BT74" s="487"/>
      <c r="BU74" s="485"/>
      <c r="BV74" s="485"/>
      <c r="BW74" s="485"/>
      <c r="BX74" s="485"/>
      <c r="BY74" s="485"/>
      <c r="BZ74" s="485"/>
      <c r="CA74" s="485"/>
      <c r="CB74" s="485"/>
      <c r="CC74" s="494"/>
      <c r="CD74" s="335"/>
      <c r="CE74" s="485"/>
      <c r="CF74" s="485"/>
      <c r="CG74" s="485"/>
      <c r="CH74" s="485"/>
      <c r="CI74" s="488"/>
      <c r="CJ74" s="485"/>
      <c r="CK74" s="485"/>
      <c r="CL74" s="485"/>
      <c r="CM74" s="485"/>
      <c r="CN74" s="488"/>
      <c r="CO74" s="485"/>
      <c r="CP74" s="485"/>
      <c r="CQ74" s="485"/>
      <c r="CR74" s="485"/>
      <c r="CS74" s="488"/>
      <c r="CT74" s="440"/>
      <c r="CU74" s="440"/>
      <c r="CV74" s="440"/>
      <c r="CW74" s="440"/>
      <c r="CX74" s="440"/>
      <c r="CY74" s="440"/>
      <c r="CZ74" s="440"/>
      <c r="DA74" s="440"/>
      <c r="DB74" s="440"/>
      <c r="DC74" s="440"/>
      <c r="DD74" s="440"/>
      <c r="DE74" s="440"/>
      <c r="DF74" s="440"/>
      <c r="DG74" s="440"/>
      <c r="DH74" s="440"/>
      <c r="DI74" s="440"/>
      <c r="DJ74" s="440"/>
      <c r="DK74" s="440"/>
      <c r="DL74" s="440"/>
      <c r="DM74" s="440"/>
      <c r="DN74" s="440"/>
      <c r="DO74" s="440"/>
      <c r="DP74" s="440"/>
      <c r="DQ74" s="440"/>
      <c r="DR74" s="440"/>
      <c r="DS74" s="440"/>
      <c r="DT74" s="440"/>
      <c r="DU74" s="440"/>
      <c r="DV74" s="440"/>
      <c r="DW74" s="440"/>
      <c r="DX74" s="440"/>
      <c r="DY74" s="440"/>
      <c r="DZ74" s="440"/>
      <c r="EA74" s="440"/>
    </row>
    <row r="75" spans="1:131" s="194" customFormat="1" ht="15.75" customHeight="1">
      <c r="A75" s="16" t="s">
        <v>243</v>
      </c>
      <c r="B75" s="335"/>
      <c r="C75" s="485"/>
      <c r="D75" s="485"/>
      <c r="E75" s="485"/>
      <c r="F75" s="485"/>
      <c r="G75" s="485"/>
      <c r="H75" s="485"/>
      <c r="I75" s="485"/>
      <c r="J75" s="485"/>
      <c r="K75" s="486"/>
      <c r="L75" s="487"/>
      <c r="M75" s="485"/>
      <c r="N75" s="485"/>
      <c r="O75" s="485"/>
      <c r="P75" s="485"/>
      <c r="Q75" s="485"/>
      <c r="R75" s="485"/>
      <c r="S75" s="485"/>
      <c r="T75" s="485"/>
      <c r="U75" s="494"/>
      <c r="V75" s="335"/>
      <c r="W75" s="485"/>
      <c r="X75" s="485"/>
      <c r="Y75" s="485"/>
      <c r="Z75" s="485"/>
      <c r="AA75" s="485"/>
      <c r="AB75" s="485"/>
      <c r="AC75" s="485"/>
      <c r="AD75" s="485"/>
      <c r="AE75" s="486"/>
      <c r="AF75" s="487"/>
      <c r="AG75" s="485"/>
      <c r="AH75" s="485"/>
      <c r="AI75" s="485"/>
      <c r="AJ75" s="485"/>
      <c r="AK75" s="485"/>
      <c r="AL75" s="485"/>
      <c r="AM75" s="485"/>
      <c r="AN75" s="485"/>
      <c r="AO75" s="494"/>
      <c r="AP75" s="335"/>
      <c r="AQ75" s="485"/>
      <c r="AR75" s="485"/>
      <c r="AS75" s="485"/>
      <c r="AT75" s="485"/>
      <c r="AU75" s="485"/>
      <c r="AV75" s="485"/>
      <c r="AW75" s="485"/>
      <c r="AX75" s="485"/>
      <c r="AY75" s="486"/>
      <c r="AZ75" s="487"/>
      <c r="BA75" s="485"/>
      <c r="BB75" s="485"/>
      <c r="BC75" s="485"/>
      <c r="BD75" s="485"/>
      <c r="BE75" s="485"/>
      <c r="BF75" s="485"/>
      <c r="BG75" s="485"/>
      <c r="BH75" s="485"/>
      <c r="BI75" s="494"/>
      <c r="BJ75" s="335"/>
      <c r="BK75" s="485"/>
      <c r="BL75" s="485"/>
      <c r="BM75" s="485"/>
      <c r="BN75" s="485"/>
      <c r="BO75" s="485"/>
      <c r="BP75" s="485"/>
      <c r="BQ75" s="485"/>
      <c r="BR75" s="485"/>
      <c r="BS75" s="486"/>
      <c r="BT75" s="487"/>
      <c r="BU75" s="485"/>
      <c r="BV75" s="485"/>
      <c r="BW75" s="485"/>
      <c r="BX75" s="485"/>
      <c r="BY75" s="485"/>
      <c r="BZ75" s="485"/>
      <c r="CA75" s="485"/>
      <c r="CB75" s="485"/>
      <c r="CC75" s="494"/>
      <c r="CD75" s="335"/>
      <c r="CE75" s="485"/>
      <c r="CF75" s="485"/>
      <c r="CG75" s="485"/>
      <c r="CH75" s="485"/>
      <c r="CI75" s="488"/>
      <c r="CJ75" s="485"/>
      <c r="CK75" s="485"/>
      <c r="CL75" s="485"/>
      <c r="CM75" s="485"/>
      <c r="CN75" s="488"/>
      <c r="CO75" s="485"/>
      <c r="CP75" s="485"/>
      <c r="CQ75" s="485"/>
      <c r="CR75" s="485"/>
      <c r="CS75" s="488"/>
      <c r="CT75" s="377"/>
      <c r="CU75" s="377"/>
      <c r="CV75" s="377"/>
      <c r="CW75" s="377"/>
      <c r="CX75" s="377"/>
      <c r="CY75" s="377"/>
      <c r="CZ75" s="377"/>
      <c r="DA75" s="377"/>
      <c r="DB75" s="377"/>
      <c r="DC75" s="377"/>
      <c r="DD75" s="377"/>
      <c r="DE75" s="377"/>
      <c r="DF75" s="377"/>
      <c r="DG75" s="377"/>
      <c r="DH75" s="377"/>
      <c r="DI75" s="377"/>
      <c r="DJ75" s="377"/>
      <c r="DK75" s="377"/>
      <c r="DL75" s="377"/>
      <c r="DM75" s="377"/>
      <c r="DN75" s="377"/>
      <c r="DO75" s="377"/>
      <c r="DP75" s="377"/>
      <c r="DQ75" s="377"/>
      <c r="DR75" s="377"/>
      <c r="DS75" s="377"/>
      <c r="DT75" s="377"/>
      <c r="DU75" s="377"/>
      <c r="DV75" s="377"/>
      <c r="DW75" s="377"/>
      <c r="DX75" s="377"/>
      <c r="DY75" s="377"/>
      <c r="DZ75" s="377"/>
      <c r="EA75" s="377"/>
    </row>
    <row r="76" spans="1:131" s="14" customFormat="1" ht="15.75" customHeight="1">
      <c r="A76" s="97" t="s">
        <v>244</v>
      </c>
      <c r="B76" s="335">
        <v>48</v>
      </c>
      <c r="C76" s="496">
        <v>0</v>
      </c>
      <c r="D76" s="496">
        <v>0</v>
      </c>
      <c r="E76" s="496">
        <v>0</v>
      </c>
      <c r="F76" s="496">
        <v>0</v>
      </c>
      <c r="G76" s="496">
        <v>0</v>
      </c>
      <c r="H76" s="496">
        <v>0</v>
      </c>
      <c r="I76" s="496">
        <v>0</v>
      </c>
      <c r="J76" s="496">
        <v>0</v>
      </c>
      <c r="K76" s="478">
        <f t="shared" ref="K76:K86" si="158">SUM(C76:J76)</f>
        <v>0</v>
      </c>
      <c r="L76" s="497">
        <v>0</v>
      </c>
      <c r="M76" s="496">
        <v>0</v>
      </c>
      <c r="N76" s="496">
        <v>0</v>
      </c>
      <c r="O76" s="496">
        <v>0</v>
      </c>
      <c r="P76" s="496">
        <v>0</v>
      </c>
      <c r="Q76" s="496">
        <v>0</v>
      </c>
      <c r="R76" s="496">
        <v>0</v>
      </c>
      <c r="S76" s="496">
        <v>0</v>
      </c>
      <c r="T76" s="480">
        <f t="shared" ref="T76:T86" si="159">SUM(L76:S76)</f>
        <v>0</v>
      </c>
      <c r="U76" s="481">
        <f t="shared" ref="U76:U86" si="160">SUM(T76,K76)</f>
        <v>0</v>
      </c>
      <c r="V76" s="335">
        <v>48</v>
      </c>
      <c r="W76" s="496">
        <v>0</v>
      </c>
      <c r="X76" s="496">
        <v>0</v>
      </c>
      <c r="Y76" s="496">
        <v>0</v>
      </c>
      <c r="Z76" s="496">
        <v>0</v>
      </c>
      <c r="AA76" s="496">
        <v>0</v>
      </c>
      <c r="AB76" s="496">
        <v>0</v>
      </c>
      <c r="AC76" s="496">
        <v>0</v>
      </c>
      <c r="AD76" s="496">
        <v>0</v>
      </c>
      <c r="AE76" s="478">
        <f t="shared" ref="AE76:AE86" si="161">SUM(W76:AD76)</f>
        <v>0</v>
      </c>
      <c r="AF76" s="497">
        <v>0</v>
      </c>
      <c r="AG76" s="496">
        <v>0</v>
      </c>
      <c r="AH76" s="496">
        <v>0</v>
      </c>
      <c r="AI76" s="496">
        <v>0</v>
      </c>
      <c r="AJ76" s="496">
        <v>0</v>
      </c>
      <c r="AK76" s="496">
        <v>0</v>
      </c>
      <c r="AL76" s="496">
        <v>0</v>
      </c>
      <c r="AM76" s="496">
        <v>0</v>
      </c>
      <c r="AN76" s="480">
        <f t="shared" ref="AN76:AN86" si="162">SUM(AF76:AM76)</f>
        <v>0</v>
      </c>
      <c r="AO76" s="481">
        <f t="shared" ref="AO76:AO86" si="163">SUM(AN76,AE76)</f>
        <v>0</v>
      </c>
      <c r="AP76" s="335">
        <v>48</v>
      </c>
      <c r="AQ76" s="496">
        <v>0</v>
      </c>
      <c r="AR76" s="496">
        <v>0</v>
      </c>
      <c r="AS76" s="496">
        <v>0</v>
      </c>
      <c r="AT76" s="496">
        <v>0</v>
      </c>
      <c r="AU76" s="496">
        <v>0</v>
      </c>
      <c r="AV76" s="496">
        <v>0</v>
      </c>
      <c r="AW76" s="496">
        <v>0</v>
      </c>
      <c r="AX76" s="496">
        <v>0</v>
      </c>
      <c r="AY76" s="478">
        <f t="shared" ref="AY76:AY86" si="164">SUM(AQ76:AX76)</f>
        <v>0</v>
      </c>
      <c r="AZ76" s="497">
        <v>0</v>
      </c>
      <c r="BA76" s="496">
        <v>0</v>
      </c>
      <c r="BB76" s="496">
        <v>0</v>
      </c>
      <c r="BC76" s="496">
        <v>0</v>
      </c>
      <c r="BD76" s="496">
        <v>0</v>
      </c>
      <c r="BE76" s="496">
        <v>0</v>
      </c>
      <c r="BF76" s="496">
        <v>0</v>
      </c>
      <c r="BG76" s="496">
        <v>0</v>
      </c>
      <c r="BH76" s="480">
        <f t="shared" ref="BH76:BH86" si="165">SUM(AZ76:BG76)</f>
        <v>0</v>
      </c>
      <c r="BI76" s="481">
        <f t="shared" ref="BI76:BI86" si="166">SUM(BH76,AY76)</f>
        <v>0</v>
      </c>
      <c r="BJ76" s="335">
        <v>48</v>
      </c>
      <c r="BK76" s="496">
        <v>0</v>
      </c>
      <c r="BL76" s="496">
        <v>0</v>
      </c>
      <c r="BM76" s="496">
        <v>0</v>
      </c>
      <c r="BN76" s="496">
        <v>0</v>
      </c>
      <c r="BO76" s="496">
        <v>0</v>
      </c>
      <c r="BP76" s="496">
        <v>0</v>
      </c>
      <c r="BQ76" s="496">
        <v>0</v>
      </c>
      <c r="BR76" s="496">
        <v>0</v>
      </c>
      <c r="BS76" s="478">
        <f t="shared" ref="BS76:BS86" si="167">SUM(BK76:BR76)</f>
        <v>0</v>
      </c>
      <c r="BT76" s="497">
        <v>0</v>
      </c>
      <c r="BU76" s="496">
        <v>0</v>
      </c>
      <c r="BV76" s="496">
        <v>0</v>
      </c>
      <c r="BW76" s="496">
        <v>0</v>
      </c>
      <c r="BX76" s="496">
        <v>0</v>
      </c>
      <c r="BY76" s="496">
        <v>0</v>
      </c>
      <c r="BZ76" s="496">
        <v>0</v>
      </c>
      <c r="CA76" s="496">
        <v>0</v>
      </c>
      <c r="CB76" s="480">
        <f t="shared" ref="CB76:CB86" si="168">SUM(BT76:CA76)</f>
        <v>0</v>
      </c>
      <c r="CC76" s="481">
        <f t="shared" ref="CC76:CC86" si="169">SUM(CB76,BS76)</f>
        <v>0</v>
      </c>
      <c r="CD76" s="335">
        <v>48</v>
      </c>
      <c r="CE76" s="480">
        <f t="shared" ref="CE76:CE86" si="170">+C76+D76+W76+X76+AQ76+AR76+BK76+BL76</f>
        <v>0</v>
      </c>
      <c r="CF76" s="480">
        <f t="shared" ref="CF76:CF86" si="171">+E76+F76+Y76+Z76+AS76+AT76+BM76+BN76</f>
        <v>0</v>
      </c>
      <c r="CG76" s="480">
        <f t="shared" ref="CG76:CG86" si="172">+G76+H76+AA76+AB76+AU76+AV76+BO76+BP76</f>
        <v>0</v>
      </c>
      <c r="CH76" s="480">
        <f t="shared" ref="CH76:CH86" si="173">+I76+J76+AC76+AD76+AW76+AX76+BQ76+BR76</f>
        <v>0</v>
      </c>
      <c r="CI76" s="482">
        <f t="shared" ref="CI76:CI86" si="174">SUM(K76,AE76,AY76,BS76)</f>
        <v>0</v>
      </c>
      <c r="CJ76" s="480">
        <f t="shared" ref="CJ76:CJ86" si="175">L76+M76+AF76+AG76+AZ76+BA76+BT76+BU76</f>
        <v>0</v>
      </c>
      <c r="CK76" s="480">
        <f t="shared" ref="CK76:CK86" si="176">N76+O76+AH76+AI76+BB76+BC76+BV76+BW76</f>
        <v>0</v>
      </c>
      <c r="CL76" s="480">
        <f t="shared" ref="CL76:CL86" si="177">P76+Q76+AJ76+AK76+BD76+BE76+BX76+BY76</f>
        <v>0</v>
      </c>
      <c r="CM76" s="480">
        <f t="shared" ref="CM76:CM86" si="178">+R76+S76+AL76+AM76+BF76+BG76+BZ76+CA76</f>
        <v>0</v>
      </c>
      <c r="CN76" s="482">
        <f t="shared" ref="CN76:CN86" si="179">SUM(T76,AN76,BH76,CB76)</f>
        <v>0</v>
      </c>
      <c r="CO76" s="480">
        <f t="shared" ref="CO76:CO86" si="180">+C76+D76+L76+M76+W76+X76+AF76+AG76+AQ76+AR76+AZ76+BA76+BK76+BL76+BT76+BU76</f>
        <v>0</v>
      </c>
      <c r="CP76" s="480">
        <f t="shared" ref="CP76:CP86" si="181">+E76+F76+N76+O76+Y76+Z76+AH76+AI76+AS76+AT76+BB76+BC76+BM76+BN76+BV76+BW76</f>
        <v>0</v>
      </c>
      <c r="CQ76" s="480">
        <f t="shared" ref="CQ76:CQ86" si="182">+G76+H76+P76+Q76+AA76+AB76+AJ76+AK76+AU76+AV76+BD76+BE76+BO76+BP76+BX76+BY76</f>
        <v>0</v>
      </c>
      <c r="CR76" s="480">
        <f t="shared" ref="CR76:CR86" si="183">+I76+J76+R76+S76+AC76+AD76+AL76+AM76+AW76+AX76+BF76+BG76+BQ76+BR76+BZ76+CA76</f>
        <v>0</v>
      </c>
      <c r="CS76" s="482">
        <f t="shared" ref="CS76:CS86" si="184">SUM(CC76,BI76,AO76,U76)</f>
        <v>0</v>
      </c>
      <c r="CT76" s="381"/>
      <c r="CU76" s="381"/>
      <c r="CV76" s="381"/>
      <c r="CW76" s="381"/>
      <c r="CX76" s="381"/>
      <c r="CY76" s="381"/>
      <c r="CZ76" s="381"/>
      <c r="DA76" s="381"/>
      <c r="DB76" s="381"/>
      <c r="DC76" s="381"/>
      <c r="DD76" s="381"/>
      <c r="DE76" s="381"/>
      <c r="DF76" s="381"/>
      <c r="DG76" s="381"/>
      <c r="DH76" s="381"/>
      <c r="DI76" s="381"/>
      <c r="DJ76" s="381"/>
      <c r="DK76" s="381"/>
      <c r="DL76" s="381"/>
      <c r="DM76" s="381"/>
      <c r="DN76" s="381"/>
      <c r="DO76" s="381"/>
      <c r="DP76" s="381"/>
      <c r="DQ76" s="381"/>
      <c r="DR76" s="381"/>
      <c r="DS76" s="381"/>
      <c r="DT76" s="381"/>
      <c r="DU76" s="381"/>
      <c r="DV76" s="381"/>
      <c r="DW76" s="381"/>
      <c r="DX76" s="381"/>
      <c r="DY76" s="381"/>
      <c r="DZ76" s="381"/>
      <c r="EA76" s="381"/>
    </row>
    <row r="77" spans="1:131" ht="15.75" customHeight="1">
      <c r="A77" s="97" t="s">
        <v>246</v>
      </c>
      <c r="B77" s="335">
        <v>49</v>
      </c>
      <c r="C77" s="496">
        <v>0</v>
      </c>
      <c r="D77" s="496">
        <v>0</v>
      </c>
      <c r="E77" s="496">
        <v>0</v>
      </c>
      <c r="F77" s="496">
        <v>0</v>
      </c>
      <c r="G77" s="496">
        <v>0</v>
      </c>
      <c r="H77" s="496">
        <v>0</v>
      </c>
      <c r="I77" s="496">
        <v>0</v>
      </c>
      <c r="J77" s="496">
        <v>0</v>
      </c>
      <c r="K77" s="478">
        <f t="shared" si="158"/>
        <v>0</v>
      </c>
      <c r="L77" s="497">
        <v>0</v>
      </c>
      <c r="M77" s="496">
        <v>0</v>
      </c>
      <c r="N77" s="496">
        <v>0</v>
      </c>
      <c r="O77" s="496">
        <v>0</v>
      </c>
      <c r="P77" s="496">
        <v>0</v>
      </c>
      <c r="Q77" s="496">
        <v>0</v>
      </c>
      <c r="R77" s="496">
        <v>0</v>
      </c>
      <c r="S77" s="496">
        <v>0</v>
      </c>
      <c r="T77" s="480">
        <f t="shared" si="159"/>
        <v>0</v>
      </c>
      <c r="U77" s="481">
        <f t="shared" si="160"/>
        <v>0</v>
      </c>
      <c r="V77" s="335">
        <v>49</v>
      </c>
      <c r="W77" s="496">
        <v>0</v>
      </c>
      <c r="X77" s="496">
        <v>0</v>
      </c>
      <c r="Y77" s="496">
        <v>0</v>
      </c>
      <c r="Z77" s="496">
        <v>0</v>
      </c>
      <c r="AA77" s="496">
        <v>0</v>
      </c>
      <c r="AB77" s="496">
        <v>0</v>
      </c>
      <c r="AC77" s="496">
        <v>0</v>
      </c>
      <c r="AD77" s="496">
        <v>0</v>
      </c>
      <c r="AE77" s="478">
        <f t="shared" si="161"/>
        <v>0</v>
      </c>
      <c r="AF77" s="497">
        <v>0</v>
      </c>
      <c r="AG77" s="496">
        <v>0</v>
      </c>
      <c r="AH77" s="496">
        <v>0</v>
      </c>
      <c r="AI77" s="496">
        <v>0</v>
      </c>
      <c r="AJ77" s="496">
        <v>0</v>
      </c>
      <c r="AK77" s="496">
        <v>0</v>
      </c>
      <c r="AL77" s="496">
        <v>0</v>
      </c>
      <c r="AM77" s="496">
        <v>0</v>
      </c>
      <c r="AN77" s="480">
        <f t="shared" si="162"/>
        <v>0</v>
      </c>
      <c r="AO77" s="481">
        <f t="shared" si="163"/>
        <v>0</v>
      </c>
      <c r="AP77" s="335">
        <v>49</v>
      </c>
      <c r="AQ77" s="496">
        <v>0</v>
      </c>
      <c r="AR77" s="496">
        <v>0</v>
      </c>
      <c r="AS77" s="496">
        <v>0</v>
      </c>
      <c r="AT77" s="496">
        <v>0</v>
      </c>
      <c r="AU77" s="496">
        <v>0</v>
      </c>
      <c r="AV77" s="496">
        <v>0</v>
      </c>
      <c r="AW77" s="496">
        <v>0</v>
      </c>
      <c r="AX77" s="496">
        <v>0</v>
      </c>
      <c r="AY77" s="478">
        <f t="shared" si="164"/>
        <v>0</v>
      </c>
      <c r="AZ77" s="497">
        <v>0</v>
      </c>
      <c r="BA77" s="496">
        <v>0</v>
      </c>
      <c r="BB77" s="496">
        <v>0</v>
      </c>
      <c r="BC77" s="496">
        <v>0</v>
      </c>
      <c r="BD77" s="496">
        <v>0</v>
      </c>
      <c r="BE77" s="496">
        <v>0</v>
      </c>
      <c r="BF77" s="496">
        <v>0</v>
      </c>
      <c r="BG77" s="496">
        <v>0</v>
      </c>
      <c r="BH77" s="480">
        <f t="shared" si="165"/>
        <v>0</v>
      </c>
      <c r="BI77" s="481">
        <f t="shared" si="166"/>
        <v>0</v>
      </c>
      <c r="BJ77" s="335">
        <v>49</v>
      </c>
      <c r="BK77" s="496">
        <v>0</v>
      </c>
      <c r="BL77" s="496">
        <v>0</v>
      </c>
      <c r="BM77" s="496">
        <v>0</v>
      </c>
      <c r="BN77" s="496">
        <v>0</v>
      </c>
      <c r="BO77" s="496">
        <v>0</v>
      </c>
      <c r="BP77" s="496">
        <v>0</v>
      </c>
      <c r="BQ77" s="496">
        <v>0</v>
      </c>
      <c r="BR77" s="496">
        <v>0</v>
      </c>
      <c r="BS77" s="478">
        <f t="shared" si="167"/>
        <v>0</v>
      </c>
      <c r="BT77" s="497">
        <v>0</v>
      </c>
      <c r="BU77" s="496">
        <v>0</v>
      </c>
      <c r="BV77" s="496">
        <v>0</v>
      </c>
      <c r="BW77" s="496">
        <v>0</v>
      </c>
      <c r="BX77" s="496">
        <v>0</v>
      </c>
      <c r="BY77" s="496">
        <v>0</v>
      </c>
      <c r="BZ77" s="496">
        <v>0</v>
      </c>
      <c r="CA77" s="496">
        <v>0</v>
      </c>
      <c r="CB77" s="480">
        <f t="shared" si="168"/>
        <v>0</v>
      </c>
      <c r="CC77" s="481">
        <f t="shared" si="169"/>
        <v>0</v>
      </c>
      <c r="CD77" s="335">
        <v>49</v>
      </c>
      <c r="CE77" s="480">
        <f t="shared" si="170"/>
        <v>0</v>
      </c>
      <c r="CF77" s="480">
        <f t="shared" si="171"/>
        <v>0</v>
      </c>
      <c r="CG77" s="480">
        <f t="shared" si="172"/>
        <v>0</v>
      </c>
      <c r="CH77" s="480">
        <f t="shared" si="173"/>
        <v>0</v>
      </c>
      <c r="CI77" s="482">
        <f t="shared" si="174"/>
        <v>0</v>
      </c>
      <c r="CJ77" s="480">
        <f t="shared" si="175"/>
        <v>0</v>
      </c>
      <c r="CK77" s="480">
        <f t="shared" si="176"/>
        <v>0</v>
      </c>
      <c r="CL77" s="480">
        <f t="shared" si="177"/>
        <v>0</v>
      </c>
      <c r="CM77" s="480">
        <f t="shared" si="178"/>
        <v>0</v>
      </c>
      <c r="CN77" s="482">
        <f t="shared" si="179"/>
        <v>0</v>
      </c>
      <c r="CO77" s="480">
        <f t="shared" si="180"/>
        <v>0</v>
      </c>
      <c r="CP77" s="480">
        <f t="shared" si="181"/>
        <v>0</v>
      </c>
      <c r="CQ77" s="480">
        <f t="shared" si="182"/>
        <v>0</v>
      </c>
      <c r="CR77" s="480">
        <f t="shared" si="183"/>
        <v>0</v>
      </c>
      <c r="CS77" s="482">
        <f t="shared" si="184"/>
        <v>0</v>
      </c>
    </row>
    <row r="78" spans="1:131" ht="15.75" customHeight="1">
      <c r="A78" s="97" t="s">
        <v>248</v>
      </c>
      <c r="B78" s="335">
        <v>50</v>
      </c>
      <c r="C78" s="496">
        <v>0</v>
      </c>
      <c r="D78" s="496">
        <v>0</v>
      </c>
      <c r="E78" s="496">
        <v>0</v>
      </c>
      <c r="F78" s="496">
        <v>0</v>
      </c>
      <c r="G78" s="496">
        <v>0</v>
      </c>
      <c r="H78" s="496">
        <v>0</v>
      </c>
      <c r="I78" s="496">
        <v>0</v>
      </c>
      <c r="J78" s="496">
        <v>0</v>
      </c>
      <c r="K78" s="478">
        <f t="shared" si="158"/>
        <v>0</v>
      </c>
      <c r="L78" s="497">
        <v>0</v>
      </c>
      <c r="M78" s="496">
        <v>0</v>
      </c>
      <c r="N78" s="496">
        <v>0</v>
      </c>
      <c r="O78" s="496">
        <v>0</v>
      </c>
      <c r="P78" s="496">
        <v>0</v>
      </c>
      <c r="Q78" s="496">
        <v>0</v>
      </c>
      <c r="R78" s="496">
        <v>0</v>
      </c>
      <c r="S78" s="496">
        <v>0</v>
      </c>
      <c r="T78" s="480">
        <f t="shared" si="159"/>
        <v>0</v>
      </c>
      <c r="U78" s="481">
        <f t="shared" si="160"/>
        <v>0</v>
      </c>
      <c r="V78" s="335">
        <v>50</v>
      </c>
      <c r="W78" s="496">
        <v>0</v>
      </c>
      <c r="X78" s="496">
        <v>0</v>
      </c>
      <c r="Y78" s="496">
        <v>0</v>
      </c>
      <c r="Z78" s="496">
        <v>0</v>
      </c>
      <c r="AA78" s="496">
        <v>0</v>
      </c>
      <c r="AB78" s="496">
        <v>0</v>
      </c>
      <c r="AC78" s="496">
        <v>0</v>
      </c>
      <c r="AD78" s="496">
        <v>0</v>
      </c>
      <c r="AE78" s="478">
        <f t="shared" si="161"/>
        <v>0</v>
      </c>
      <c r="AF78" s="497">
        <v>0</v>
      </c>
      <c r="AG78" s="496">
        <v>0</v>
      </c>
      <c r="AH78" s="496">
        <v>0</v>
      </c>
      <c r="AI78" s="496">
        <v>0</v>
      </c>
      <c r="AJ78" s="496">
        <v>0</v>
      </c>
      <c r="AK78" s="496">
        <v>0</v>
      </c>
      <c r="AL78" s="496">
        <v>0</v>
      </c>
      <c r="AM78" s="496">
        <v>0</v>
      </c>
      <c r="AN78" s="480">
        <f t="shared" si="162"/>
        <v>0</v>
      </c>
      <c r="AO78" s="481">
        <f t="shared" si="163"/>
        <v>0</v>
      </c>
      <c r="AP78" s="335">
        <v>50</v>
      </c>
      <c r="AQ78" s="496">
        <v>0</v>
      </c>
      <c r="AR78" s="496">
        <v>0</v>
      </c>
      <c r="AS78" s="496">
        <v>0</v>
      </c>
      <c r="AT78" s="496">
        <v>0</v>
      </c>
      <c r="AU78" s="496">
        <v>0</v>
      </c>
      <c r="AV78" s="496">
        <v>0</v>
      </c>
      <c r="AW78" s="496">
        <v>0</v>
      </c>
      <c r="AX78" s="496">
        <v>0</v>
      </c>
      <c r="AY78" s="478">
        <f t="shared" si="164"/>
        <v>0</v>
      </c>
      <c r="AZ78" s="497">
        <v>0</v>
      </c>
      <c r="BA78" s="496">
        <v>0</v>
      </c>
      <c r="BB78" s="496">
        <v>0</v>
      </c>
      <c r="BC78" s="496">
        <v>0</v>
      </c>
      <c r="BD78" s="496">
        <v>0</v>
      </c>
      <c r="BE78" s="496">
        <v>0</v>
      </c>
      <c r="BF78" s="496">
        <v>0</v>
      </c>
      <c r="BG78" s="496">
        <v>0</v>
      </c>
      <c r="BH78" s="480">
        <f t="shared" si="165"/>
        <v>0</v>
      </c>
      <c r="BI78" s="481">
        <f t="shared" si="166"/>
        <v>0</v>
      </c>
      <c r="BJ78" s="335">
        <v>50</v>
      </c>
      <c r="BK78" s="496">
        <v>0</v>
      </c>
      <c r="BL78" s="496">
        <v>0</v>
      </c>
      <c r="BM78" s="496">
        <v>0</v>
      </c>
      <c r="BN78" s="496">
        <v>0</v>
      </c>
      <c r="BO78" s="496">
        <v>0</v>
      </c>
      <c r="BP78" s="496">
        <v>0</v>
      </c>
      <c r="BQ78" s="496">
        <v>0</v>
      </c>
      <c r="BR78" s="496">
        <v>0</v>
      </c>
      <c r="BS78" s="478">
        <f t="shared" si="167"/>
        <v>0</v>
      </c>
      <c r="BT78" s="497">
        <v>0</v>
      </c>
      <c r="BU78" s="496">
        <v>0</v>
      </c>
      <c r="BV78" s="496">
        <v>0</v>
      </c>
      <c r="BW78" s="496">
        <v>0</v>
      </c>
      <c r="BX78" s="496">
        <v>0</v>
      </c>
      <c r="BY78" s="496">
        <v>0</v>
      </c>
      <c r="BZ78" s="496">
        <v>0</v>
      </c>
      <c r="CA78" s="496">
        <v>0</v>
      </c>
      <c r="CB78" s="480">
        <f t="shared" si="168"/>
        <v>0</v>
      </c>
      <c r="CC78" s="481">
        <f t="shared" si="169"/>
        <v>0</v>
      </c>
      <c r="CD78" s="335">
        <v>50</v>
      </c>
      <c r="CE78" s="480">
        <f t="shared" si="170"/>
        <v>0</v>
      </c>
      <c r="CF78" s="480">
        <f t="shared" si="171"/>
        <v>0</v>
      </c>
      <c r="CG78" s="480">
        <f t="shared" si="172"/>
        <v>0</v>
      </c>
      <c r="CH78" s="480">
        <f t="shared" si="173"/>
        <v>0</v>
      </c>
      <c r="CI78" s="482">
        <f t="shared" si="174"/>
        <v>0</v>
      </c>
      <c r="CJ78" s="480">
        <f t="shared" si="175"/>
        <v>0</v>
      </c>
      <c r="CK78" s="480">
        <f t="shared" si="176"/>
        <v>0</v>
      </c>
      <c r="CL78" s="480">
        <f t="shared" si="177"/>
        <v>0</v>
      </c>
      <c r="CM78" s="480">
        <f t="shared" si="178"/>
        <v>0</v>
      </c>
      <c r="CN78" s="482">
        <f t="shared" si="179"/>
        <v>0</v>
      </c>
      <c r="CO78" s="480">
        <f t="shared" si="180"/>
        <v>0</v>
      </c>
      <c r="CP78" s="480">
        <f t="shared" si="181"/>
        <v>0</v>
      </c>
      <c r="CQ78" s="480">
        <f t="shared" si="182"/>
        <v>0</v>
      </c>
      <c r="CR78" s="480">
        <f t="shared" si="183"/>
        <v>0</v>
      </c>
      <c r="CS78" s="482">
        <f t="shared" si="184"/>
        <v>0</v>
      </c>
    </row>
    <row r="79" spans="1:131" ht="15.75" customHeight="1">
      <c r="A79" s="97" t="s">
        <v>250</v>
      </c>
      <c r="B79" s="335">
        <v>51</v>
      </c>
      <c r="C79" s="496">
        <v>1628.190561830409</v>
      </c>
      <c r="D79" s="496">
        <v>2867.8564951278536</v>
      </c>
      <c r="E79" s="496">
        <v>1908.3207093591059</v>
      </c>
      <c r="F79" s="496">
        <v>3632.6170083002607</v>
      </c>
      <c r="G79" s="496">
        <v>1134.8849386619659</v>
      </c>
      <c r="H79" s="496">
        <v>2668.1349967682781</v>
      </c>
      <c r="I79" s="496">
        <v>1620.5398971149907</v>
      </c>
      <c r="J79" s="496">
        <v>3826.9090599522824</v>
      </c>
      <c r="K79" s="478">
        <f t="shared" si="158"/>
        <v>19287.453667115147</v>
      </c>
      <c r="L79" s="497">
        <v>0</v>
      </c>
      <c r="M79" s="496">
        <v>9837.1896617141574</v>
      </c>
      <c r="N79" s="496">
        <v>0</v>
      </c>
      <c r="O79" s="496">
        <v>9903.497953824366</v>
      </c>
      <c r="P79" s="496">
        <v>0</v>
      </c>
      <c r="Q79" s="496">
        <v>7424.9090834191675</v>
      </c>
      <c r="R79" s="496">
        <v>0</v>
      </c>
      <c r="S79" s="496">
        <v>8936.7208269508337</v>
      </c>
      <c r="T79" s="480">
        <f t="shared" si="159"/>
        <v>36102.317525908526</v>
      </c>
      <c r="U79" s="481">
        <f t="shared" si="160"/>
        <v>55389.771193023669</v>
      </c>
      <c r="V79" s="335">
        <v>51</v>
      </c>
      <c r="W79" s="496">
        <v>347.23954548495902</v>
      </c>
      <c r="X79" s="496">
        <v>2093.0046566496344</v>
      </c>
      <c r="Y79" s="496">
        <v>334.52058633429476</v>
      </c>
      <c r="Z79" s="496">
        <v>2644.7611369565079</v>
      </c>
      <c r="AA79" s="496">
        <v>261.71622290548646</v>
      </c>
      <c r="AB79" s="496">
        <v>1931.5715535225877</v>
      </c>
      <c r="AC79" s="496">
        <v>288.11182929403765</v>
      </c>
      <c r="AD79" s="496">
        <v>2507.1733780163995</v>
      </c>
      <c r="AE79" s="478">
        <f t="shared" si="161"/>
        <v>10408.098909163908</v>
      </c>
      <c r="AF79" s="497">
        <v>0</v>
      </c>
      <c r="AG79" s="496">
        <v>4052.283231149951</v>
      </c>
      <c r="AH79" s="496">
        <v>0</v>
      </c>
      <c r="AI79" s="496">
        <v>4296.3709508771371</v>
      </c>
      <c r="AJ79" s="496">
        <v>0</v>
      </c>
      <c r="AK79" s="496">
        <v>3410.4637005756354</v>
      </c>
      <c r="AL79" s="496">
        <v>0</v>
      </c>
      <c r="AM79" s="496">
        <v>4419.3191772635328</v>
      </c>
      <c r="AN79" s="480">
        <f t="shared" si="162"/>
        <v>16178.437059866257</v>
      </c>
      <c r="AO79" s="481">
        <f t="shared" si="163"/>
        <v>26586.535969030163</v>
      </c>
      <c r="AP79" s="335">
        <v>51</v>
      </c>
      <c r="AQ79" s="496">
        <v>25336.535594475885</v>
      </c>
      <c r="AR79" s="496">
        <v>76611.953518733135</v>
      </c>
      <c r="AS79" s="496">
        <v>30716.70192782216</v>
      </c>
      <c r="AT79" s="496">
        <v>90290.858052897878</v>
      </c>
      <c r="AU79" s="496">
        <v>24152.740941154261</v>
      </c>
      <c r="AV79" s="496">
        <v>68491.889555791538</v>
      </c>
      <c r="AW79" s="496">
        <v>33034.99964361843</v>
      </c>
      <c r="AX79" s="496">
        <v>95620.923881966388</v>
      </c>
      <c r="AY79" s="478">
        <f t="shared" si="164"/>
        <v>444256.60311645962</v>
      </c>
      <c r="AZ79" s="497">
        <v>0</v>
      </c>
      <c r="BA79" s="496">
        <v>84607.918617134914</v>
      </c>
      <c r="BB79" s="496">
        <v>0</v>
      </c>
      <c r="BC79" s="496">
        <v>75679.097676416597</v>
      </c>
      <c r="BD79" s="496">
        <v>0</v>
      </c>
      <c r="BE79" s="496">
        <v>58864.800861482487</v>
      </c>
      <c r="BF79" s="496">
        <v>0</v>
      </c>
      <c r="BG79" s="496">
        <v>81677.947955501193</v>
      </c>
      <c r="BH79" s="480">
        <f t="shared" si="165"/>
        <v>300829.7651105352</v>
      </c>
      <c r="BI79" s="481">
        <f t="shared" si="166"/>
        <v>745086.36822699476</v>
      </c>
      <c r="BJ79" s="335">
        <v>51</v>
      </c>
      <c r="BK79" s="496">
        <v>373.56663739305986</v>
      </c>
      <c r="BL79" s="496">
        <v>10337.914970640641</v>
      </c>
      <c r="BM79" s="496">
        <v>529.71804206239767</v>
      </c>
      <c r="BN79" s="496">
        <v>12462.187976254136</v>
      </c>
      <c r="BO79" s="496">
        <v>487.52532148181263</v>
      </c>
      <c r="BP79" s="496">
        <v>8845.8366163833125</v>
      </c>
      <c r="BQ79" s="496">
        <v>766.41837795347681</v>
      </c>
      <c r="BR79" s="496">
        <v>9573.550473481715</v>
      </c>
      <c r="BS79" s="478">
        <f t="shared" si="167"/>
        <v>43376.718415650546</v>
      </c>
      <c r="BT79" s="497">
        <v>0</v>
      </c>
      <c r="BU79" s="496">
        <v>3903.5328405459522</v>
      </c>
      <c r="BV79" s="496">
        <v>0</v>
      </c>
      <c r="BW79" s="496">
        <v>4133.5353629933234</v>
      </c>
      <c r="BX79" s="496">
        <v>0</v>
      </c>
      <c r="BY79" s="496">
        <v>2636.2918495231106</v>
      </c>
      <c r="BZ79" s="496">
        <v>0</v>
      </c>
      <c r="CA79" s="496">
        <v>2916.821820004895</v>
      </c>
      <c r="CB79" s="480">
        <f t="shared" si="168"/>
        <v>13590.181873067282</v>
      </c>
      <c r="CC79" s="481">
        <f t="shared" si="169"/>
        <v>56966.900288717829</v>
      </c>
      <c r="CD79" s="335">
        <v>51</v>
      </c>
      <c r="CE79" s="480">
        <f t="shared" si="170"/>
        <v>119596.26198033558</v>
      </c>
      <c r="CF79" s="480">
        <f t="shared" si="171"/>
        <v>142519.68543998673</v>
      </c>
      <c r="CG79" s="480">
        <f t="shared" si="172"/>
        <v>107974.30014666924</v>
      </c>
      <c r="CH79" s="480">
        <f t="shared" si="173"/>
        <v>147238.62654139771</v>
      </c>
      <c r="CI79" s="482">
        <f t="shared" si="174"/>
        <v>517328.87410838919</v>
      </c>
      <c r="CJ79" s="480">
        <f t="shared" si="175"/>
        <v>102400.92435054498</v>
      </c>
      <c r="CK79" s="480">
        <f t="shared" si="176"/>
        <v>94012.501944111427</v>
      </c>
      <c r="CL79" s="480">
        <f t="shared" si="177"/>
        <v>72336.465495000404</v>
      </c>
      <c r="CM79" s="480">
        <f t="shared" si="178"/>
        <v>97950.809779720468</v>
      </c>
      <c r="CN79" s="482">
        <f t="shared" si="179"/>
        <v>366700.70156937727</v>
      </c>
      <c r="CO79" s="480">
        <f t="shared" si="180"/>
        <v>221997.18633088056</v>
      </c>
      <c r="CP79" s="480">
        <f t="shared" si="181"/>
        <v>236532.18738409813</v>
      </c>
      <c r="CQ79" s="480">
        <f t="shared" si="182"/>
        <v>180310.76564166963</v>
      </c>
      <c r="CR79" s="480">
        <f t="shared" si="183"/>
        <v>245189.43632111815</v>
      </c>
      <c r="CS79" s="482">
        <f t="shared" si="184"/>
        <v>884029.57567776635</v>
      </c>
    </row>
    <row r="80" spans="1:131" ht="15.75" customHeight="1">
      <c r="A80" s="97" t="s">
        <v>252</v>
      </c>
      <c r="B80" s="335">
        <v>52</v>
      </c>
      <c r="C80" s="496">
        <v>0</v>
      </c>
      <c r="D80" s="496">
        <v>0</v>
      </c>
      <c r="E80" s="496">
        <v>0</v>
      </c>
      <c r="F80" s="496">
        <v>0</v>
      </c>
      <c r="G80" s="496">
        <v>0</v>
      </c>
      <c r="H80" s="496">
        <v>0</v>
      </c>
      <c r="I80" s="496">
        <v>0</v>
      </c>
      <c r="J80" s="496">
        <v>0</v>
      </c>
      <c r="K80" s="478">
        <f t="shared" si="158"/>
        <v>0</v>
      </c>
      <c r="L80" s="497">
        <v>0</v>
      </c>
      <c r="M80" s="496">
        <v>0</v>
      </c>
      <c r="N80" s="496">
        <v>0</v>
      </c>
      <c r="O80" s="496">
        <v>0</v>
      </c>
      <c r="P80" s="496">
        <v>0</v>
      </c>
      <c r="Q80" s="496">
        <v>0</v>
      </c>
      <c r="R80" s="496">
        <v>0</v>
      </c>
      <c r="S80" s="496">
        <v>0</v>
      </c>
      <c r="T80" s="480">
        <f t="shared" si="159"/>
        <v>0</v>
      </c>
      <c r="U80" s="481">
        <f t="shared" si="160"/>
        <v>0</v>
      </c>
      <c r="V80" s="335">
        <v>52</v>
      </c>
      <c r="W80" s="496">
        <v>0</v>
      </c>
      <c r="X80" s="496">
        <v>0</v>
      </c>
      <c r="Y80" s="496">
        <v>0</v>
      </c>
      <c r="Z80" s="496">
        <v>0</v>
      </c>
      <c r="AA80" s="496">
        <v>0</v>
      </c>
      <c r="AB80" s="496">
        <v>0</v>
      </c>
      <c r="AC80" s="496">
        <v>0</v>
      </c>
      <c r="AD80" s="496">
        <v>0</v>
      </c>
      <c r="AE80" s="478">
        <f t="shared" si="161"/>
        <v>0</v>
      </c>
      <c r="AF80" s="497">
        <v>0</v>
      </c>
      <c r="AG80" s="496">
        <v>0</v>
      </c>
      <c r="AH80" s="496">
        <v>0</v>
      </c>
      <c r="AI80" s="496">
        <v>0</v>
      </c>
      <c r="AJ80" s="496">
        <v>0</v>
      </c>
      <c r="AK80" s="496">
        <v>0</v>
      </c>
      <c r="AL80" s="496">
        <v>0</v>
      </c>
      <c r="AM80" s="496">
        <v>0</v>
      </c>
      <c r="AN80" s="480">
        <f t="shared" si="162"/>
        <v>0</v>
      </c>
      <c r="AO80" s="481">
        <f t="shared" si="163"/>
        <v>0</v>
      </c>
      <c r="AP80" s="335">
        <v>52</v>
      </c>
      <c r="AQ80" s="496">
        <v>0</v>
      </c>
      <c r="AR80" s="496">
        <v>0</v>
      </c>
      <c r="AS80" s="496">
        <v>0</v>
      </c>
      <c r="AT80" s="496">
        <v>0</v>
      </c>
      <c r="AU80" s="496">
        <v>0</v>
      </c>
      <c r="AV80" s="496">
        <v>0</v>
      </c>
      <c r="AW80" s="496">
        <v>0</v>
      </c>
      <c r="AX80" s="496">
        <v>0</v>
      </c>
      <c r="AY80" s="478">
        <f t="shared" si="164"/>
        <v>0</v>
      </c>
      <c r="AZ80" s="497">
        <v>0</v>
      </c>
      <c r="BA80" s="496">
        <v>0</v>
      </c>
      <c r="BB80" s="496">
        <v>0</v>
      </c>
      <c r="BC80" s="496">
        <v>0</v>
      </c>
      <c r="BD80" s="496">
        <v>0</v>
      </c>
      <c r="BE80" s="496">
        <v>0</v>
      </c>
      <c r="BF80" s="496">
        <v>0</v>
      </c>
      <c r="BG80" s="496">
        <v>0</v>
      </c>
      <c r="BH80" s="480">
        <f t="shared" si="165"/>
        <v>0</v>
      </c>
      <c r="BI80" s="481">
        <f t="shared" si="166"/>
        <v>0</v>
      </c>
      <c r="BJ80" s="335">
        <v>52</v>
      </c>
      <c r="BK80" s="496">
        <v>0</v>
      </c>
      <c r="BL80" s="496">
        <v>0</v>
      </c>
      <c r="BM80" s="496">
        <v>0</v>
      </c>
      <c r="BN80" s="496">
        <v>0</v>
      </c>
      <c r="BO80" s="496">
        <v>0</v>
      </c>
      <c r="BP80" s="496">
        <v>0</v>
      </c>
      <c r="BQ80" s="496">
        <v>0</v>
      </c>
      <c r="BR80" s="496">
        <v>0</v>
      </c>
      <c r="BS80" s="478">
        <f t="shared" si="167"/>
        <v>0</v>
      </c>
      <c r="BT80" s="497">
        <v>0</v>
      </c>
      <c r="BU80" s="496">
        <v>0</v>
      </c>
      <c r="BV80" s="496">
        <v>0</v>
      </c>
      <c r="BW80" s="496">
        <v>0</v>
      </c>
      <c r="BX80" s="496">
        <v>0</v>
      </c>
      <c r="BY80" s="496">
        <v>0</v>
      </c>
      <c r="BZ80" s="496">
        <v>0</v>
      </c>
      <c r="CA80" s="496">
        <v>0</v>
      </c>
      <c r="CB80" s="480">
        <f t="shared" si="168"/>
        <v>0</v>
      </c>
      <c r="CC80" s="481">
        <f t="shared" si="169"/>
        <v>0</v>
      </c>
      <c r="CD80" s="335">
        <v>52</v>
      </c>
      <c r="CE80" s="480">
        <f t="shared" si="170"/>
        <v>0</v>
      </c>
      <c r="CF80" s="480">
        <f t="shared" si="171"/>
        <v>0</v>
      </c>
      <c r="CG80" s="480">
        <f t="shared" si="172"/>
        <v>0</v>
      </c>
      <c r="CH80" s="480">
        <f t="shared" si="173"/>
        <v>0</v>
      </c>
      <c r="CI80" s="482">
        <f t="shared" si="174"/>
        <v>0</v>
      </c>
      <c r="CJ80" s="480">
        <f t="shared" si="175"/>
        <v>0</v>
      </c>
      <c r="CK80" s="480">
        <f t="shared" si="176"/>
        <v>0</v>
      </c>
      <c r="CL80" s="480">
        <f t="shared" si="177"/>
        <v>0</v>
      </c>
      <c r="CM80" s="480">
        <f t="shared" si="178"/>
        <v>0</v>
      </c>
      <c r="CN80" s="482">
        <f t="shared" si="179"/>
        <v>0</v>
      </c>
      <c r="CO80" s="480">
        <f t="shared" si="180"/>
        <v>0</v>
      </c>
      <c r="CP80" s="480">
        <f t="shared" si="181"/>
        <v>0</v>
      </c>
      <c r="CQ80" s="480">
        <f t="shared" si="182"/>
        <v>0</v>
      </c>
      <c r="CR80" s="480">
        <f t="shared" si="183"/>
        <v>0</v>
      </c>
      <c r="CS80" s="482">
        <f t="shared" si="184"/>
        <v>0</v>
      </c>
    </row>
    <row r="81" spans="1:131" ht="15.75" customHeight="1">
      <c r="A81" s="97" t="s">
        <v>254</v>
      </c>
      <c r="B81" s="335">
        <v>53</v>
      </c>
      <c r="C81" s="496">
        <v>9623.2977285569468</v>
      </c>
      <c r="D81" s="496">
        <v>16950.249892349992</v>
      </c>
      <c r="E81" s="496">
        <v>11277.944747717325</v>
      </c>
      <c r="F81" s="496">
        <v>21468.327471532531</v>
      </c>
      <c r="G81" s="496">
        <v>8680.3361682061914</v>
      </c>
      <c r="H81" s="496">
        <v>20407.62717444334</v>
      </c>
      <c r="I81" s="496">
        <v>9735.601443010868</v>
      </c>
      <c r="J81" s="496">
        <v>22990.647396383785</v>
      </c>
      <c r="K81" s="478">
        <f t="shared" si="158"/>
        <v>121134.03202220099</v>
      </c>
      <c r="L81" s="497">
        <v>0</v>
      </c>
      <c r="M81" s="496">
        <v>58141.968849478006</v>
      </c>
      <c r="N81" s="496">
        <v>0</v>
      </c>
      <c r="O81" s="496">
        <v>58528.475944629521</v>
      </c>
      <c r="P81" s="496">
        <v>0</v>
      </c>
      <c r="Q81" s="496">
        <v>56790.520930195562</v>
      </c>
      <c r="R81" s="496">
        <v>0</v>
      </c>
      <c r="S81" s="496">
        <v>53688.497477624362</v>
      </c>
      <c r="T81" s="480">
        <f t="shared" si="159"/>
        <v>227149.46320192746</v>
      </c>
      <c r="U81" s="481">
        <f t="shared" si="160"/>
        <v>348283.49522412848</v>
      </c>
      <c r="V81" s="335">
        <v>53</v>
      </c>
      <c r="W81" s="496">
        <v>2052.3331897796679</v>
      </c>
      <c r="X81" s="496">
        <v>12370.546439940286</v>
      </c>
      <c r="Y81" s="496">
        <v>1976.9762342091919</v>
      </c>
      <c r="Z81" s="496">
        <v>15630.218666716069</v>
      </c>
      <c r="AA81" s="496">
        <v>2001.7754382847409</v>
      </c>
      <c r="AB81" s="496">
        <v>14773.912179404142</v>
      </c>
      <c r="AC81" s="496">
        <v>1730.8687962679019</v>
      </c>
      <c r="AD81" s="496">
        <v>15062.165887028996</v>
      </c>
      <c r="AE81" s="478">
        <f t="shared" si="161"/>
        <v>65598.796831631</v>
      </c>
      <c r="AF81" s="497">
        <v>0</v>
      </c>
      <c r="AG81" s="496">
        <v>23950.714939629132</v>
      </c>
      <c r="AH81" s="496">
        <v>0</v>
      </c>
      <c r="AI81" s="496">
        <v>25391.033049137248</v>
      </c>
      <c r="AJ81" s="496">
        <v>0</v>
      </c>
      <c r="AK81" s="496">
        <v>26085.438621966583</v>
      </c>
      <c r="AL81" s="496">
        <v>0</v>
      </c>
      <c r="AM81" s="496">
        <v>26549.627217378831</v>
      </c>
      <c r="AN81" s="480">
        <f t="shared" si="162"/>
        <v>101976.81382811179</v>
      </c>
      <c r="AO81" s="481">
        <f t="shared" si="163"/>
        <v>167575.61065974279</v>
      </c>
      <c r="AP81" s="335">
        <v>53</v>
      </c>
      <c r="AQ81" s="496">
        <v>149749.68603289215</v>
      </c>
      <c r="AR81" s="496">
        <v>452809.18312676431</v>
      </c>
      <c r="AS81" s="496">
        <v>181531.99589309248</v>
      </c>
      <c r="AT81" s="496">
        <v>533608.0583051244</v>
      </c>
      <c r="AU81" s="496">
        <v>184735.82969565058</v>
      </c>
      <c r="AV81" s="496">
        <v>523870.39944408601</v>
      </c>
      <c r="AW81" s="496">
        <v>198462.00070287677</v>
      </c>
      <c r="AX81" s="496">
        <v>574454.97403958533</v>
      </c>
      <c r="AY81" s="478">
        <f t="shared" si="164"/>
        <v>2799222.127240072</v>
      </c>
      <c r="AZ81" s="497">
        <v>0</v>
      </c>
      <c r="BA81" s="496">
        <v>500068.7328213444</v>
      </c>
      <c r="BB81" s="496">
        <v>0</v>
      </c>
      <c r="BC81" s="496">
        <v>447254.32049541164</v>
      </c>
      <c r="BD81" s="496">
        <v>0</v>
      </c>
      <c r="BE81" s="496">
        <v>450236.18037843797</v>
      </c>
      <c r="BF81" s="496">
        <v>0</v>
      </c>
      <c r="BG81" s="496">
        <v>490690.75645307556</v>
      </c>
      <c r="BH81" s="480">
        <f t="shared" si="165"/>
        <v>1888249.9901482696</v>
      </c>
      <c r="BI81" s="481">
        <f t="shared" si="166"/>
        <v>4687472.1173883416</v>
      </c>
      <c r="BJ81" s="335">
        <v>53</v>
      </c>
      <c r="BK81" s="496">
        <v>2207.9374843248452</v>
      </c>
      <c r="BL81" s="496">
        <v>61101.468088072113</v>
      </c>
      <c r="BM81" s="496">
        <v>3130.5696054910422</v>
      </c>
      <c r="BN81" s="496">
        <v>73650.024727270924</v>
      </c>
      <c r="BO81" s="496">
        <v>3728.9098980944605</v>
      </c>
      <c r="BP81" s="496">
        <v>67658.696404733666</v>
      </c>
      <c r="BQ81" s="496">
        <v>4604.3567823523072</v>
      </c>
      <c r="BR81" s="496">
        <v>57514.333322058497</v>
      </c>
      <c r="BS81" s="478">
        <f t="shared" si="167"/>
        <v>273596.29631239787</v>
      </c>
      <c r="BT81" s="497">
        <v>0</v>
      </c>
      <c r="BU81" s="496">
        <v>23071.536955442709</v>
      </c>
      <c r="BV81" s="496">
        <v>0</v>
      </c>
      <c r="BW81" s="496">
        <v>24428.694405475788</v>
      </c>
      <c r="BX81" s="496">
        <v>0</v>
      </c>
      <c r="BY81" s="496">
        <v>20164.070128856292</v>
      </c>
      <c r="BZ81" s="496">
        <v>0</v>
      </c>
      <c r="CA81" s="496">
        <v>17523.181484392815</v>
      </c>
      <c r="CB81" s="480">
        <f t="shared" si="168"/>
        <v>85187.482974167593</v>
      </c>
      <c r="CC81" s="481">
        <f t="shared" si="169"/>
        <v>358783.77928656549</v>
      </c>
      <c r="CD81" s="335">
        <v>53</v>
      </c>
      <c r="CE81" s="480">
        <f t="shared" si="170"/>
        <v>706864.70198268024</v>
      </c>
      <c r="CF81" s="480">
        <f t="shared" si="171"/>
        <v>842274.11565115396</v>
      </c>
      <c r="CG81" s="480">
        <f t="shared" si="172"/>
        <v>825857.48640290322</v>
      </c>
      <c r="CH81" s="480">
        <f t="shared" si="173"/>
        <v>884554.94836956449</v>
      </c>
      <c r="CI81" s="482">
        <f t="shared" si="174"/>
        <v>3259551.2524063019</v>
      </c>
      <c r="CJ81" s="480">
        <f t="shared" si="175"/>
        <v>605232.95356589428</v>
      </c>
      <c r="CK81" s="480">
        <f t="shared" si="176"/>
        <v>555602.52389465412</v>
      </c>
      <c r="CL81" s="480">
        <f t="shared" si="177"/>
        <v>553276.21005945641</v>
      </c>
      <c r="CM81" s="480">
        <f t="shared" si="178"/>
        <v>588452.06263247156</v>
      </c>
      <c r="CN81" s="482">
        <f t="shared" si="179"/>
        <v>2302563.7501524761</v>
      </c>
      <c r="CO81" s="480">
        <f t="shared" si="180"/>
        <v>1312097.6555485746</v>
      </c>
      <c r="CP81" s="480">
        <f t="shared" si="181"/>
        <v>1397876.6395458083</v>
      </c>
      <c r="CQ81" s="480">
        <f t="shared" si="182"/>
        <v>1379133.6964623593</v>
      </c>
      <c r="CR81" s="480">
        <f t="shared" si="183"/>
        <v>1473007.011002036</v>
      </c>
      <c r="CS81" s="482">
        <f t="shared" si="184"/>
        <v>5562115.002558778</v>
      </c>
    </row>
    <row r="82" spans="1:131" ht="15.75" customHeight="1">
      <c r="A82" s="97" t="s">
        <v>256</v>
      </c>
      <c r="B82" s="335">
        <v>54</v>
      </c>
      <c r="C82" s="496">
        <v>0</v>
      </c>
      <c r="D82" s="496">
        <v>0</v>
      </c>
      <c r="E82" s="496">
        <v>0</v>
      </c>
      <c r="F82" s="496">
        <v>0</v>
      </c>
      <c r="G82" s="496">
        <v>0</v>
      </c>
      <c r="H82" s="496">
        <v>0</v>
      </c>
      <c r="I82" s="496">
        <v>0</v>
      </c>
      <c r="J82" s="496">
        <v>0</v>
      </c>
      <c r="K82" s="478">
        <f t="shared" si="158"/>
        <v>0</v>
      </c>
      <c r="L82" s="497">
        <v>0</v>
      </c>
      <c r="M82" s="496">
        <v>0</v>
      </c>
      <c r="N82" s="496">
        <v>0</v>
      </c>
      <c r="O82" s="496">
        <v>0</v>
      </c>
      <c r="P82" s="496">
        <v>0</v>
      </c>
      <c r="Q82" s="496">
        <v>0</v>
      </c>
      <c r="R82" s="496">
        <v>0</v>
      </c>
      <c r="S82" s="496">
        <v>0</v>
      </c>
      <c r="T82" s="480">
        <f t="shared" si="159"/>
        <v>0</v>
      </c>
      <c r="U82" s="481">
        <f t="shared" si="160"/>
        <v>0</v>
      </c>
      <c r="V82" s="335">
        <v>54</v>
      </c>
      <c r="W82" s="496">
        <v>0</v>
      </c>
      <c r="X82" s="496">
        <v>0</v>
      </c>
      <c r="Y82" s="496">
        <v>0</v>
      </c>
      <c r="Z82" s="496">
        <v>0</v>
      </c>
      <c r="AA82" s="496">
        <v>0</v>
      </c>
      <c r="AB82" s="496">
        <v>0</v>
      </c>
      <c r="AC82" s="496">
        <v>0</v>
      </c>
      <c r="AD82" s="496">
        <v>0</v>
      </c>
      <c r="AE82" s="478">
        <f t="shared" si="161"/>
        <v>0</v>
      </c>
      <c r="AF82" s="497">
        <v>0</v>
      </c>
      <c r="AG82" s="496">
        <v>0</v>
      </c>
      <c r="AH82" s="496">
        <v>0</v>
      </c>
      <c r="AI82" s="496">
        <v>0</v>
      </c>
      <c r="AJ82" s="496">
        <v>0</v>
      </c>
      <c r="AK82" s="496">
        <v>0</v>
      </c>
      <c r="AL82" s="496">
        <v>0</v>
      </c>
      <c r="AM82" s="496">
        <v>0</v>
      </c>
      <c r="AN82" s="480">
        <f t="shared" si="162"/>
        <v>0</v>
      </c>
      <c r="AO82" s="481">
        <f t="shared" si="163"/>
        <v>0</v>
      </c>
      <c r="AP82" s="335">
        <v>54</v>
      </c>
      <c r="AQ82" s="496">
        <v>0</v>
      </c>
      <c r="AR82" s="496">
        <v>0</v>
      </c>
      <c r="AS82" s="496">
        <v>0</v>
      </c>
      <c r="AT82" s="496">
        <v>0</v>
      </c>
      <c r="AU82" s="496">
        <v>0</v>
      </c>
      <c r="AV82" s="496">
        <v>0</v>
      </c>
      <c r="AW82" s="496">
        <v>0</v>
      </c>
      <c r="AX82" s="496">
        <v>0</v>
      </c>
      <c r="AY82" s="478">
        <f t="shared" si="164"/>
        <v>0</v>
      </c>
      <c r="AZ82" s="497">
        <v>0</v>
      </c>
      <c r="BA82" s="496">
        <v>0</v>
      </c>
      <c r="BB82" s="496">
        <v>0</v>
      </c>
      <c r="BC82" s="496">
        <v>0</v>
      </c>
      <c r="BD82" s="496">
        <v>0</v>
      </c>
      <c r="BE82" s="496">
        <v>0</v>
      </c>
      <c r="BF82" s="496">
        <v>0</v>
      </c>
      <c r="BG82" s="496">
        <v>0</v>
      </c>
      <c r="BH82" s="480">
        <f t="shared" si="165"/>
        <v>0</v>
      </c>
      <c r="BI82" s="481">
        <f t="shared" si="166"/>
        <v>0</v>
      </c>
      <c r="BJ82" s="335">
        <v>54</v>
      </c>
      <c r="BK82" s="496">
        <v>0</v>
      </c>
      <c r="BL82" s="496">
        <v>0</v>
      </c>
      <c r="BM82" s="496">
        <v>0</v>
      </c>
      <c r="BN82" s="496">
        <v>0</v>
      </c>
      <c r="BO82" s="496">
        <v>0</v>
      </c>
      <c r="BP82" s="496">
        <v>0</v>
      </c>
      <c r="BQ82" s="496">
        <v>0</v>
      </c>
      <c r="BR82" s="496">
        <v>0</v>
      </c>
      <c r="BS82" s="478">
        <f t="shared" si="167"/>
        <v>0</v>
      </c>
      <c r="BT82" s="497">
        <v>0</v>
      </c>
      <c r="BU82" s="496">
        <v>0</v>
      </c>
      <c r="BV82" s="496">
        <v>0</v>
      </c>
      <c r="BW82" s="496">
        <v>0</v>
      </c>
      <c r="BX82" s="496">
        <v>0</v>
      </c>
      <c r="BY82" s="496">
        <v>0</v>
      </c>
      <c r="BZ82" s="496">
        <v>0</v>
      </c>
      <c r="CA82" s="496">
        <v>0</v>
      </c>
      <c r="CB82" s="480">
        <f t="shared" si="168"/>
        <v>0</v>
      </c>
      <c r="CC82" s="481">
        <f t="shared" si="169"/>
        <v>0</v>
      </c>
      <c r="CD82" s="335">
        <v>54</v>
      </c>
      <c r="CE82" s="480">
        <f t="shared" si="170"/>
        <v>0</v>
      </c>
      <c r="CF82" s="480">
        <f t="shared" si="171"/>
        <v>0</v>
      </c>
      <c r="CG82" s="480">
        <f t="shared" si="172"/>
        <v>0</v>
      </c>
      <c r="CH82" s="480">
        <f t="shared" si="173"/>
        <v>0</v>
      </c>
      <c r="CI82" s="482">
        <f t="shared" si="174"/>
        <v>0</v>
      </c>
      <c r="CJ82" s="480">
        <f t="shared" si="175"/>
        <v>0</v>
      </c>
      <c r="CK82" s="480">
        <f t="shared" si="176"/>
        <v>0</v>
      </c>
      <c r="CL82" s="480">
        <f t="shared" si="177"/>
        <v>0</v>
      </c>
      <c r="CM82" s="480">
        <f t="shared" si="178"/>
        <v>0</v>
      </c>
      <c r="CN82" s="482">
        <f t="shared" si="179"/>
        <v>0</v>
      </c>
      <c r="CO82" s="480">
        <f t="shared" si="180"/>
        <v>0</v>
      </c>
      <c r="CP82" s="480">
        <f t="shared" si="181"/>
        <v>0</v>
      </c>
      <c r="CQ82" s="480">
        <f t="shared" si="182"/>
        <v>0</v>
      </c>
      <c r="CR82" s="480">
        <f t="shared" si="183"/>
        <v>0</v>
      </c>
      <c r="CS82" s="482">
        <f t="shared" si="184"/>
        <v>0</v>
      </c>
    </row>
    <row r="83" spans="1:131" ht="15.75" customHeight="1">
      <c r="A83" s="97" t="s">
        <v>258</v>
      </c>
      <c r="B83" s="335">
        <v>55</v>
      </c>
      <c r="C83" s="496">
        <v>0</v>
      </c>
      <c r="D83" s="496">
        <v>0</v>
      </c>
      <c r="E83" s="496">
        <v>0</v>
      </c>
      <c r="F83" s="496">
        <v>0</v>
      </c>
      <c r="G83" s="496">
        <v>0</v>
      </c>
      <c r="H83" s="496">
        <v>0</v>
      </c>
      <c r="I83" s="496">
        <v>0</v>
      </c>
      <c r="J83" s="496">
        <v>0</v>
      </c>
      <c r="K83" s="478">
        <f t="shared" si="158"/>
        <v>0</v>
      </c>
      <c r="L83" s="497">
        <v>0</v>
      </c>
      <c r="M83" s="496">
        <v>0</v>
      </c>
      <c r="N83" s="496">
        <v>0</v>
      </c>
      <c r="O83" s="496">
        <v>0</v>
      </c>
      <c r="P83" s="496">
        <v>0</v>
      </c>
      <c r="Q83" s="496">
        <v>0</v>
      </c>
      <c r="R83" s="496">
        <v>0</v>
      </c>
      <c r="S83" s="496">
        <v>0</v>
      </c>
      <c r="T83" s="480">
        <f t="shared" si="159"/>
        <v>0</v>
      </c>
      <c r="U83" s="481">
        <f t="shared" si="160"/>
        <v>0</v>
      </c>
      <c r="V83" s="335">
        <v>55</v>
      </c>
      <c r="W83" s="496">
        <v>0</v>
      </c>
      <c r="X83" s="496">
        <v>0</v>
      </c>
      <c r="Y83" s="496">
        <v>0</v>
      </c>
      <c r="Z83" s="496">
        <v>0</v>
      </c>
      <c r="AA83" s="496">
        <v>0</v>
      </c>
      <c r="AB83" s="496">
        <v>0</v>
      </c>
      <c r="AC83" s="496">
        <v>0</v>
      </c>
      <c r="AD83" s="496">
        <v>0</v>
      </c>
      <c r="AE83" s="478">
        <f t="shared" si="161"/>
        <v>0</v>
      </c>
      <c r="AF83" s="497">
        <v>0</v>
      </c>
      <c r="AG83" s="496">
        <v>0</v>
      </c>
      <c r="AH83" s="496">
        <v>0</v>
      </c>
      <c r="AI83" s="496">
        <v>0</v>
      </c>
      <c r="AJ83" s="496">
        <v>0</v>
      </c>
      <c r="AK83" s="496">
        <v>0</v>
      </c>
      <c r="AL83" s="496">
        <v>0</v>
      </c>
      <c r="AM83" s="496">
        <v>0</v>
      </c>
      <c r="AN83" s="480">
        <f t="shared" si="162"/>
        <v>0</v>
      </c>
      <c r="AO83" s="481">
        <f t="shared" si="163"/>
        <v>0</v>
      </c>
      <c r="AP83" s="335">
        <v>55</v>
      </c>
      <c r="AQ83" s="496">
        <v>0</v>
      </c>
      <c r="AR83" s="496">
        <v>0</v>
      </c>
      <c r="AS83" s="496">
        <v>0</v>
      </c>
      <c r="AT83" s="496">
        <v>0</v>
      </c>
      <c r="AU83" s="496">
        <v>0</v>
      </c>
      <c r="AV83" s="496">
        <v>0</v>
      </c>
      <c r="AW83" s="496">
        <v>0</v>
      </c>
      <c r="AX83" s="496">
        <v>0</v>
      </c>
      <c r="AY83" s="478">
        <f t="shared" si="164"/>
        <v>0</v>
      </c>
      <c r="AZ83" s="497">
        <v>0</v>
      </c>
      <c r="BA83" s="496">
        <v>0</v>
      </c>
      <c r="BB83" s="496">
        <v>0</v>
      </c>
      <c r="BC83" s="496">
        <v>0</v>
      </c>
      <c r="BD83" s="496">
        <v>0</v>
      </c>
      <c r="BE83" s="496">
        <v>0</v>
      </c>
      <c r="BF83" s="496">
        <v>0</v>
      </c>
      <c r="BG83" s="496">
        <v>0</v>
      </c>
      <c r="BH83" s="480">
        <f t="shared" si="165"/>
        <v>0</v>
      </c>
      <c r="BI83" s="481">
        <f t="shared" si="166"/>
        <v>0</v>
      </c>
      <c r="BJ83" s="335">
        <v>55</v>
      </c>
      <c r="BK83" s="496">
        <v>0</v>
      </c>
      <c r="BL83" s="496">
        <v>0</v>
      </c>
      <c r="BM83" s="496">
        <v>0</v>
      </c>
      <c r="BN83" s="496">
        <v>0</v>
      </c>
      <c r="BO83" s="496">
        <v>0</v>
      </c>
      <c r="BP83" s="496">
        <v>0</v>
      </c>
      <c r="BQ83" s="496">
        <v>0</v>
      </c>
      <c r="BR83" s="496">
        <v>0</v>
      </c>
      <c r="BS83" s="478">
        <f t="shared" si="167"/>
        <v>0</v>
      </c>
      <c r="BT83" s="497">
        <v>0</v>
      </c>
      <c r="BU83" s="496">
        <v>0</v>
      </c>
      <c r="BV83" s="496">
        <v>0</v>
      </c>
      <c r="BW83" s="496">
        <v>0</v>
      </c>
      <c r="BX83" s="496">
        <v>0</v>
      </c>
      <c r="BY83" s="496">
        <v>0</v>
      </c>
      <c r="BZ83" s="496">
        <v>0</v>
      </c>
      <c r="CA83" s="496">
        <v>0</v>
      </c>
      <c r="CB83" s="480">
        <f t="shared" si="168"/>
        <v>0</v>
      </c>
      <c r="CC83" s="481">
        <f t="shared" si="169"/>
        <v>0</v>
      </c>
      <c r="CD83" s="335">
        <v>55</v>
      </c>
      <c r="CE83" s="480">
        <f t="shared" si="170"/>
        <v>0</v>
      </c>
      <c r="CF83" s="480">
        <f t="shared" si="171"/>
        <v>0</v>
      </c>
      <c r="CG83" s="480">
        <f t="shared" si="172"/>
        <v>0</v>
      </c>
      <c r="CH83" s="480">
        <f t="shared" si="173"/>
        <v>0</v>
      </c>
      <c r="CI83" s="482">
        <f t="shared" si="174"/>
        <v>0</v>
      </c>
      <c r="CJ83" s="480">
        <f t="shared" si="175"/>
        <v>0</v>
      </c>
      <c r="CK83" s="480">
        <f t="shared" si="176"/>
        <v>0</v>
      </c>
      <c r="CL83" s="480">
        <f t="shared" si="177"/>
        <v>0</v>
      </c>
      <c r="CM83" s="480">
        <f t="shared" si="178"/>
        <v>0</v>
      </c>
      <c r="CN83" s="482">
        <f t="shared" si="179"/>
        <v>0</v>
      </c>
      <c r="CO83" s="480">
        <f t="shared" si="180"/>
        <v>0</v>
      </c>
      <c r="CP83" s="480">
        <f t="shared" si="181"/>
        <v>0</v>
      </c>
      <c r="CQ83" s="480">
        <f t="shared" si="182"/>
        <v>0</v>
      </c>
      <c r="CR83" s="480">
        <f t="shared" si="183"/>
        <v>0</v>
      </c>
      <c r="CS83" s="482">
        <f t="shared" si="184"/>
        <v>0</v>
      </c>
    </row>
    <row r="84" spans="1:131" ht="15.75" customHeight="1">
      <c r="A84" s="97" t="s">
        <v>260</v>
      </c>
      <c r="B84" s="335">
        <v>56</v>
      </c>
      <c r="C84" s="496">
        <v>0</v>
      </c>
      <c r="D84" s="496">
        <v>0</v>
      </c>
      <c r="E84" s="496">
        <v>0</v>
      </c>
      <c r="F84" s="496">
        <v>0</v>
      </c>
      <c r="G84" s="496">
        <v>0</v>
      </c>
      <c r="H84" s="496">
        <v>0</v>
      </c>
      <c r="I84" s="496">
        <v>0</v>
      </c>
      <c r="J84" s="496">
        <v>0</v>
      </c>
      <c r="K84" s="478">
        <f t="shared" si="158"/>
        <v>0</v>
      </c>
      <c r="L84" s="497">
        <v>0</v>
      </c>
      <c r="M84" s="496">
        <v>0</v>
      </c>
      <c r="N84" s="496">
        <v>0</v>
      </c>
      <c r="O84" s="496">
        <v>0</v>
      </c>
      <c r="P84" s="496">
        <v>0</v>
      </c>
      <c r="Q84" s="496">
        <v>0</v>
      </c>
      <c r="R84" s="496">
        <v>0</v>
      </c>
      <c r="S84" s="496">
        <v>0</v>
      </c>
      <c r="T84" s="480">
        <f t="shared" si="159"/>
        <v>0</v>
      </c>
      <c r="U84" s="481">
        <f t="shared" si="160"/>
        <v>0</v>
      </c>
      <c r="V84" s="335">
        <v>56</v>
      </c>
      <c r="W84" s="496">
        <v>0</v>
      </c>
      <c r="X84" s="496">
        <v>0</v>
      </c>
      <c r="Y84" s="496">
        <v>0</v>
      </c>
      <c r="Z84" s="496">
        <v>0</v>
      </c>
      <c r="AA84" s="496">
        <v>0</v>
      </c>
      <c r="AB84" s="496">
        <v>0</v>
      </c>
      <c r="AC84" s="496">
        <v>0</v>
      </c>
      <c r="AD84" s="496">
        <v>0</v>
      </c>
      <c r="AE84" s="478">
        <f t="shared" si="161"/>
        <v>0</v>
      </c>
      <c r="AF84" s="497">
        <v>0</v>
      </c>
      <c r="AG84" s="496">
        <v>0</v>
      </c>
      <c r="AH84" s="496">
        <v>0</v>
      </c>
      <c r="AI84" s="496">
        <v>0</v>
      </c>
      <c r="AJ84" s="496">
        <v>0</v>
      </c>
      <c r="AK84" s="496">
        <v>0</v>
      </c>
      <c r="AL84" s="496">
        <v>0</v>
      </c>
      <c r="AM84" s="496">
        <v>0</v>
      </c>
      <c r="AN84" s="480">
        <f t="shared" si="162"/>
        <v>0</v>
      </c>
      <c r="AO84" s="481">
        <f t="shared" si="163"/>
        <v>0</v>
      </c>
      <c r="AP84" s="335">
        <v>56</v>
      </c>
      <c r="AQ84" s="496">
        <v>0</v>
      </c>
      <c r="AR84" s="496">
        <v>0</v>
      </c>
      <c r="AS84" s="496">
        <v>0</v>
      </c>
      <c r="AT84" s="496">
        <v>0</v>
      </c>
      <c r="AU84" s="496">
        <v>0</v>
      </c>
      <c r="AV84" s="496">
        <v>0</v>
      </c>
      <c r="AW84" s="496">
        <v>0</v>
      </c>
      <c r="AX84" s="496">
        <v>0</v>
      </c>
      <c r="AY84" s="478">
        <f t="shared" si="164"/>
        <v>0</v>
      </c>
      <c r="AZ84" s="497">
        <v>0</v>
      </c>
      <c r="BA84" s="496">
        <v>0</v>
      </c>
      <c r="BB84" s="496">
        <v>0</v>
      </c>
      <c r="BC84" s="496">
        <v>0</v>
      </c>
      <c r="BD84" s="496">
        <v>0</v>
      </c>
      <c r="BE84" s="496">
        <v>0</v>
      </c>
      <c r="BF84" s="496">
        <v>0</v>
      </c>
      <c r="BG84" s="496">
        <v>0</v>
      </c>
      <c r="BH84" s="480">
        <f t="shared" si="165"/>
        <v>0</v>
      </c>
      <c r="BI84" s="481">
        <f t="shared" si="166"/>
        <v>0</v>
      </c>
      <c r="BJ84" s="335">
        <v>56</v>
      </c>
      <c r="BK84" s="496">
        <v>0</v>
      </c>
      <c r="BL84" s="496">
        <v>0</v>
      </c>
      <c r="BM84" s="496">
        <v>0</v>
      </c>
      <c r="BN84" s="496">
        <v>0</v>
      </c>
      <c r="BO84" s="496">
        <v>0</v>
      </c>
      <c r="BP84" s="496">
        <v>0</v>
      </c>
      <c r="BQ84" s="496">
        <v>0</v>
      </c>
      <c r="BR84" s="496">
        <v>0</v>
      </c>
      <c r="BS84" s="478">
        <f t="shared" si="167"/>
        <v>0</v>
      </c>
      <c r="BT84" s="497">
        <v>0</v>
      </c>
      <c r="BU84" s="496">
        <v>0</v>
      </c>
      <c r="BV84" s="496">
        <v>0</v>
      </c>
      <c r="BW84" s="496">
        <v>0</v>
      </c>
      <c r="BX84" s="496">
        <v>0</v>
      </c>
      <c r="BY84" s="496">
        <v>0</v>
      </c>
      <c r="BZ84" s="496">
        <v>0</v>
      </c>
      <c r="CA84" s="496">
        <v>0</v>
      </c>
      <c r="CB84" s="480">
        <f t="shared" si="168"/>
        <v>0</v>
      </c>
      <c r="CC84" s="481">
        <f t="shared" si="169"/>
        <v>0</v>
      </c>
      <c r="CD84" s="335">
        <v>56</v>
      </c>
      <c r="CE84" s="480">
        <f t="shared" si="170"/>
        <v>0</v>
      </c>
      <c r="CF84" s="480">
        <f t="shared" si="171"/>
        <v>0</v>
      </c>
      <c r="CG84" s="480">
        <f t="shared" si="172"/>
        <v>0</v>
      </c>
      <c r="CH84" s="480">
        <f t="shared" si="173"/>
        <v>0</v>
      </c>
      <c r="CI84" s="482">
        <f t="shared" si="174"/>
        <v>0</v>
      </c>
      <c r="CJ84" s="480">
        <f t="shared" si="175"/>
        <v>0</v>
      </c>
      <c r="CK84" s="480">
        <f t="shared" si="176"/>
        <v>0</v>
      </c>
      <c r="CL84" s="480">
        <f t="shared" si="177"/>
        <v>0</v>
      </c>
      <c r="CM84" s="480">
        <f t="shared" si="178"/>
        <v>0</v>
      </c>
      <c r="CN84" s="482">
        <f t="shared" si="179"/>
        <v>0</v>
      </c>
      <c r="CO84" s="480">
        <f t="shared" si="180"/>
        <v>0</v>
      </c>
      <c r="CP84" s="480">
        <f t="shared" si="181"/>
        <v>0</v>
      </c>
      <c r="CQ84" s="480">
        <f t="shared" si="182"/>
        <v>0</v>
      </c>
      <c r="CR84" s="480">
        <f t="shared" si="183"/>
        <v>0</v>
      </c>
      <c r="CS84" s="482">
        <f t="shared" si="184"/>
        <v>0</v>
      </c>
    </row>
    <row r="85" spans="1:131" ht="15.75" customHeight="1">
      <c r="A85" s="97" t="s">
        <v>262</v>
      </c>
      <c r="B85" s="335">
        <v>57</v>
      </c>
      <c r="C85" s="496">
        <v>0</v>
      </c>
      <c r="D85" s="496">
        <v>0</v>
      </c>
      <c r="E85" s="496">
        <v>0</v>
      </c>
      <c r="F85" s="496">
        <v>0</v>
      </c>
      <c r="G85" s="496">
        <v>0</v>
      </c>
      <c r="H85" s="496">
        <v>0</v>
      </c>
      <c r="I85" s="496">
        <v>0</v>
      </c>
      <c r="J85" s="496">
        <v>0</v>
      </c>
      <c r="K85" s="478">
        <f t="shared" si="158"/>
        <v>0</v>
      </c>
      <c r="L85" s="497">
        <v>0</v>
      </c>
      <c r="M85" s="496">
        <v>0</v>
      </c>
      <c r="N85" s="496">
        <v>0</v>
      </c>
      <c r="O85" s="496">
        <v>0</v>
      </c>
      <c r="P85" s="496">
        <v>0</v>
      </c>
      <c r="Q85" s="496">
        <v>0</v>
      </c>
      <c r="R85" s="496">
        <v>0</v>
      </c>
      <c r="S85" s="496">
        <v>0</v>
      </c>
      <c r="T85" s="480">
        <f t="shared" si="159"/>
        <v>0</v>
      </c>
      <c r="U85" s="481">
        <f t="shared" si="160"/>
        <v>0</v>
      </c>
      <c r="V85" s="335">
        <v>57</v>
      </c>
      <c r="W85" s="496">
        <v>0</v>
      </c>
      <c r="X85" s="496">
        <v>0</v>
      </c>
      <c r="Y85" s="496">
        <v>0</v>
      </c>
      <c r="Z85" s="496">
        <v>0</v>
      </c>
      <c r="AA85" s="496">
        <v>0</v>
      </c>
      <c r="AB85" s="496">
        <v>0</v>
      </c>
      <c r="AC85" s="496">
        <v>0</v>
      </c>
      <c r="AD85" s="496">
        <v>0</v>
      </c>
      <c r="AE85" s="478">
        <f t="shared" si="161"/>
        <v>0</v>
      </c>
      <c r="AF85" s="497">
        <v>0</v>
      </c>
      <c r="AG85" s="496">
        <v>0</v>
      </c>
      <c r="AH85" s="496">
        <v>0</v>
      </c>
      <c r="AI85" s="496">
        <v>0</v>
      </c>
      <c r="AJ85" s="496">
        <v>0</v>
      </c>
      <c r="AK85" s="496">
        <v>0</v>
      </c>
      <c r="AL85" s="496">
        <v>0</v>
      </c>
      <c r="AM85" s="496">
        <v>0</v>
      </c>
      <c r="AN85" s="480">
        <f t="shared" si="162"/>
        <v>0</v>
      </c>
      <c r="AO85" s="481">
        <f t="shared" si="163"/>
        <v>0</v>
      </c>
      <c r="AP85" s="335">
        <v>57</v>
      </c>
      <c r="AQ85" s="496">
        <v>0</v>
      </c>
      <c r="AR85" s="496">
        <v>0</v>
      </c>
      <c r="AS85" s="496">
        <v>0</v>
      </c>
      <c r="AT85" s="496">
        <v>0</v>
      </c>
      <c r="AU85" s="496">
        <v>0</v>
      </c>
      <c r="AV85" s="496">
        <v>0</v>
      </c>
      <c r="AW85" s="496">
        <v>0</v>
      </c>
      <c r="AX85" s="496">
        <v>0</v>
      </c>
      <c r="AY85" s="478">
        <f t="shared" si="164"/>
        <v>0</v>
      </c>
      <c r="AZ85" s="497">
        <v>0</v>
      </c>
      <c r="BA85" s="496">
        <v>0</v>
      </c>
      <c r="BB85" s="496">
        <v>0</v>
      </c>
      <c r="BC85" s="496">
        <v>0</v>
      </c>
      <c r="BD85" s="496">
        <v>0</v>
      </c>
      <c r="BE85" s="496">
        <v>0</v>
      </c>
      <c r="BF85" s="496">
        <v>0</v>
      </c>
      <c r="BG85" s="496">
        <v>0</v>
      </c>
      <c r="BH85" s="480">
        <f t="shared" si="165"/>
        <v>0</v>
      </c>
      <c r="BI85" s="481">
        <f t="shared" si="166"/>
        <v>0</v>
      </c>
      <c r="BJ85" s="335">
        <v>57</v>
      </c>
      <c r="BK85" s="496">
        <v>0</v>
      </c>
      <c r="BL85" s="496">
        <v>0</v>
      </c>
      <c r="BM85" s="496">
        <v>0</v>
      </c>
      <c r="BN85" s="496">
        <v>0</v>
      </c>
      <c r="BO85" s="496">
        <v>0</v>
      </c>
      <c r="BP85" s="496">
        <v>0</v>
      </c>
      <c r="BQ85" s="496">
        <v>0</v>
      </c>
      <c r="BR85" s="496">
        <v>0</v>
      </c>
      <c r="BS85" s="478">
        <f t="shared" si="167"/>
        <v>0</v>
      </c>
      <c r="BT85" s="497">
        <v>0</v>
      </c>
      <c r="BU85" s="496">
        <v>0</v>
      </c>
      <c r="BV85" s="496">
        <v>0</v>
      </c>
      <c r="BW85" s="496">
        <v>0</v>
      </c>
      <c r="BX85" s="496">
        <v>0</v>
      </c>
      <c r="BY85" s="496">
        <v>0</v>
      </c>
      <c r="BZ85" s="496">
        <v>0</v>
      </c>
      <c r="CA85" s="496">
        <v>0</v>
      </c>
      <c r="CB85" s="480">
        <f t="shared" si="168"/>
        <v>0</v>
      </c>
      <c r="CC85" s="481">
        <f t="shared" si="169"/>
        <v>0</v>
      </c>
      <c r="CD85" s="335">
        <v>57</v>
      </c>
      <c r="CE85" s="480">
        <f t="shared" si="170"/>
        <v>0</v>
      </c>
      <c r="CF85" s="480">
        <f t="shared" si="171"/>
        <v>0</v>
      </c>
      <c r="CG85" s="480">
        <f t="shared" si="172"/>
        <v>0</v>
      </c>
      <c r="CH85" s="480">
        <f t="shared" si="173"/>
        <v>0</v>
      </c>
      <c r="CI85" s="482">
        <f t="shared" si="174"/>
        <v>0</v>
      </c>
      <c r="CJ85" s="480">
        <f t="shared" si="175"/>
        <v>0</v>
      </c>
      <c r="CK85" s="480">
        <f t="shared" si="176"/>
        <v>0</v>
      </c>
      <c r="CL85" s="480">
        <f t="shared" si="177"/>
        <v>0</v>
      </c>
      <c r="CM85" s="480">
        <f t="shared" si="178"/>
        <v>0</v>
      </c>
      <c r="CN85" s="482">
        <f t="shared" si="179"/>
        <v>0</v>
      </c>
      <c r="CO85" s="480">
        <f t="shared" si="180"/>
        <v>0</v>
      </c>
      <c r="CP85" s="480">
        <f t="shared" si="181"/>
        <v>0</v>
      </c>
      <c r="CQ85" s="480">
        <f t="shared" si="182"/>
        <v>0</v>
      </c>
      <c r="CR85" s="480">
        <f t="shared" si="183"/>
        <v>0</v>
      </c>
      <c r="CS85" s="482">
        <f t="shared" si="184"/>
        <v>0</v>
      </c>
    </row>
    <row r="86" spans="1:131" ht="15.75" customHeight="1">
      <c r="A86" s="97" t="s">
        <v>264</v>
      </c>
      <c r="B86" s="335">
        <v>58</v>
      </c>
      <c r="C86" s="496">
        <v>3194.1254450951678</v>
      </c>
      <c r="D86" s="496">
        <v>5626.0573047858343</v>
      </c>
      <c r="E86" s="496">
        <v>3276.2703680004056</v>
      </c>
      <c r="F86" s="496">
        <v>6236.6013239909907</v>
      </c>
      <c r="G86" s="496">
        <v>2108.4038249965151</v>
      </c>
      <c r="H86" s="496">
        <v>4956.8954888288472</v>
      </c>
      <c r="I86" s="496">
        <v>3969.5400406213403</v>
      </c>
      <c r="J86" s="496">
        <v>9374.0788315927693</v>
      </c>
      <c r="K86" s="478">
        <f t="shared" si="158"/>
        <v>38741.972627911869</v>
      </c>
      <c r="L86" s="497">
        <v>0</v>
      </c>
      <c r="M86" s="496">
        <v>19298.243426361987</v>
      </c>
      <c r="N86" s="496">
        <v>0</v>
      </c>
      <c r="O86" s="496">
        <v>17002.664555563264</v>
      </c>
      <c r="P86" s="496">
        <v>0</v>
      </c>
      <c r="Q86" s="496">
        <v>13794.091522784067</v>
      </c>
      <c r="R86" s="496">
        <v>0</v>
      </c>
      <c r="S86" s="496">
        <v>21890.64966409696</v>
      </c>
      <c r="T86" s="480">
        <f t="shared" si="159"/>
        <v>71985.649168806282</v>
      </c>
      <c r="U86" s="481">
        <f t="shared" si="160"/>
        <v>110727.62179671816</v>
      </c>
      <c r="V86" s="335">
        <v>58</v>
      </c>
      <c r="W86" s="496">
        <v>681.20200041567023</v>
      </c>
      <c r="X86" s="496">
        <v>4105.9809504064742</v>
      </c>
      <c r="Y86" s="496">
        <v>574.31640243596541</v>
      </c>
      <c r="Z86" s="496">
        <v>4540.6165226597177</v>
      </c>
      <c r="AA86" s="496">
        <v>486.21976258504833</v>
      </c>
      <c r="AB86" s="496">
        <v>3588.4984573881279</v>
      </c>
      <c r="AC86" s="496">
        <v>705.73482614984937</v>
      </c>
      <c r="AD86" s="496">
        <v>6141.3638322227389</v>
      </c>
      <c r="AE86" s="478">
        <f t="shared" si="161"/>
        <v>20823.932754263595</v>
      </c>
      <c r="AF86" s="497">
        <v>0</v>
      </c>
      <c r="AG86" s="496">
        <v>7949.6229021236068</v>
      </c>
      <c r="AH86" s="496">
        <v>0</v>
      </c>
      <c r="AI86" s="496">
        <v>7376.1568311145274</v>
      </c>
      <c r="AJ86" s="496">
        <v>0</v>
      </c>
      <c r="AK86" s="496">
        <v>6336.0032954382386</v>
      </c>
      <c r="AL86" s="496">
        <v>0</v>
      </c>
      <c r="AM86" s="496">
        <v>10825.197489839125</v>
      </c>
      <c r="AN86" s="480">
        <f t="shared" si="162"/>
        <v>32486.980518515498</v>
      </c>
      <c r="AO86" s="481">
        <f t="shared" si="163"/>
        <v>53310.913272779093</v>
      </c>
      <c r="AP86" s="335">
        <v>58</v>
      </c>
      <c r="AQ86" s="496">
        <v>49704.300546918574</v>
      </c>
      <c r="AR86" s="496">
        <v>150294.56371343491</v>
      </c>
      <c r="AS86" s="496">
        <v>52735.486145105308</v>
      </c>
      <c r="AT86" s="496">
        <v>155014.43823841744</v>
      </c>
      <c r="AU86" s="496">
        <v>44871.272540209109</v>
      </c>
      <c r="AV86" s="496">
        <v>127245.11269920281</v>
      </c>
      <c r="AW86" s="496">
        <v>80919.7934964202</v>
      </c>
      <c r="AX86" s="496">
        <v>234225.07939879326</v>
      </c>
      <c r="AY86" s="478">
        <f t="shared" si="164"/>
        <v>895010.04677850159</v>
      </c>
      <c r="AZ86" s="497">
        <v>0</v>
      </c>
      <c r="BA86" s="496">
        <v>165980.75928392506</v>
      </c>
      <c r="BB86" s="496">
        <v>0</v>
      </c>
      <c r="BC86" s="496">
        <v>129928.4674626428</v>
      </c>
      <c r="BD86" s="496">
        <v>0</v>
      </c>
      <c r="BE86" s="496">
        <v>109359.78359210136</v>
      </c>
      <c r="BF86" s="496">
        <v>0</v>
      </c>
      <c r="BG86" s="496">
        <v>200071.52272051811</v>
      </c>
      <c r="BH86" s="480">
        <f t="shared" si="165"/>
        <v>605340.53305918735</v>
      </c>
      <c r="BI86" s="481">
        <f t="shared" si="166"/>
        <v>1500350.5798376889</v>
      </c>
      <c r="BJ86" s="335">
        <v>58</v>
      </c>
      <c r="BK86" s="496">
        <v>732.84953856654113</v>
      </c>
      <c r="BL86" s="496">
        <v>20280.548254641544</v>
      </c>
      <c r="BM86" s="496">
        <v>909.43808139412749</v>
      </c>
      <c r="BN86" s="496">
        <v>21395.511240227868</v>
      </c>
      <c r="BO86" s="496">
        <v>905.73080810007764</v>
      </c>
      <c r="BP86" s="496">
        <v>16433.908955797699</v>
      </c>
      <c r="BQ86" s="496">
        <v>1877.354852275203</v>
      </c>
      <c r="BR86" s="496">
        <v>23450.574714667739</v>
      </c>
      <c r="BS86" s="478">
        <f t="shared" si="167"/>
        <v>85985.916445670795</v>
      </c>
      <c r="BT86" s="497">
        <v>0</v>
      </c>
      <c r="BU86" s="496">
        <v>7657.809757683106</v>
      </c>
      <c r="BV86" s="496">
        <v>0</v>
      </c>
      <c r="BW86" s="496">
        <v>7096.5951155060266</v>
      </c>
      <c r="BX86" s="496">
        <v>0</v>
      </c>
      <c r="BY86" s="496">
        <v>4897.736880617168</v>
      </c>
      <c r="BZ86" s="496">
        <v>0</v>
      </c>
      <c r="CA86" s="496">
        <v>7144.8046582995403</v>
      </c>
      <c r="CB86" s="480">
        <f t="shared" si="168"/>
        <v>26796.946412105841</v>
      </c>
      <c r="CC86" s="481">
        <f t="shared" si="169"/>
        <v>112782.86285777664</v>
      </c>
      <c r="CD86" s="335">
        <v>58</v>
      </c>
      <c r="CE86" s="480">
        <f t="shared" si="170"/>
        <v>234619.62775426469</v>
      </c>
      <c r="CF86" s="480">
        <f t="shared" si="171"/>
        <v>244682.67832223183</v>
      </c>
      <c r="CG86" s="480">
        <f t="shared" si="172"/>
        <v>200596.04253710824</v>
      </c>
      <c r="CH86" s="480">
        <f t="shared" si="173"/>
        <v>360663.51999274315</v>
      </c>
      <c r="CI86" s="482">
        <f t="shared" si="174"/>
        <v>1040561.8686063478</v>
      </c>
      <c r="CJ86" s="480">
        <f t="shared" si="175"/>
        <v>200886.43537009376</v>
      </c>
      <c r="CK86" s="480">
        <f t="shared" si="176"/>
        <v>161403.88396482661</v>
      </c>
      <c r="CL86" s="480">
        <f t="shared" si="177"/>
        <v>134387.61529094083</v>
      </c>
      <c r="CM86" s="480">
        <f t="shared" si="178"/>
        <v>239932.17453275374</v>
      </c>
      <c r="CN86" s="482">
        <f t="shared" si="179"/>
        <v>736610.10915861488</v>
      </c>
      <c r="CO86" s="480">
        <f t="shared" si="180"/>
        <v>435506.06312435842</v>
      </c>
      <c r="CP86" s="480">
        <f t="shared" si="181"/>
        <v>406086.56228705845</v>
      </c>
      <c r="CQ86" s="480">
        <f t="shared" si="182"/>
        <v>334983.65782804909</v>
      </c>
      <c r="CR86" s="480">
        <f t="shared" si="183"/>
        <v>600595.69452549692</v>
      </c>
      <c r="CS86" s="482">
        <f t="shared" si="184"/>
        <v>1777171.9777649629</v>
      </c>
    </row>
    <row r="87" spans="1:131" s="492" customFormat="1" ht="15.75" customHeight="1">
      <c r="B87" s="335"/>
      <c r="C87" s="206" t="s">
        <v>1314</v>
      </c>
      <c r="D87" s="206" t="s">
        <v>1314</v>
      </c>
      <c r="E87" s="206" t="s">
        <v>1314</v>
      </c>
      <c r="F87" s="206" t="s">
        <v>1314</v>
      </c>
      <c r="G87" s="206" t="s">
        <v>1314</v>
      </c>
      <c r="H87" s="206" t="s">
        <v>1314</v>
      </c>
      <c r="I87" s="206" t="s">
        <v>1314</v>
      </c>
      <c r="J87" s="206" t="s">
        <v>1314</v>
      </c>
      <c r="K87" s="489"/>
      <c r="L87" s="490" t="s">
        <v>1314</v>
      </c>
      <c r="M87" s="206" t="s">
        <v>1314</v>
      </c>
      <c r="N87" s="206" t="s">
        <v>1314</v>
      </c>
      <c r="O87" s="206" t="s">
        <v>1314</v>
      </c>
      <c r="P87" s="206" t="s">
        <v>1314</v>
      </c>
      <c r="Q87" s="206" t="s">
        <v>1314</v>
      </c>
      <c r="R87" s="206" t="s">
        <v>1314</v>
      </c>
      <c r="S87" s="206" t="s">
        <v>1314</v>
      </c>
      <c r="T87" s="491" t="s">
        <v>1314</v>
      </c>
      <c r="U87" s="490" t="s">
        <v>1314</v>
      </c>
      <c r="V87" s="335"/>
      <c r="W87" s="206" t="s">
        <v>1314</v>
      </c>
      <c r="X87" s="206" t="s">
        <v>1314</v>
      </c>
      <c r="Y87" s="206" t="s">
        <v>1314</v>
      </c>
      <c r="Z87" s="206" t="s">
        <v>1314</v>
      </c>
      <c r="AA87" s="206" t="s">
        <v>1314</v>
      </c>
      <c r="AB87" s="206" t="s">
        <v>1314</v>
      </c>
      <c r="AC87" s="206" t="s">
        <v>1314</v>
      </c>
      <c r="AD87" s="206" t="s">
        <v>1314</v>
      </c>
      <c r="AE87" s="489"/>
      <c r="AF87" s="490" t="s">
        <v>1314</v>
      </c>
      <c r="AG87" s="206" t="s">
        <v>1314</v>
      </c>
      <c r="AH87" s="206" t="s">
        <v>1314</v>
      </c>
      <c r="AI87" s="206" t="s">
        <v>1314</v>
      </c>
      <c r="AJ87" s="206" t="s">
        <v>1314</v>
      </c>
      <c r="AK87" s="206" t="s">
        <v>1314</v>
      </c>
      <c r="AL87" s="206" t="s">
        <v>1314</v>
      </c>
      <c r="AM87" s="206" t="s">
        <v>1314</v>
      </c>
      <c r="AN87" s="491" t="s">
        <v>1314</v>
      </c>
      <c r="AO87" s="490" t="s">
        <v>1314</v>
      </c>
      <c r="AP87" s="335"/>
      <c r="AQ87" s="206" t="s">
        <v>1314</v>
      </c>
      <c r="AR87" s="206" t="s">
        <v>1314</v>
      </c>
      <c r="AS87" s="206" t="s">
        <v>1314</v>
      </c>
      <c r="AT87" s="206" t="s">
        <v>1314</v>
      </c>
      <c r="AU87" s="206" t="s">
        <v>1314</v>
      </c>
      <c r="AV87" s="206" t="s">
        <v>1314</v>
      </c>
      <c r="AW87" s="206" t="s">
        <v>1314</v>
      </c>
      <c r="AX87" s="206" t="s">
        <v>1314</v>
      </c>
      <c r="AY87" s="489"/>
      <c r="AZ87" s="490" t="s">
        <v>1314</v>
      </c>
      <c r="BA87" s="206" t="s">
        <v>1314</v>
      </c>
      <c r="BB87" s="206" t="s">
        <v>1314</v>
      </c>
      <c r="BC87" s="206" t="s">
        <v>1314</v>
      </c>
      <c r="BD87" s="206" t="s">
        <v>1314</v>
      </c>
      <c r="BE87" s="206" t="s">
        <v>1314</v>
      </c>
      <c r="BF87" s="206" t="s">
        <v>1314</v>
      </c>
      <c r="BG87" s="206" t="s">
        <v>1314</v>
      </c>
      <c r="BH87" s="491" t="s">
        <v>1314</v>
      </c>
      <c r="BI87" s="490" t="s">
        <v>1314</v>
      </c>
      <c r="BJ87" s="335"/>
      <c r="BK87" s="206" t="s">
        <v>1314</v>
      </c>
      <c r="BL87" s="206" t="s">
        <v>1314</v>
      </c>
      <c r="BM87" s="206" t="s">
        <v>1314</v>
      </c>
      <c r="BN87" s="206" t="s">
        <v>1314</v>
      </c>
      <c r="BO87" s="206" t="s">
        <v>1314</v>
      </c>
      <c r="BP87" s="206" t="s">
        <v>1314</v>
      </c>
      <c r="BQ87" s="206" t="s">
        <v>1314</v>
      </c>
      <c r="BR87" s="206" t="s">
        <v>1314</v>
      </c>
      <c r="BS87" s="489"/>
      <c r="BT87" s="490" t="s">
        <v>1314</v>
      </c>
      <c r="BU87" s="206" t="s">
        <v>1314</v>
      </c>
      <c r="BV87" s="206" t="s">
        <v>1314</v>
      </c>
      <c r="BW87" s="206" t="s">
        <v>1314</v>
      </c>
      <c r="BX87" s="206" t="s">
        <v>1314</v>
      </c>
      <c r="BY87" s="206" t="s">
        <v>1314</v>
      </c>
      <c r="BZ87" s="206" t="s">
        <v>1314</v>
      </c>
      <c r="CA87" s="206" t="s">
        <v>1314</v>
      </c>
      <c r="CB87" s="491" t="s">
        <v>1314</v>
      </c>
      <c r="CC87" s="490" t="s">
        <v>1314</v>
      </c>
      <c r="CD87" s="335"/>
      <c r="CE87" s="491" t="s">
        <v>1314</v>
      </c>
      <c r="CF87" s="491"/>
      <c r="CG87" s="491"/>
      <c r="CH87" s="491"/>
      <c r="CI87" s="206"/>
      <c r="CJ87" s="491" t="s">
        <v>1314</v>
      </c>
      <c r="CK87" s="491"/>
      <c r="CL87" s="491"/>
      <c r="CM87" s="491"/>
      <c r="CN87" s="206"/>
      <c r="CO87" s="491" t="s">
        <v>1314</v>
      </c>
      <c r="CP87" s="491"/>
      <c r="CQ87" s="491"/>
      <c r="CR87" s="491"/>
      <c r="CS87" s="206"/>
      <c r="CT87" s="493"/>
      <c r="CU87" s="493"/>
      <c r="CV87" s="493"/>
      <c r="CW87" s="493"/>
      <c r="CX87" s="493"/>
      <c r="CY87" s="493"/>
      <c r="CZ87" s="493"/>
      <c r="DA87" s="493"/>
      <c r="DB87" s="493"/>
      <c r="DC87" s="493"/>
      <c r="DD87" s="493"/>
      <c r="DE87" s="493"/>
      <c r="DF87" s="493"/>
      <c r="DG87" s="493"/>
      <c r="DH87" s="493"/>
      <c r="DI87" s="493"/>
      <c r="DJ87" s="493"/>
      <c r="DK87" s="493"/>
      <c r="DL87" s="493"/>
      <c r="DM87" s="493"/>
      <c r="DN87" s="493"/>
      <c r="DO87" s="493"/>
      <c r="DP87" s="493"/>
      <c r="DQ87" s="493"/>
      <c r="DR87" s="493"/>
      <c r="DS87" s="493"/>
      <c r="DT87" s="493"/>
      <c r="DU87" s="493"/>
      <c r="DV87" s="493"/>
      <c r="DW87" s="493"/>
      <c r="DX87" s="493"/>
      <c r="DY87" s="493"/>
      <c r="DZ87" s="493"/>
      <c r="EA87" s="493"/>
    </row>
    <row r="88" spans="1:131" s="14" customFormat="1" ht="15.75" customHeight="1">
      <c r="A88" s="16" t="s">
        <v>266</v>
      </c>
      <c r="B88" s="335">
        <v>59</v>
      </c>
      <c r="C88" s="242">
        <f t="shared" ref="C88:U88" si="185">SUM(C76:C86)</f>
        <v>14445.613735482522</v>
      </c>
      <c r="D88" s="242">
        <f t="shared" si="185"/>
        <v>25444.163692263679</v>
      </c>
      <c r="E88" s="242">
        <f t="shared" si="185"/>
        <v>16462.535825076837</v>
      </c>
      <c r="F88" s="242">
        <f t="shared" si="185"/>
        <v>31337.545803823785</v>
      </c>
      <c r="G88" s="242">
        <f t="shared" si="185"/>
        <v>11923.624931864673</v>
      </c>
      <c r="H88" s="242">
        <f t="shared" si="185"/>
        <v>28032.657660040462</v>
      </c>
      <c r="I88" s="242">
        <f t="shared" si="185"/>
        <v>15325.681380747199</v>
      </c>
      <c r="J88" s="242">
        <f t="shared" si="185"/>
        <v>36191.635287928839</v>
      </c>
      <c r="K88" s="248">
        <f t="shared" si="185"/>
        <v>179163.45831722801</v>
      </c>
      <c r="L88" s="245">
        <f t="shared" si="185"/>
        <v>0</v>
      </c>
      <c r="M88" s="242">
        <f t="shared" si="185"/>
        <v>87277.401937554154</v>
      </c>
      <c r="N88" s="242">
        <f t="shared" si="185"/>
        <v>0</v>
      </c>
      <c r="O88" s="242">
        <f t="shared" si="185"/>
        <v>85434.638454017142</v>
      </c>
      <c r="P88" s="242">
        <f t="shared" si="185"/>
        <v>0</v>
      </c>
      <c r="Q88" s="242">
        <f t="shared" si="185"/>
        <v>78009.521536398795</v>
      </c>
      <c r="R88" s="242">
        <f t="shared" si="185"/>
        <v>0</v>
      </c>
      <c r="S88" s="242">
        <f t="shared" si="185"/>
        <v>84515.867968672159</v>
      </c>
      <c r="T88" s="246">
        <f t="shared" si="185"/>
        <v>335237.42989664222</v>
      </c>
      <c r="U88" s="247">
        <f t="shared" si="185"/>
        <v>514400.88821387029</v>
      </c>
      <c r="V88" s="335">
        <v>59</v>
      </c>
      <c r="W88" s="242">
        <f t="shared" ref="W88:AO88" si="186">SUM(W76:W86)</f>
        <v>3080.774735680297</v>
      </c>
      <c r="X88" s="242">
        <f t="shared" si="186"/>
        <v>18569.532046996395</v>
      </c>
      <c r="Y88" s="242">
        <f t="shared" si="186"/>
        <v>2885.8132229794519</v>
      </c>
      <c r="Z88" s="242">
        <f t="shared" si="186"/>
        <v>22815.596326332296</v>
      </c>
      <c r="AA88" s="242">
        <f t="shared" si="186"/>
        <v>2749.7114237752758</v>
      </c>
      <c r="AB88" s="242">
        <f t="shared" si="186"/>
        <v>20293.982190314855</v>
      </c>
      <c r="AC88" s="242">
        <f t="shared" si="186"/>
        <v>2724.7154517117888</v>
      </c>
      <c r="AD88" s="242">
        <f t="shared" si="186"/>
        <v>23710.703097268135</v>
      </c>
      <c r="AE88" s="248">
        <f t="shared" si="186"/>
        <v>96830.828495058493</v>
      </c>
      <c r="AF88" s="245">
        <f t="shared" si="186"/>
        <v>0</v>
      </c>
      <c r="AG88" s="242">
        <f t="shared" si="186"/>
        <v>35952.621072902693</v>
      </c>
      <c r="AH88" s="242">
        <f t="shared" si="186"/>
        <v>0</v>
      </c>
      <c r="AI88" s="242">
        <f t="shared" si="186"/>
        <v>37063.560831128911</v>
      </c>
      <c r="AJ88" s="242">
        <f t="shared" si="186"/>
        <v>0</v>
      </c>
      <c r="AK88" s="242">
        <f t="shared" si="186"/>
        <v>35831.905617980454</v>
      </c>
      <c r="AL88" s="242">
        <f t="shared" si="186"/>
        <v>0</v>
      </c>
      <c r="AM88" s="242">
        <f t="shared" si="186"/>
        <v>41794.143884481491</v>
      </c>
      <c r="AN88" s="246">
        <f t="shared" si="186"/>
        <v>150642.23140649352</v>
      </c>
      <c r="AO88" s="247">
        <f t="shared" si="186"/>
        <v>247473.05990155204</v>
      </c>
      <c r="AP88" s="335">
        <v>59</v>
      </c>
      <c r="AQ88" s="242">
        <f t="shared" ref="AQ88:BI88" si="187">SUM(AQ76:AQ86)</f>
        <v>224790.5221742866</v>
      </c>
      <c r="AR88" s="242">
        <f t="shared" si="187"/>
        <v>679715.70035893237</v>
      </c>
      <c r="AS88" s="242">
        <f t="shared" si="187"/>
        <v>264984.18396601995</v>
      </c>
      <c r="AT88" s="242">
        <f t="shared" si="187"/>
        <v>778913.35459643975</v>
      </c>
      <c r="AU88" s="242">
        <f t="shared" si="187"/>
        <v>253759.84317701397</v>
      </c>
      <c r="AV88" s="242">
        <f t="shared" si="187"/>
        <v>719607.40169908036</v>
      </c>
      <c r="AW88" s="242">
        <f t="shared" si="187"/>
        <v>312416.79384291539</v>
      </c>
      <c r="AX88" s="242">
        <f t="shared" si="187"/>
        <v>904300.977320345</v>
      </c>
      <c r="AY88" s="248">
        <f t="shared" si="187"/>
        <v>4138488.7771350332</v>
      </c>
      <c r="AZ88" s="245">
        <f t="shared" si="187"/>
        <v>0</v>
      </c>
      <c r="BA88" s="242">
        <f t="shared" si="187"/>
        <v>750657.41072240437</v>
      </c>
      <c r="BB88" s="242">
        <f t="shared" si="187"/>
        <v>0</v>
      </c>
      <c r="BC88" s="242">
        <f t="shared" si="187"/>
        <v>652861.88563447108</v>
      </c>
      <c r="BD88" s="242">
        <f t="shared" si="187"/>
        <v>0</v>
      </c>
      <c r="BE88" s="242">
        <f t="shared" si="187"/>
        <v>618460.7648320219</v>
      </c>
      <c r="BF88" s="242">
        <f t="shared" si="187"/>
        <v>0</v>
      </c>
      <c r="BG88" s="242">
        <f t="shared" si="187"/>
        <v>772440.22712909477</v>
      </c>
      <c r="BH88" s="246">
        <f t="shared" si="187"/>
        <v>2794420.2883179919</v>
      </c>
      <c r="BI88" s="247">
        <f t="shared" si="187"/>
        <v>6932909.0654530255</v>
      </c>
      <c r="BJ88" s="335">
        <v>59</v>
      </c>
      <c r="BK88" s="242">
        <f t="shared" ref="BK88:CC88" si="188">SUM(BK76:BK86)</f>
        <v>3314.3536602844461</v>
      </c>
      <c r="BL88" s="242">
        <f t="shared" si="188"/>
        <v>91719.931313354304</v>
      </c>
      <c r="BM88" s="242">
        <f t="shared" si="188"/>
        <v>4569.7257289475674</v>
      </c>
      <c r="BN88" s="242">
        <f t="shared" si="188"/>
        <v>107507.72394375294</v>
      </c>
      <c r="BO88" s="242">
        <f t="shared" si="188"/>
        <v>5122.1660276763505</v>
      </c>
      <c r="BP88" s="242">
        <f t="shared" si="188"/>
        <v>92938.441976914677</v>
      </c>
      <c r="BQ88" s="242">
        <f t="shared" si="188"/>
        <v>7248.1300125809867</v>
      </c>
      <c r="BR88" s="242">
        <f t="shared" si="188"/>
        <v>90538.458510207944</v>
      </c>
      <c r="BS88" s="248">
        <f t="shared" si="188"/>
        <v>402958.93117371923</v>
      </c>
      <c r="BT88" s="245">
        <f t="shared" si="188"/>
        <v>0</v>
      </c>
      <c r="BU88" s="242">
        <f t="shared" si="188"/>
        <v>34632.879553671766</v>
      </c>
      <c r="BV88" s="242">
        <f t="shared" si="188"/>
        <v>0</v>
      </c>
      <c r="BW88" s="242">
        <f t="shared" si="188"/>
        <v>35658.82488397514</v>
      </c>
      <c r="BX88" s="242">
        <f t="shared" si="188"/>
        <v>0</v>
      </c>
      <c r="BY88" s="242">
        <f t="shared" si="188"/>
        <v>27698.098858996571</v>
      </c>
      <c r="BZ88" s="242">
        <f t="shared" si="188"/>
        <v>0</v>
      </c>
      <c r="CA88" s="242">
        <f t="shared" si="188"/>
        <v>27584.80796269725</v>
      </c>
      <c r="CB88" s="246">
        <f t="shared" si="188"/>
        <v>125574.61125934072</v>
      </c>
      <c r="CC88" s="247">
        <f t="shared" si="188"/>
        <v>528533.54243306001</v>
      </c>
      <c r="CD88" s="335">
        <v>59</v>
      </c>
      <c r="CE88" s="246">
        <f t="shared" ref="CE88:CH88" si="189">SUM(CE76:CE86)</f>
        <v>1061080.5917172804</v>
      </c>
      <c r="CF88" s="246">
        <f t="shared" si="189"/>
        <v>1229476.4794133725</v>
      </c>
      <c r="CG88" s="246">
        <f t="shared" si="189"/>
        <v>1134427.8290866807</v>
      </c>
      <c r="CH88" s="246">
        <f t="shared" si="189"/>
        <v>1392457.0949037054</v>
      </c>
      <c r="CI88" s="242">
        <f>SUM(CI76:CI86)</f>
        <v>4817441.9951210385</v>
      </c>
      <c r="CJ88" s="246">
        <f t="shared" ref="CJ88:CM88" si="190">SUM(CJ76:CJ86)</f>
        <v>908520.313286533</v>
      </c>
      <c r="CK88" s="246">
        <f t="shared" si="190"/>
        <v>811018.90980359213</v>
      </c>
      <c r="CL88" s="246">
        <f t="shared" si="190"/>
        <v>760000.29084539763</v>
      </c>
      <c r="CM88" s="246">
        <f t="shared" si="190"/>
        <v>926335.04694494582</v>
      </c>
      <c r="CN88" s="242">
        <f>SUM(CN76:CN86)</f>
        <v>3405874.5608804682</v>
      </c>
      <c r="CO88" s="246">
        <f t="shared" ref="CO88:CR88" si="191">SUM(CO76:CO86)</f>
        <v>1969600.9050038136</v>
      </c>
      <c r="CP88" s="246">
        <f t="shared" si="191"/>
        <v>2040495.3892169648</v>
      </c>
      <c r="CQ88" s="246">
        <f t="shared" si="191"/>
        <v>1894428.1199320781</v>
      </c>
      <c r="CR88" s="246">
        <f t="shared" si="191"/>
        <v>2318792.1418486512</v>
      </c>
      <c r="CS88" s="242">
        <f>SUM(CS76:CS86)</f>
        <v>8223316.5560015077</v>
      </c>
      <c r="CT88" s="381"/>
      <c r="CU88" s="381"/>
      <c r="CV88" s="381"/>
      <c r="CW88" s="381"/>
      <c r="CX88" s="381"/>
      <c r="CY88" s="381"/>
      <c r="CZ88" s="381"/>
      <c r="DA88" s="381"/>
      <c r="DB88" s="381"/>
      <c r="DC88" s="381"/>
      <c r="DD88" s="381"/>
      <c r="DE88" s="381"/>
      <c r="DF88" s="381"/>
      <c r="DG88" s="381"/>
      <c r="DH88" s="381"/>
      <c r="DI88" s="381"/>
      <c r="DJ88" s="381"/>
      <c r="DK88" s="381"/>
      <c r="DL88" s="381"/>
      <c r="DM88" s="381"/>
      <c r="DN88" s="381"/>
      <c r="DO88" s="381"/>
      <c r="DP88" s="381"/>
      <c r="DQ88" s="381"/>
      <c r="DR88" s="381"/>
      <c r="DS88" s="381"/>
      <c r="DT88" s="381"/>
      <c r="DU88" s="381"/>
      <c r="DV88" s="381"/>
      <c r="DW88" s="381"/>
      <c r="DX88" s="381"/>
      <c r="DY88" s="381"/>
      <c r="DZ88" s="381"/>
      <c r="EA88" s="381"/>
    </row>
    <row r="89" spans="1:131" ht="15.75" customHeight="1">
      <c r="B89" s="335"/>
      <c r="C89" s="206" t="s">
        <v>1314</v>
      </c>
      <c r="D89" s="206" t="s">
        <v>1314</v>
      </c>
      <c r="E89" s="206" t="s">
        <v>1314</v>
      </c>
      <c r="F89" s="206" t="s">
        <v>1314</v>
      </c>
      <c r="G89" s="206" t="s">
        <v>1314</v>
      </c>
      <c r="H89" s="206" t="s">
        <v>1314</v>
      </c>
      <c r="I89" s="206" t="s">
        <v>1314</v>
      </c>
      <c r="J89" s="206" t="s">
        <v>1314</v>
      </c>
      <c r="K89" s="489"/>
      <c r="L89" s="490" t="s">
        <v>1314</v>
      </c>
      <c r="M89" s="206" t="s">
        <v>1314</v>
      </c>
      <c r="N89" s="206" t="s">
        <v>1314</v>
      </c>
      <c r="O89" s="206" t="s">
        <v>1314</v>
      </c>
      <c r="P89" s="206" t="s">
        <v>1314</v>
      </c>
      <c r="Q89" s="206" t="s">
        <v>1314</v>
      </c>
      <c r="R89" s="206" t="s">
        <v>1314</v>
      </c>
      <c r="S89" s="206" t="s">
        <v>1314</v>
      </c>
      <c r="T89" s="491" t="s">
        <v>1314</v>
      </c>
      <c r="U89" s="498" t="s">
        <v>1314</v>
      </c>
      <c r="V89" s="335"/>
      <c r="W89" s="206" t="s">
        <v>1314</v>
      </c>
      <c r="X89" s="206" t="s">
        <v>1314</v>
      </c>
      <c r="Y89" s="206" t="s">
        <v>1314</v>
      </c>
      <c r="Z89" s="206" t="s">
        <v>1314</v>
      </c>
      <c r="AA89" s="206" t="s">
        <v>1314</v>
      </c>
      <c r="AB89" s="206" t="s">
        <v>1314</v>
      </c>
      <c r="AC89" s="206" t="s">
        <v>1314</v>
      </c>
      <c r="AD89" s="206" t="s">
        <v>1314</v>
      </c>
      <c r="AE89" s="489"/>
      <c r="AF89" s="490" t="s">
        <v>1314</v>
      </c>
      <c r="AG89" s="206" t="s">
        <v>1314</v>
      </c>
      <c r="AH89" s="206" t="s">
        <v>1314</v>
      </c>
      <c r="AI89" s="206" t="s">
        <v>1314</v>
      </c>
      <c r="AJ89" s="206" t="s">
        <v>1314</v>
      </c>
      <c r="AK89" s="206" t="s">
        <v>1314</v>
      </c>
      <c r="AL89" s="206" t="s">
        <v>1314</v>
      </c>
      <c r="AM89" s="206" t="s">
        <v>1314</v>
      </c>
      <c r="AN89" s="491" t="s">
        <v>1314</v>
      </c>
      <c r="AO89" s="498" t="s">
        <v>1314</v>
      </c>
      <c r="AP89" s="335"/>
      <c r="AQ89" s="206" t="s">
        <v>1314</v>
      </c>
      <c r="AR89" s="206" t="s">
        <v>1314</v>
      </c>
      <c r="AS89" s="206" t="s">
        <v>1314</v>
      </c>
      <c r="AT89" s="206" t="s">
        <v>1314</v>
      </c>
      <c r="AU89" s="206" t="s">
        <v>1314</v>
      </c>
      <c r="AV89" s="206" t="s">
        <v>1314</v>
      </c>
      <c r="AW89" s="206" t="s">
        <v>1314</v>
      </c>
      <c r="AX89" s="206" t="s">
        <v>1314</v>
      </c>
      <c r="AY89" s="489"/>
      <c r="AZ89" s="490" t="s">
        <v>1314</v>
      </c>
      <c r="BA89" s="206" t="s">
        <v>1314</v>
      </c>
      <c r="BB89" s="206" t="s">
        <v>1314</v>
      </c>
      <c r="BC89" s="206" t="s">
        <v>1314</v>
      </c>
      <c r="BD89" s="206" t="s">
        <v>1314</v>
      </c>
      <c r="BE89" s="206" t="s">
        <v>1314</v>
      </c>
      <c r="BF89" s="206" t="s">
        <v>1314</v>
      </c>
      <c r="BG89" s="206" t="s">
        <v>1314</v>
      </c>
      <c r="BH89" s="491" t="s">
        <v>1314</v>
      </c>
      <c r="BI89" s="498" t="s">
        <v>1314</v>
      </c>
      <c r="BJ89" s="335"/>
      <c r="BK89" s="206" t="s">
        <v>1314</v>
      </c>
      <c r="BL89" s="206" t="s">
        <v>1314</v>
      </c>
      <c r="BM89" s="206" t="s">
        <v>1314</v>
      </c>
      <c r="BN89" s="206" t="s">
        <v>1314</v>
      </c>
      <c r="BO89" s="206" t="s">
        <v>1314</v>
      </c>
      <c r="BP89" s="206" t="s">
        <v>1314</v>
      </c>
      <c r="BQ89" s="206" t="s">
        <v>1314</v>
      </c>
      <c r="BR89" s="206" t="s">
        <v>1314</v>
      </c>
      <c r="BS89" s="489"/>
      <c r="BT89" s="490" t="s">
        <v>1314</v>
      </c>
      <c r="BU89" s="206" t="s">
        <v>1314</v>
      </c>
      <c r="BV89" s="206" t="s">
        <v>1314</v>
      </c>
      <c r="BW89" s="206" t="s">
        <v>1314</v>
      </c>
      <c r="BX89" s="206" t="s">
        <v>1314</v>
      </c>
      <c r="BY89" s="206" t="s">
        <v>1314</v>
      </c>
      <c r="BZ89" s="206" t="s">
        <v>1314</v>
      </c>
      <c r="CA89" s="206" t="s">
        <v>1314</v>
      </c>
      <c r="CB89" s="491" t="s">
        <v>1314</v>
      </c>
      <c r="CC89" s="498" t="s">
        <v>1314</v>
      </c>
      <c r="CD89" s="335"/>
      <c r="CE89" s="491" t="s">
        <v>1314</v>
      </c>
      <c r="CF89" s="491"/>
      <c r="CG89" s="491"/>
      <c r="CH89" s="491"/>
      <c r="CI89" s="206"/>
      <c r="CJ89" s="491" t="s">
        <v>1314</v>
      </c>
      <c r="CK89" s="491"/>
      <c r="CL89" s="491"/>
      <c r="CM89" s="491"/>
      <c r="CN89" s="206"/>
      <c r="CO89" s="491" t="s">
        <v>1314</v>
      </c>
      <c r="CP89" s="491"/>
      <c r="CQ89" s="491"/>
      <c r="CR89" s="491"/>
      <c r="CS89" s="206"/>
    </row>
    <row r="90" spans="1:131" s="14" customFormat="1" ht="15.75" customHeight="1">
      <c r="A90" s="16" t="s">
        <v>268</v>
      </c>
      <c r="B90" s="335">
        <v>60</v>
      </c>
      <c r="C90" s="242">
        <f t="shared" ref="C90:U90" si="192">C88+C66+C73-C70</f>
        <v>263575.0056427879</v>
      </c>
      <c r="D90" s="242">
        <f t="shared" si="192"/>
        <v>521031.37822098937</v>
      </c>
      <c r="E90" s="242">
        <f t="shared" si="192"/>
        <v>152604.29735871221</v>
      </c>
      <c r="F90" s="242">
        <f t="shared" si="192"/>
        <v>532922.56652032642</v>
      </c>
      <c r="G90" s="242">
        <f t="shared" si="192"/>
        <v>159577.29541987512</v>
      </c>
      <c r="H90" s="242">
        <f t="shared" si="192"/>
        <v>509194.00319086493</v>
      </c>
      <c r="I90" s="242">
        <f t="shared" si="192"/>
        <v>181103.02210881529</v>
      </c>
      <c r="J90" s="242">
        <f t="shared" si="192"/>
        <v>615243.75680536614</v>
      </c>
      <c r="K90" s="248">
        <f t="shared" si="192"/>
        <v>2935251.3252677377</v>
      </c>
      <c r="L90" s="245">
        <f t="shared" si="192"/>
        <v>0</v>
      </c>
      <c r="M90" s="242">
        <f t="shared" si="192"/>
        <v>995606.66325051594</v>
      </c>
      <c r="N90" s="242">
        <f t="shared" si="192"/>
        <v>0</v>
      </c>
      <c r="O90" s="242">
        <f t="shared" si="192"/>
        <v>1074198.7110478962</v>
      </c>
      <c r="P90" s="242">
        <f t="shared" si="192"/>
        <v>0</v>
      </c>
      <c r="Q90" s="242">
        <f t="shared" si="192"/>
        <v>1017428.7321235202</v>
      </c>
      <c r="R90" s="242">
        <f t="shared" si="192"/>
        <v>0</v>
      </c>
      <c r="S90" s="242">
        <f t="shared" si="192"/>
        <v>997228.48629395268</v>
      </c>
      <c r="T90" s="246">
        <f t="shared" si="192"/>
        <v>4084462.592715885</v>
      </c>
      <c r="U90" s="247">
        <f t="shared" si="192"/>
        <v>7019713.9179836204</v>
      </c>
      <c r="V90" s="335">
        <v>60</v>
      </c>
      <c r="W90" s="242">
        <f t="shared" ref="W90:AO90" si="193">W88+W66+W73-W70</f>
        <v>46563.681600483287</v>
      </c>
      <c r="X90" s="242">
        <f t="shared" si="193"/>
        <v>186282.32628203719</v>
      </c>
      <c r="Y90" s="242">
        <f t="shared" si="193"/>
        <v>21138.981728829342</v>
      </c>
      <c r="Z90" s="242">
        <f t="shared" si="193"/>
        <v>185404.18273138019</v>
      </c>
      <c r="AA90" s="242">
        <f t="shared" si="193"/>
        <v>25700.098358773794</v>
      </c>
      <c r="AB90" s="242">
        <f t="shared" si="193"/>
        <v>232649.52008521915</v>
      </c>
      <c r="AC90" s="242">
        <f t="shared" si="193"/>
        <v>17223.100758940545</v>
      </c>
      <c r="AD90" s="242">
        <f t="shared" si="193"/>
        <v>229018.61012100027</v>
      </c>
      <c r="AE90" s="248">
        <f t="shared" si="193"/>
        <v>943980.5016666638</v>
      </c>
      <c r="AF90" s="245">
        <f t="shared" si="193"/>
        <v>0</v>
      </c>
      <c r="AG90" s="242">
        <f t="shared" si="193"/>
        <v>404083.72715217696</v>
      </c>
      <c r="AH90" s="242">
        <f t="shared" si="193"/>
        <v>0</v>
      </c>
      <c r="AI90" s="242">
        <f t="shared" si="193"/>
        <v>358190.2577778495</v>
      </c>
      <c r="AJ90" s="242">
        <f t="shared" si="193"/>
        <v>0</v>
      </c>
      <c r="AK90" s="242">
        <f t="shared" si="193"/>
        <v>444175.84474221361</v>
      </c>
      <c r="AL90" s="242">
        <f t="shared" si="193"/>
        <v>0</v>
      </c>
      <c r="AM90" s="242">
        <f t="shared" si="193"/>
        <v>445102.1288725615</v>
      </c>
      <c r="AN90" s="246">
        <f t="shared" si="193"/>
        <v>1651551.9585448019</v>
      </c>
      <c r="AO90" s="247">
        <f t="shared" si="193"/>
        <v>2595532.4602114656</v>
      </c>
      <c r="AP90" s="335">
        <v>60</v>
      </c>
      <c r="AQ90" s="242">
        <f t="shared" ref="AQ90:BI90" si="194">AQ88+AQ66+AQ73-AQ70</f>
        <v>2876014.6167468736</v>
      </c>
      <c r="AR90" s="242">
        <f t="shared" si="194"/>
        <v>8060923.1998274876</v>
      </c>
      <c r="AS90" s="242">
        <f t="shared" si="194"/>
        <v>2975802.0725041912</v>
      </c>
      <c r="AT90" s="242">
        <f t="shared" si="194"/>
        <v>8218391.9697638126</v>
      </c>
      <c r="AU90" s="242">
        <f t="shared" si="194"/>
        <v>3411149.3810888762</v>
      </c>
      <c r="AV90" s="242">
        <f t="shared" si="194"/>
        <v>8572931.4789442774</v>
      </c>
      <c r="AW90" s="242">
        <f t="shared" si="194"/>
        <v>3544861.9300617538</v>
      </c>
      <c r="AX90" s="242">
        <f t="shared" si="194"/>
        <v>8827765.0908092801</v>
      </c>
      <c r="AY90" s="248">
        <f t="shared" si="194"/>
        <v>46487839.739746548</v>
      </c>
      <c r="AZ90" s="245">
        <f t="shared" si="194"/>
        <v>0</v>
      </c>
      <c r="BA90" s="242">
        <f t="shared" si="194"/>
        <v>9609953.2309543472</v>
      </c>
      <c r="BB90" s="242">
        <f t="shared" si="194"/>
        <v>0</v>
      </c>
      <c r="BC90" s="242">
        <f t="shared" si="194"/>
        <v>9796806.4542116746</v>
      </c>
      <c r="BD90" s="242">
        <f t="shared" si="194"/>
        <v>0</v>
      </c>
      <c r="BE90" s="242">
        <f t="shared" si="194"/>
        <v>9382769.4663056564</v>
      </c>
      <c r="BF90" s="242">
        <f t="shared" si="194"/>
        <v>0</v>
      </c>
      <c r="BG90" s="242">
        <f t="shared" si="194"/>
        <v>10030062.359694758</v>
      </c>
      <c r="BH90" s="246">
        <f t="shared" si="194"/>
        <v>38819591.511166431</v>
      </c>
      <c r="BI90" s="247">
        <f t="shared" si="194"/>
        <v>85307431.250912994</v>
      </c>
      <c r="BJ90" s="335">
        <v>60</v>
      </c>
      <c r="BK90" s="242">
        <f t="shared" ref="BK90:CC90" si="195">BK88+BK66+BK73-BK70</f>
        <v>23505.696854178601</v>
      </c>
      <c r="BL90" s="242">
        <f t="shared" si="195"/>
        <v>1202258.7440305774</v>
      </c>
      <c r="BM90" s="242">
        <f t="shared" si="195"/>
        <v>56092.851633983511</v>
      </c>
      <c r="BN90" s="242">
        <f t="shared" si="195"/>
        <v>1311963.6936107827</v>
      </c>
      <c r="BO90" s="242">
        <f t="shared" si="195"/>
        <v>65417.963774124815</v>
      </c>
      <c r="BP90" s="242">
        <f t="shared" si="195"/>
        <v>1182441.9402366481</v>
      </c>
      <c r="BQ90" s="242">
        <f t="shared" si="195"/>
        <v>94847.723405844736</v>
      </c>
      <c r="BR90" s="242">
        <f t="shared" si="195"/>
        <v>1206210.793995236</v>
      </c>
      <c r="BS90" s="248">
        <f t="shared" si="195"/>
        <v>5142739.4075413765</v>
      </c>
      <c r="BT90" s="245">
        <f t="shared" si="195"/>
        <v>0</v>
      </c>
      <c r="BU90" s="242">
        <f t="shared" si="195"/>
        <v>445801.82184746052</v>
      </c>
      <c r="BV90" s="242">
        <f t="shared" si="195"/>
        <v>0</v>
      </c>
      <c r="BW90" s="242">
        <f t="shared" si="195"/>
        <v>771771.69637965295</v>
      </c>
      <c r="BX90" s="242">
        <f t="shared" si="195"/>
        <v>0</v>
      </c>
      <c r="BY90" s="242">
        <f t="shared" si="195"/>
        <v>469308.20494804066</v>
      </c>
      <c r="BZ90" s="242">
        <f t="shared" si="195"/>
        <v>0</v>
      </c>
      <c r="CA90" s="242">
        <f t="shared" si="195"/>
        <v>485626.76433563256</v>
      </c>
      <c r="CB90" s="246">
        <f t="shared" si="195"/>
        <v>2172508.4875107869</v>
      </c>
      <c r="CC90" s="247">
        <f t="shared" si="195"/>
        <v>7315247.8950521629</v>
      </c>
      <c r="CD90" s="335">
        <v>60</v>
      </c>
      <c r="CE90" s="246">
        <f t="shared" ref="CE90:CS90" si="196">CE88+CE66+CE73-CE70</f>
        <v>13180154.649205415</v>
      </c>
      <c r="CF90" s="246">
        <f t="shared" si="196"/>
        <v>13454320.615852017</v>
      </c>
      <c r="CG90" s="246">
        <f t="shared" si="196"/>
        <v>14159061.681098657</v>
      </c>
      <c r="CH90" s="246">
        <f t="shared" si="196"/>
        <v>14716274.028066237</v>
      </c>
      <c r="CI90" s="242">
        <f t="shared" si="196"/>
        <v>55509810.974222325</v>
      </c>
      <c r="CJ90" s="246">
        <f t="shared" si="196"/>
        <v>11455445.443204502</v>
      </c>
      <c r="CK90" s="246">
        <f t="shared" si="196"/>
        <v>12000967.119417073</v>
      </c>
      <c r="CL90" s="246">
        <f t="shared" si="196"/>
        <v>11313682.248119429</v>
      </c>
      <c r="CM90" s="246">
        <f t="shared" si="196"/>
        <v>11958019.739196902</v>
      </c>
      <c r="CN90" s="242">
        <f t="shared" si="196"/>
        <v>46728114.549937904</v>
      </c>
      <c r="CO90" s="246">
        <f t="shared" si="196"/>
        <v>24635600.092409909</v>
      </c>
      <c r="CP90" s="246">
        <f t="shared" si="196"/>
        <v>25455287.735269092</v>
      </c>
      <c r="CQ90" s="246">
        <f t="shared" si="196"/>
        <v>25472743.92921808</v>
      </c>
      <c r="CR90" s="246">
        <f t="shared" si="196"/>
        <v>26674293.767263141</v>
      </c>
      <c r="CS90" s="242">
        <f t="shared" si="196"/>
        <v>102237925.52416025</v>
      </c>
      <c r="CT90" s="381"/>
      <c r="CU90" s="381"/>
      <c r="CV90" s="381"/>
      <c r="CW90" s="381"/>
      <c r="CX90" s="381"/>
      <c r="CY90" s="381"/>
      <c r="CZ90" s="381"/>
      <c r="DA90" s="381"/>
      <c r="DB90" s="381"/>
      <c r="DC90" s="381"/>
      <c r="DD90" s="381"/>
      <c r="DE90" s="381"/>
      <c r="DF90" s="381"/>
      <c r="DG90" s="381"/>
      <c r="DH90" s="381"/>
      <c r="DI90" s="381"/>
      <c r="DJ90" s="381"/>
      <c r="DK90" s="381"/>
      <c r="DL90" s="381"/>
      <c r="DM90" s="381"/>
      <c r="DN90" s="381"/>
      <c r="DO90" s="381"/>
      <c r="DP90" s="381"/>
      <c r="DQ90" s="381"/>
      <c r="DR90" s="381"/>
      <c r="DS90" s="381"/>
      <c r="DT90" s="381"/>
      <c r="DU90" s="381"/>
      <c r="DV90" s="381"/>
      <c r="DW90" s="381"/>
      <c r="DX90" s="381"/>
      <c r="DY90" s="381"/>
      <c r="DZ90" s="381"/>
      <c r="EA90" s="381"/>
    </row>
    <row r="91" spans="1:131" ht="15.75" customHeight="1">
      <c r="B91" s="335"/>
      <c r="C91" s="206" t="s">
        <v>1314</v>
      </c>
      <c r="D91" s="206" t="s">
        <v>1314</v>
      </c>
      <c r="E91" s="206" t="s">
        <v>1314</v>
      </c>
      <c r="F91" s="206" t="s">
        <v>1314</v>
      </c>
      <c r="G91" s="206" t="s">
        <v>1314</v>
      </c>
      <c r="H91" s="206" t="s">
        <v>1314</v>
      </c>
      <c r="I91" s="206" t="s">
        <v>1314</v>
      </c>
      <c r="J91" s="206" t="s">
        <v>1314</v>
      </c>
      <c r="K91" s="489"/>
      <c r="L91" s="490" t="s">
        <v>1314</v>
      </c>
      <c r="M91" s="206" t="s">
        <v>1314</v>
      </c>
      <c r="N91" s="206" t="s">
        <v>1314</v>
      </c>
      <c r="O91" s="206" t="s">
        <v>1314</v>
      </c>
      <c r="P91" s="206" t="s">
        <v>1314</v>
      </c>
      <c r="Q91" s="206" t="s">
        <v>1314</v>
      </c>
      <c r="R91" s="206" t="s">
        <v>1314</v>
      </c>
      <c r="S91" s="206" t="s">
        <v>1314</v>
      </c>
      <c r="T91" s="491" t="s">
        <v>1314</v>
      </c>
      <c r="U91" s="498" t="s">
        <v>1314</v>
      </c>
      <c r="V91" s="335"/>
      <c r="W91" s="206" t="s">
        <v>1314</v>
      </c>
      <c r="X91" s="206" t="s">
        <v>1314</v>
      </c>
      <c r="Y91" s="206" t="s">
        <v>1314</v>
      </c>
      <c r="Z91" s="206" t="s">
        <v>1314</v>
      </c>
      <c r="AA91" s="206" t="s">
        <v>1314</v>
      </c>
      <c r="AB91" s="206" t="s">
        <v>1314</v>
      </c>
      <c r="AC91" s="206" t="s">
        <v>1314</v>
      </c>
      <c r="AD91" s="206" t="s">
        <v>1314</v>
      </c>
      <c r="AE91" s="489"/>
      <c r="AF91" s="490" t="s">
        <v>1314</v>
      </c>
      <c r="AG91" s="206" t="s">
        <v>1314</v>
      </c>
      <c r="AH91" s="206" t="s">
        <v>1314</v>
      </c>
      <c r="AI91" s="206" t="s">
        <v>1314</v>
      </c>
      <c r="AJ91" s="206" t="s">
        <v>1314</v>
      </c>
      <c r="AK91" s="206" t="s">
        <v>1314</v>
      </c>
      <c r="AL91" s="206" t="s">
        <v>1314</v>
      </c>
      <c r="AM91" s="206" t="s">
        <v>1314</v>
      </c>
      <c r="AN91" s="491"/>
      <c r="AO91" s="498" t="s">
        <v>1314</v>
      </c>
      <c r="AP91" s="335"/>
      <c r="AQ91" s="206" t="s">
        <v>1314</v>
      </c>
      <c r="AR91" s="206" t="s">
        <v>1314</v>
      </c>
      <c r="AS91" s="206" t="s">
        <v>1314</v>
      </c>
      <c r="AT91" s="206" t="s">
        <v>1314</v>
      </c>
      <c r="AU91" s="206" t="s">
        <v>1314</v>
      </c>
      <c r="AV91" s="206" t="s">
        <v>1314</v>
      </c>
      <c r="AW91" s="206" t="s">
        <v>1314</v>
      </c>
      <c r="AX91" s="206" t="s">
        <v>1314</v>
      </c>
      <c r="AY91" s="489"/>
      <c r="AZ91" s="490" t="s">
        <v>1314</v>
      </c>
      <c r="BA91" s="206" t="s">
        <v>1314</v>
      </c>
      <c r="BB91" s="206" t="s">
        <v>1314</v>
      </c>
      <c r="BC91" s="206" t="s">
        <v>1314</v>
      </c>
      <c r="BD91" s="206" t="s">
        <v>1314</v>
      </c>
      <c r="BE91" s="206" t="s">
        <v>1314</v>
      </c>
      <c r="BF91" s="206" t="s">
        <v>1314</v>
      </c>
      <c r="BG91" s="206" t="s">
        <v>1314</v>
      </c>
      <c r="BH91" s="491"/>
      <c r="BI91" s="498" t="s">
        <v>1314</v>
      </c>
      <c r="BJ91" s="335"/>
      <c r="BK91" s="206" t="s">
        <v>1314</v>
      </c>
      <c r="BL91" s="206" t="s">
        <v>1314</v>
      </c>
      <c r="BM91" s="206" t="s">
        <v>1314</v>
      </c>
      <c r="BN91" s="206" t="s">
        <v>1314</v>
      </c>
      <c r="BO91" s="206" t="s">
        <v>1314</v>
      </c>
      <c r="BP91" s="206" t="s">
        <v>1314</v>
      </c>
      <c r="BQ91" s="206" t="s">
        <v>1314</v>
      </c>
      <c r="BR91" s="206" t="s">
        <v>1314</v>
      </c>
      <c r="BS91" s="489"/>
      <c r="BT91" s="490" t="s">
        <v>1314</v>
      </c>
      <c r="BU91" s="206" t="s">
        <v>1314</v>
      </c>
      <c r="BV91" s="206" t="s">
        <v>1314</v>
      </c>
      <c r="BW91" s="206" t="s">
        <v>1314</v>
      </c>
      <c r="BX91" s="206" t="s">
        <v>1314</v>
      </c>
      <c r="BY91" s="206" t="s">
        <v>1314</v>
      </c>
      <c r="BZ91" s="206" t="s">
        <v>1314</v>
      </c>
      <c r="CA91" s="206" t="s">
        <v>1314</v>
      </c>
      <c r="CB91" s="491"/>
      <c r="CC91" s="498" t="s">
        <v>1314</v>
      </c>
      <c r="CD91" s="335"/>
      <c r="CE91" s="491" t="s">
        <v>1314</v>
      </c>
      <c r="CF91" s="491"/>
      <c r="CG91" s="491"/>
      <c r="CH91" s="491"/>
      <c r="CI91" s="206"/>
      <c r="CJ91" s="491" t="s">
        <v>1314</v>
      </c>
      <c r="CK91" s="491"/>
      <c r="CL91" s="491"/>
      <c r="CM91" s="491"/>
      <c r="CN91" s="206"/>
      <c r="CO91" s="491" t="s">
        <v>1314</v>
      </c>
      <c r="CP91" s="491"/>
      <c r="CQ91" s="491"/>
      <c r="CR91" s="491"/>
      <c r="CS91" s="206"/>
    </row>
    <row r="92" spans="1:131" s="14" customFormat="1" ht="15.75" customHeight="1">
      <c r="A92" s="16" t="s">
        <v>270</v>
      </c>
      <c r="B92" s="335">
        <v>61</v>
      </c>
      <c r="C92" s="242">
        <f t="shared" ref="C92:J92" si="197">C32-C90</f>
        <v>-87106.373515754531</v>
      </c>
      <c r="D92" s="242">
        <f t="shared" si="197"/>
        <v>-210203.68722706876</v>
      </c>
      <c r="E92" s="242">
        <f t="shared" si="197"/>
        <v>25581.172942435485</v>
      </c>
      <c r="F92" s="242">
        <f t="shared" si="197"/>
        <v>-193734.52183086029</v>
      </c>
      <c r="G92" s="242">
        <f t="shared" si="197"/>
        <v>-16583.768100385525</v>
      </c>
      <c r="H92" s="242">
        <f t="shared" si="197"/>
        <v>-173013.63674570632</v>
      </c>
      <c r="I92" s="242">
        <f t="shared" si="197"/>
        <v>-35777.738859113248</v>
      </c>
      <c r="J92" s="242">
        <f t="shared" si="197"/>
        <v>-272057.73337051499</v>
      </c>
      <c r="K92" s="248">
        <f>SUM(C92:J92)</f>
        <v>-962896.28670696821</v>
      </c>
      <c r="L92" s="245">
        <f t="shared" ref="L92:U92" si="198">L32-L90</f>
        <v>0</v>
      </c>
      <c r="M92" s="242">
        <f t="shared" si="198"/>
        <v>248529.10589546198</v>
      </c>
      <c r="N92" s="242">
        <f t="shared" si="198"/>
        <v>0</v>
      </c>
      <c r="O92" s="242">
        <f t="shared" si="198"/>
        <v>68480.886061561061</v>
      </c>
      <c r="P92" s="242">
        <f t="shared" si="198"/>
        <v>0</v>
      </c>
      <c r="Q92" s="242">
        <f t="shared" si="198"/>
        <v>201907.49423311162</v>
      </c>
      <c r="R92" s="242">
        <f t="shared" si="198"/>
        <v>0</v>
      </c>
      <c r="S92" s="242">
        <f t="shared" si="198"/>
        <v>43137.154179907287</v>
      </c>
      <c r="T92" s="246">
        <f t="shared" si="198"/>
        <v>562054.64037004253</v>
      </c>
      <c r="U92" s="247">
        <f t="shared" si="198"/>
        <v>-400841.64633692335</v>
      </c>
      <c r="V92" s="335">
        <v>61</v>
      </c>
      <c r="W92" s="242">
        <f t="shared" ref="W92:AD92" si="199">W32-W90</f>
        <v>-8928.721019913326</v>
      </c>
      <c r="X92" s="242">
        <f t="shared" si="199"/>
        <v>40564.381623731431</v>
      </c>
      <c r="Y92" s="242">
        <f t="shared" si="199"/>
        <v>10096.181055423211</v>
      </c>
      <c r="Z92" s="242">
        <f t="shared" si="199"/>
        <v>61544.878142701928</v>
      </c>
      <c r="AA92" s="242">
        <f t="shared" si="199"/>
        <v>7275.6902829470419</v>
      </c>
      <c r="AB92" s="242">
        <f t="shared" si="199"/>
        <v>10725.134295007854</v>
      </c>
      <c r="AC92" s="242">
        <f t="shared" si="199"/>
        <v>8613.9263172122155</v>
      </c>
      <c r="AD92" s="242">
        <f t="shared" si="199"/>
        <v>-4182.6267768076796</v>
      </c>
      <c r="AE92" s="248">
        <f>SUM(W92:AD92)</f>
        <v>125708.84392030268</v>
      </c>
      <c r="AF92" s="245">
        <f t="shared" ref="AF92:AM92" si="200">AF32-AF90</f>
        <v>0</v>
      </c>
      <c r="AG92" s="242">
        <f t="shared" si="200"/>
        <v>130613.64407626895</v>
      </c>
      <c r="AH92" s="242">
        <f t="shared" si="200"/>
        <v>0</v>
      </c>
      <c r="AI92" s="242">
        <f t="shared" si="200"/>
        <v>131670.79366484081</v>
      </c>
      <c r="AJ92" s="242">
        <f t="shared" si="200"/>
        <v>0</v>
      </c>
      <c r="AK92" s="242">
        <f t="shared" si="200"/>
        <v>65136.38577787095</v>
      </c>
      <c r="AL92" s="242">
        <f t="shared" si="200"/>
        <v>0</v>
      </c>
      <c r="AM92" s="242">
        <f t="shared" si="200"/>
        <v>39937.529304262949</v>
      </c>
      <c r="AN92" s="246">
        <f>SUM(AF92:AM92)</f>
        <v>367358.35282324365</v>
      </c>
      <c r="AO92" s="247">
        <f>AO32-AO90</f>
        <v>493067.19674354605</v>
      </c>
      <c r="AP92" s="335">
        <v>61</v>
      </c>
      <c r="AQ92" s="242">
        <f t="shared" ref="AQ92:AX92" si="201">AQ32-AQ90</f>
        <v>-129957.80742067052</v>
      </c>
      <c r="AR92" s="242">
        <f t="shared" si="201"/>
        <v>242531.54249209445</v>
      </c>
      <c r="AS92" s="242">
        <f t="shared" si="201"/>
        <v>-107694.02742233779</v>
      </c>
      <c r="AT92" s="242">
        <f t="shared" si="201"/>
        <v>212328.78233292233</v>
      </c>
      <c r="AU92" s="242">
        <f t="shared" si="201"/>
        <v>-367946.05363842426</v>
      </c>
      <c r="AV92" s="242">
        <f t="shared" si="201"/>
        <v>56927.413981541991</v>
      </c>
      <c r="AW92" s="242">
        <f t="shared" si="201"/>
        <v>-582379.68022054713</v>
      </c>
      <c r="AX92" s="242">
        <f t="shared" si="201"/>
        <v>-252760.01226481982</v>
      </c>
      <c r="AY92" s="248">
        <f>SUM(AQ92:AX92)</f>
        <v>-928949.84216024075</v>
      </c>
      <c r="AZ92" s="245">
        <f t="shared" ref="AZ92:BG92" si="202">AZ32-AZ90</f>
        <v>0</v>
      </c>
      <c r="BA92" s="242">
        <f t="shared" si="202"/>
        <v>881810.28329436854</v>
      </c>
      <c r="BB92" s="242">
        <f t="shared" si="202"/>
        <v>0</v>
      </c>
      <c r="BC92" s="242">
        <f t="shared" si="202"/>
        <v>-1147391.7436672896</v>
      </c>
      <c r="BD92" s="242">
        <f t="shared" si="202"/>
        <v>0</v>
      </c>
      <c r="BE92" s="242">
        <f t="shared" si="202"/>
        <v>-259424.73995404877</v>
      </c>
      <c r="BF92" s="242">
        <f t="shared" si="202"/>
        <v>0</v>
      </c>
      <c r="BG92" s="242">
        <f t="shared" si="202"/>
        <v>-906749.93722590804</v>
      </c>
      <c r="BH92" s="246">
        <f>SUM(AZ92:BG92)</f>
        <v>-1431756.1375528779</v>
      </c>
      <c r="BI92" s="247">
        <f>BI32-BI90</f>
        <v>-2360705.979713127</v>
      </c>
      <c r="BJ92" s="335">
        <v>61</v>
      </c>
      <c r="BK92" s="242">
        <f t="shared" ref="BK92:BR92" si="203">BK32-BK90</f>
        <v>19905.065123452692</v>
      </c>
      <c r="BL92" s="242">
        <f t="shared" si="203"/>
        <v>-928.85743452818133</v>
      </c>
      <c r="BM92" s="242">
        <f t="shared" si="203"/>
        <v>-677.80900293130981</v>
      </c>
      <c r="BN92" s="242">
        <f t="shared" si="203"/>
        <v>-8265.078227466438</v>
      </c>
      <c r="BO92" s="242">
        <f t="shared" si="203"/>
        <v>2417.8250278023042</v>
      </c>
      <c r="BP92" s="242">
        <f t="shared" si="203"/>
        <v>48395.2656370115</v>
      </c>
      <c r="BQ92" s="242">
        <f t="shared" si="203"/>
        <v>-16398.173479258548</v>
      </c>
      <c r="BR92" s="242">
        <f t="shared" si="203"/>
        <v>-226275.09901678585</v>
      </c>
      <c r="BS92" s="248">
        <f>SUM(BK92:BR92)</f>
        <v>-181826.86137270383</v>
      </c>
      <c r="BT92" s="245">
        <f t="shared" ref="BT92:CA92" si="204">BT32-BT90</f>
        <v>0</v>
      </c>
      <c r="BU92" s="242">
        <f t="shared" si="204"/>
        <v>55496.021104277985</v>
      </c>
      <c r="BV92" s="242">
        <f t="shared" si="204"/>
        <v>0</v>
      </c>
      <c r="BW92" s="242">
        <f t="shared" si="204"/>
        <v>-278983.62719650549</v>
      </c>
      <c r="BX92" s="242">
        <f t="shared" si="204"/>
        <v>0</v>
      </c>
      <c r="BY92" s="242">
        <f t="shared" si="204"/>
        <v>-75813.624783649459</v>
      </c>
      <c r="BZ92" s="242">
        <f t="shared" si="204"/>
        <v>0</v>
      </c>
      <c r="CA92" s="242">
        <f t="shared" si="204"/>
        <v>-165323.95170360181</v>
      </c>
      <c r="CB92" s="246">
        <f>SUM(BT92:CA92)</f>
        <v>-464625.18257947877</v>
      </c>
      <c r="CC92" s="247">
        <f>CC32-CC90</f>
        <v>-646452.04395218287</v>
      </c>
      <c r="CD92" s="335">
        <v>61</v>
      </c>
      <c r="CE92" s="246">
        <f t="shared" ref="CE92:CS92" si="205">CE32-CE90</f>
        <v>-134124.45737865567</v>
      </c>
      <c r="CF92" s="246">
        <f t="shared" si="205"/>
        <v>-820.42201011255383</v>
      </c>
      <c r="CG92" s="246">
        <f t="shared" si="205"/>
        <v>-431802.12926020287</v>
      </c>
      <c r="CH92" s="246">
        <f t="shared" si="205"/>
        <v>-1381217.1376706325</v>
      </c>
      <c r="CI92" s="242">
        <f t="shared" si="205"/>
        <v>-1947964.1463196129</v>
      </c>
      <c r="CJ92" s="246">
        <f t="shared" si="205"/>
        <v>1316449.0543703754</v>
      </c>
      <c r="CK92" s="246">
        <f t="shared" si="205"/>
        <v>-1226223.6911373921</v>
      </c>
      <c r="CL92" s="246">
        <f t="shared" si="205"/>
        <v>-68194.484726715833</v>
      </c>
      <c r="CM92" s="246">
        <f t="shared" si="205"/>
        <v>-988999.20544533432</v>
      </c>
      <c r="CN92" s="242">
        <f t="shared" si="205"/>
        <v>-966968.32693906873</v>
      </c>
      <c r="CO92" s="246">
        <f t="shared" si="205"/>
        <v>1182324.596991729</v>
      </c>
      <c r="CP92" s="246">
        <f t="shared" si="205"/>
        <v>-1227044.1131475009</v>
      </c>
      <c r="CQ92" s="246">
        <f t="shared" si="205"/>
        <v>-499996.61398690939</v>
      </c>
      <c r="CR92" s="246">
        <f t="shared" si="205"/>
        <v>-2370216.3431159705</v>
      </c>
      <c r="CS92" s="242">
        <f t="shared" si="205"/>
        <v>-2914932.473258689</v>
      </c>
      <c r="CT92" s="381"/>
      <c r="CU92" s="381"/>
      <c r="CV92" s="381"/>
      <c r="CW92" s="381"/>
      <c r="CX92" s="381"/>
      <c r="CY92" s="381"/>
      <c r="CZ92" s="381"/>
      <c r="DA92" s="381"/>
      <c r="DB92" s="381"/>
      <c r="DC92" s="381"/>
      <c r="DD92" s="381"/>
      <c r="DE92" s="381"/>
      <c r="DF92" s="381"/>
      <c r="DG92" s="381"/>
      <c r="DH92" s="381"/>
      <c r="DI92" s="381"/>
      <c r="DJ92" s="381"/>
      <c r="DK92" s="381"/>
      <c r="DL92" s="381"/>
      <c r="DM92" s="381"/>
      <c r="DN92" s="381"/>
      <c r="DO92" s="381"/>
      <c r="DP92" s="381"/>
      <c r="DQ92" s="381"/>
      <c r="DR92" s="381"/>
      <c r="DS92" s="381"/>
      <c r="DT92" s="381"/>
      <c r="DU92" s="381"/>
      <c r="DV92" s="381"/>
      <c r="DW92" s="381"/>
      <c r="DX92" s="381"/>
      <c r="DY92" s="381"/>
      <c r="DZ92" s="381"/>
      <c r="EA92" s="381"/>
    </row>
    <row r="93" spans="1:131" s="492" customFormat="1" ht="15.75" customHeight="1">
      <c r="B93" s="335"/>
      <c r="C93" s="499" t="s">
        <v>1318</v>
      </c>
      <c r="D93" s="499" t="s">
        <v>1318</v>
      </c>
      <c r="E93" s="499" t="s">
        <v>1318</v>
      </c>
      <c r="F93" s="499" t="s">
        <v>1318</v>
      </c>
      <c r="G93" s="499" t="s">
        <v>1318</v>
      </c>
      <c r="H93" s="499" t="s">
        <v>1318</v>
      </c>
      <c r="I93" s="499" t="s">
        <v>1318</v>
      </c>
      <c r="J93" s="499" t="s">
        <v>1318</v>
      </c>
      <c r="K93" s="500"/>
      <c r="L93" s="501" t="s">
        <v>1318</v>
      </c>
      <c r="M93" s="499" t="s">
        <v>1318</v>
      </c>
      <c r="N93" s="499" t="s">
        <v>1318</v>
      </c>
      <c r="O93" s="499" t="s">
        <v>1318</v>
      </c>
      <c r="P93" s="499" t="s">
        <v>1318</v>
      </c>
      <c r="Q93" s="499" t="s">
        <v>1318</v>
      </c>
      <c r="R93" s="499" t="s">
        <v>1318</v>
      </c>
      <c r="S93" s="499" t="s">
        <v>1318</v>
      </c>
      <c r="T93" s="502" t="s">
        <v>1318</v>
      </c>
      <c r="U93" s="501" t="s">
        <v>1318</v>
      </c>
      <c r="V93" s="335"/>
      <c r="W93" s="499" t="s">
        <v>1318</v>
      </c>
      <c r="X93" s="499" t="s">
        <v>1318</v>
      </c>
      <c r="Y93" s="499" t="s">
        <v>1318</v>
      </c>
      <c r="Z93" s="499" t="s">
        <v>1318</v>
      </c>
      <c r="AA93" s="499" t="s">
        <v>1318</v>
      </c>
      <c r="AB93" s="499" t="s">
        <v>1318</v>
      </c>
      <c r="AC93" s="499" t="s">
        <v>1318</v>
      </c>
      <c r="AD93" s="499" t="s">
        <v>1318</v>
      </c>
      <c r="AE93" s="500"/>
      <c r="AF93" s="501" t="s">
        <v>1318</v>
      </c>
      <c r="AG93" s="499" t="s">
        <v>1318</v>
      </c>
      <c r="AH93" s="499" t="s">
        <v>1318</v>
      </c>
      <c r="AI93" s="499" t="s">
        <v>1318</v>
      </c>
      <c r="AJ93" s="499" t="s">
        <v>1318</v>
      </c>
      <c r="AK93" s="499" t="s">
        <v>1318</v>
      </c>
      <c r="AL93" s="499" t="s">
        <v>1318</v>
      </c>
      <c r="AM93" s="499" t="s">
        <v>1318</v>
      </c>
      <c r="AN93" s="502" t="s">
        <v>1318</v>
      </c>
      <c r="AO93" s="501" t="s">
        <v>1318</v>
      </c>
      <c r="AP93" s="335"/>
      <c r="AQ93" s="499" t="s">
        <v>1318</v>
      </c>
      <c r="AR93" s="499" t="s">
        <v>1318</v>
      </c>
      <c r="AS93" s="499" t="s">
        <v>1318</v>
      </c>
      <c r="AT93" s="499" t="s">
        <v>1318</v>
      </c>
      <c r="AU93" s="499" t="s">
        <v>1318</v>
      </c>
      <c r="AV93" s="499" t="s">
        <v>1318</v>
      </c>
      <c r="AW93" s="499" t="s">
        <v>1318</v>
      </c>
      <c r="AX93" s="499" t="s">
        <v>1318</v>
      </c>
      <c r="AY93" s="500"/>
      <c r="AZ93" s="501" t="s">
        <v>1318</v>
      </c>
      <c r="BA93" s="499" t="s">
        <v>1318</v>
      </c>
      <c r="BB93" s="499" t="s">
        <v>1318</v>
      </c>
      <c r="BC93" s="499" t="s">
        <v>1318</v>
      </c>
      <c r="BD93" s="499" t="s">
        <v>1318</v>
      </c>
      <c r="BE93" s="499" t="s">
        <v>1318</v>
      </c>
      <c r="BF93" s="499" t="s">
        <v>1318</v>
      </c>
      <c r="BG93" s="499" t="s">
        <v>1318</v>
      </c>
      <c r="BH93" s="502" t="s">
        <v>1318</v>
      </c>
      <c r="BI93" s="501" t="s">
        <v>1318</v>
      </c>
      <c r="BJ93" s="335"/>
      <c r="BK93" s="499" t="s">
        <v>1318</v>
      </c>
      <c r="BL93" s="499" t="s">
        <v>1318</v>
      </c>
      <c r="BM93" s="499" t="s">
        <v>1318</v>
      </c>
      <c r="BN93" s="499" t="s">
        <v>1318</v>
      </c>
      <c r="BO93" s="499" t="s">
        <v>1318</v>
      </c>
      <c r="BP93" s="499" t="s">
        <v>1318</v>
      </c>
      <c r="BQ93" s="499" t="s">
        <v>1318</v>
      </c>
      <c r="BR93" s="499" t="s">
        <v>1318</v>
      </c>
      <c r="BS93" s="500"/>
      <c r="BT93" s="501" t="s">
        <v>1318</v>
      </c>
      <c r="BU93" s="499" t="s">
        <v>1318</v>
      </c>
      <c r="BV93" s="499" t="s">
        <v>1318</v>
      </c>
      <c r="BW93" s="499" t="s">
        <v>1318</v>
      </c>
      <c r="BX93" s="499" t="s">
        <v>1318</v>
      </c>
      <c r="BY93" s="499" t="s">
        <v>1318</v>
      </c>
      <c r="BZ93" s="499" t="s">
        <v>1318</v>
      </c>
      <c r="CA93" s="499" t="s">
        <v>1318</v>
      </c>
      <c r="CB93" s="502" t="s">
        <v>1318</v>
      </c>
      <c r="CC93" s="501" t="s">
        <v>1318</v>
      </c>
      <c r="CD93" s="335"/>
      <c r="CE93" s="502" t="s">
        <v>1318</v>
      </c>
      <c r="CF93" s="502"/>
      <c r="CG93" s="502"/>
      <c r="CH93" s="502"/>
      <c r="CI93" s="499"/>
      <c r="CJ93" s="502" t="s">
        <v>1318</v>
      </c>
      <c r="CK93" s="502"/>
      <c r="CL93" s="502"/>
      <c r="CM93" s="502"/>
      <c r="CN93" s="499"/>
      <c r="CO93" s="502" t="s">
        <v>1318</v>
      </c>
      <c r="CP93" s="502"/>
      <c r="CQ93" s="502"/>
      <c r="CR93" s="502"/>
      <c r="CS93" s="499"/>
      <c r="CT93" s="493"/>
      <c r="CU93" s="493"/>
      <c r="CV93" s="493"/>
      <c r="CW93" s="493"/>
      <c r="CX93" s="493"/>
      <c r="CY93" s="493"/>
      <c r="CZ93" s="493"/>
      <c r="DA93" s="493"/>
      <c r="DB93" s="493"/>
      <c r="DC93" s="493"/>
      <c r="DD93" s="493"/>
      <c r="DE93" s="493"/>
      <c r="DF93" s="493"/>
      <c r="DG93" s="493"/>
      <c r="DH93" s="493"/>
      <c r="DI93" s="493"/>
      <c r="DJ93" s="493"/>
      <c r="DK93" s="493"/>
      <c r="DL93" s="493"/>
      <c r="DM93" s="493"/>
      <c r="DN93" s="493"/>
      <c r="DO93" s="493"/>
      <c r="DP93" s="493"/>
      <c r="DQ93" s="493"/>
      <c r="DR93" s="493"/>
      <c r="DS93" s="493"/>
      <c r="DT93" s="493"/>
      <c r="DU93" s="493"/>
      <c r="DV93" s="493"/>
      <c r="DW93" s="493"/>
      <c r="DX93" s="493"/>
      <c r="DY93" s="493"/>
      <c r="DZ93" s="493"/>
      <c r="EA93" s="493"/>
    </row>
    <row r="94" spans="1:131" ht="15.75" customHeight="1">
      <c r="A94" s="148" t="s">
        <v>272</v>
      </c>
      <c r="B94" s="335">
        <v>62</v>
      </c>
      <c r="C94" s="503">
        <f t="shared" ref="C94:U94" si="206">IF((C32-C28)=0,"",C92/(C32-C28))</f>
        <v>-0.49360825471265518</v>
      </c>
      <c r="D94" s="503">
        <f t="shared" si="206"/>
        <v>-0.67627078705539168</v>
      </c>
      <c r="E94" s="503">
        <f t="shared" si="206"/>
        <v>0.14356486474010063</v>
      </c>
      <c r="F94" s="503">
        <f t="shared" si="206"/>
        <v>-0.57117143385235869</v>
      </c>
      <c r="G94" s="503">
        <f t="shared" si="206"/>
        <v>-0.11597565576050523</v>
      </c>
      <c r="H94" s="503">
        <f t="shared" si="206"/>
        <v>-0.51464527383079695</v>
      </c>
      <c r="I94" s="503">
        <f t="shared" si="206"/>
        <v>-0.24619073886571352</v>
      </c>
      <c r="J94" s="503">
        <f t="shared" si="206"/>
        <v>-0.792741297118008</v>
      </c>
      <c r="K94" s="504">
        <f t="shared" si="206"/>
        <v>-0.48819622627860915</v>
      </c>
      <c r="L94" s="505" t="str">
        <f t="shared" si="206"/>
        <v/>
      </c>
      <c r="M94" s="503">
        <f t="shared" si="206"/>
        <v>0.19976043777445754</v>
      </c>
      <c r="N94" s="503" t="str">
        <f t="shared" si="206"/>
        <v/>
      </c>
      <c r="O94" s="503">
        <f t="shared" si="206"/>
        <v>5.9930085594239658E-2</v>
      </c>
      <c r="P94" s="503" t="str">
        <f t="shared" si="206"/>
        <v/>
      </c>
      <c r="Q94" s="503">
        <f t="shared" si="206"/>
        <v>0.1655880386957827</v>
      </c>
      <c r="R94" s="503" t="str">
        <f t="shared" si="206"/>
        <v/>
      </c>
      <c r="S94" s="503">
        <f t="shared" si="206"/>
        <v>4.1463455252385512E-2</v>
      </c>
      <c r="T94" s="506">
        <f t="shared" si="206"/>
        <v>0.12096256447041322</v>
      </c>
      <c r="U94" s="505">
        <f t="shared" si="206"/>
        <v>-6.0560414204397194E-2</v>
      </c>
      <c r="V94" s="335">
        <v>62</v>
      </c>
      <c r="W94" s="503">
        <f t="shared" ref="W94:AO94" si="207">IF((W32-W28)=0,"",W92/(W32-W28))</f>
        <v>-0.23724539317102442</v>
      </c>
      <c r="X94" s="503">
        <f t="shared" si="207"/>
        <v>0.17881847172576884</v>
      </c>
      <c r="Y94" s="503">
        <f t="shared" si="207"/>
        <v>0.32323126103614475</v>
      </c>
      <c r="Z94" s="503">
        <f t="shared" si="207"/>
        <v>0.24922094429054462</v>
      </c>
      <c r="AA94" s="503">
        <f t="shared" si="207"/>
        <v>0.2206373397766708</v>
      </c>
      <c r="AB94" s="503">
        <f t="shared" si="207"/>
        <v>4.4068410995057254E-2</v>
      </c>
      <c r="AC94" s="503">
        <f t="shared" si="207"/>
        <v>0.33339463908998868</v>
      </c>
      <c r="AD94" s="503">
        <f t="shared" si="207"/>
        <v>-1.8603013248127014E-2</v>
      </c>
      <c r="AE94" s="504">
        <f t="shared" si="207"/>
        <v>0.11751902030147168</v>
      </c>
      <c r="AF94" s="505" t="str">
        <f t="shared" si="207"/>
        <v/>
      </c>
      <c r="AG94" s="503">
        <f t="shared" si="207"/>
        <v>0.24427582985154631</v>
      </c>
      <c r="AH94" s="503" t="str">
        <f t="shared" si="207"/>
        <v/>
      </c>
      <c r="AI94" s="503">
        <f t="shared" si="207"/>
        <v>0.2687921264143312</v>
      </c>
      <c r="AJ94" s="503" t="str">
        <f t="shared" si="207"/>
        <v/>
      </c>
      <c r="AK94" s="503">
        <f t="shared" si="207"/>
        <v>0.12789087297463264</v>
      </c>
      <c r="AL94" s="503" t="str">
        <f t="shared" si="207"/>
        <v/>
      </c>
      <c r="AM94" s="503">
        <f t="shared" si="207"/>
        <v>8.2338688457724948E-2</v>
      </c>
      <c r="AN94" s="506">
        <f t="shared" si="207"/>
        <v>0.1819587283074085</v>
      </c>
      <c r="AO94" s="505">
        <f t="shared" si="207"/>
        <v>0.15964101907258874</v>
      </c>
      <c r="AP94" s="335">
        <v>62</v>
      </c>
      <c r="AQ94" s="503">
        <f t="shared" ref="AQ94:BI94" si="208">IF((AQ32-AQ28)=0,"",AQ92/(AQ32-AQ28))</f>
        <v>-4.7325243592669201E-2</v>
      </c>
      <c r="AR94" s="503">
        <f t="shared" si="208"/>
        <v>2.9208510194678669E-2</v>
      </c>
      <c r="AS94" s="503">
        <f t="shared" si="208"/>
        <v>-3.7548804204572531E-2</v>
      </c>
      <c r="AT94" s="503">
        <f t="shared" si="208"/>
        <v>2.518512812562506E-2</v>
      </c>
      <c r="AU94" s="503">
        <f t="shared" si="208"/>
        <v>-0.12090748269084067</v>
      </c>
      <c r="AV94" s="503">
        <f t="shared" si="208"/>
        <v>6.5965637083831435E-3</v>
      </c>
      <c r="AW94" s="503">
        <f t="shared" si="208"/>
        <v>-0.19658503616410311</v>
      </c>
      <c r="AX94" s="503">
        <f t="shared" si="208"/>
        <v>-2.9476368812567964E-2</v>
      </c>
      <c r="AY94" s="504">
        <f t="shared" si="208"/>
        <v>-2.0390089491830576E-2</v>
      </c>
      <c r="AZ94" s="505" t="str">
        <f t="shared" si="208"/>
        <v/>
      </c>
      <c r="BA94" s="503">
        <f t="shared" si="208"/>
        <v>8.4047861171936869E-2</v>
      </c>
      <c r="BB94" s="503" t="str">
        <f t="shared" si="208"/>
        <v/>
      </c>
      <c r="BC94" s="503">
        <f t="shared" si="208"/>
        <v>-0.13265542028740046</v>
      </c>
      <c r="BD94" s="503" t="str">
        <f t="shared" si="208"/>
        <v/>
      </c>
      <c r="BE94" s="503">
        <f t="shared" si="208"/>
        <v>-2.843526664127179E-2</v>
      </c>
      <c r="BF94" s="503" t="str">
        <f t="shared" si="208"/>
        <v/>
      </c>
      <c r="BG94" s="503">
        <f t="shared" si="208"/>
        <v>-9.938823699523526E-2</v>
      </c>
      <c r="BH94" s="506">
        <f t="shared" si="208"/>
        <v>-3.8294705303087401E-2</v>
      </c>
      <c r="BI94" s="505">
        <f t="shared" si="208"/>
        <v>-2.8460508501024495E-2</v>
      </c>
      <c r="BJ94" s="335">
        <v>62</v>
      </c>
      <c r="BK94" s="503">
        <f t="shared" ref="BK94:CC94" si="209">IF((BK32-BK28)=0,"",BK92/(BK32-BK28))</f>
        <v>0.45852835141915682</v>
      </c>
      <c r="BL94" s="503">
        <f t="shared" si="209"/>
        <v>-7.731909818377077E-4</v>
      </c>
      <c r="BM94" s="503">
        <f t="shared" si="209"/>
        <v>-1.2231498357658844E-2</v>
      </c>
      <c r="BN94" s="503">
        <f t="shared" si="209"/>
        <v>-6.3397154295790382E-3</v>
      </c>
      <c r="BO94" s="503">
        <f t="shared" si="209"/>
        <v>3.5642322002948645E-2</v>
      </c>
      <c r="BP94" s="503">
        <f t="shared" si="209"/>
        <v>3.931898175166073E-2</v>
      </c>
      <c r="BQ94" s="503">
        <f t="shared" si="209"/>
        <v>-0.2090282671424388</v>
      </c>
      <c r="BR94" s="503">
        <f t="shared" si="209"/>
        <v>-0.23090810976302059</v>
      </c>
      <c r="BS94" s="504">
        <f t="shared" si="209"/>
        <v>-3.6651898149893669E-2</v>
      </c>
      <c r="BT94" s="505" t="str">
        <f t="shared" si="209"/>
        <v/>
      </c>
      <c r="BU94" s="503">
        <f t="shared" si="209"/>
        <v>0.11070468761147403</v>
      </c>
      <c r="BV94" s="503" t="str">
        <f t="shared" si="209"/>
        <v/>
      </c>
      <c r="BW94" s="503">
        <f t="shared" si="209"/>
        <v>-0.56613307959941628</v>
      </c>
      <c r="BX94" s="503" t="str">
        <f t="shared" si="209"/>
        <v/>
      </c>
      <c r="BY94" s="503">
        <f t="shared" si="209"/>
        <v>-0.19266751972028842</v>
      </c>
      <c r="BZ94" s="503" t="str">
        <f t="shared" si="209"/>
        <v/>
      </c>
      <c r="CA94" s="503">
        <f t="shared" si="209"/>
        <v>-0.51614892278054625</v>
      </c>
      <c r="CB94" s="506">
        <f t="shared" si="209"/>
        <v>-0.27204738241654414</v>
      </c>
      <c r="CC94" s="505">
        <f t="shared" si="209"/>
        <v>-9.6936847128939213E-2</v>
      </c>
      <c r="CD94" s="335">
        <v>62</v>
      </c>
      <c r="CE94" s="506">
        <f t="shared" ref="CE94:CS94" si="210">IF((CE32-CE28)=0,"",CE92/(CE32-CE28))</f>
        <v>-1.0280863634876734E-2</v>
      </c>
      <c r="CF94" s="506">
        <f t="shared" si="210"/>
        <v>-6.0982049153876485E-5</v>
      </c>
      <c r="CG94" s="506">
        <f t="shared" si="210"/>
        <v>-3.1455814442029169E-2</v>
      </c>
      <c r="CH94" s="506">
        <f t="shared" si="210"/>
        <v>-0.10357789614421785</v>
      </c>
      <c r="CI94" s="507">
        <f t="shared" si="210"/>
        <v>-3.6368502239635864E-2</v>
      </c>
      <c r="CJ94" s="506">
        <f t="shared" si="210"/>
        <v>0.10307390611630422</v>
      </c>
      <c r="CK94" s="506">
        <f t="shared" si="210"/>
        <v>-0.11380537265685718</v>
      </c>
      <c r="CL94" s="506">
        <f t="shared" si="210"/>
        <v>-6.0641642373849211E-3</v>
      </c>
      <c r="CM94" s="506">
        <f t="shared" si="210"/>
        <v>-9.0162945944188319E-2</v>
      </c>
      <c r="CN94" s="507">
        <f t="shared" si="210"/>
        <v>-2.113077155512957E-2</v>
      </c>
      <c r="CO94" s="506">
        <f t="shared" si="210"/>
        <v>4.5794718638910506E-2</v>
      </c>
      <c r="CP94" s="506">
        <f t="shared" si="210"/>
        <v>-5.064519460367109E-2</v>
      </c>
      <c r="CQ94" s="506">
        <f t="shared" si="210"/>
        <v>-2.0021690352104576E-2</v>
      </c>
      <c r="CR94" s="506">
        <f t="shared" si="210"/>
        <v>-9.7523403244307319E-2</v>
      </c>
      <c r="CS94" s="507">
        <f t="shared" si="210"/>
        <v>-2.9348012818792416E-2</v>
      </c>
    </row>
    <row r="95" spans="1:131" s="380" customFormat="1" ht="15.75" customHeight="1">
      <c r="A95" s="341" t="s">
        <v>274</v>
      </c>
      <c r="B95" s="335">
        <v>63</v>
      </c>
      <c r="C95" s="454">
        <f>IF((C32-C28-C25)=0,"",(C73+C66-C64)/(C32-C28-C25))</f>
        <v>1.4117488694986096</v>
      </c>
      <c r="D95" s="454">
        <f t="shared" ref="D95:U95" si="211">IF((D32-D28-D25)=0,"",(D73+D66-D64)/(D32-D28-D25))</f>
        <v>1.5944114018413462</v>
      </c>
      <c r="E95" s="454">
        <f t="shared" si="211"/>
        <v>0.76404524624563896</v>
      </c>
      <c r="F95" s="454">
        <f t="shared" si="211"/>
        <v>1.4787815448380983</v>
      </c>
      <c r="G95" s="454">
        <f t="shared" si="211"/>
        <v>1.0325898888983187</v>
      </c>
      <c r="H95" s="454">
        <f t="shared" si="211"/>
        <v>1.4312595069686103</v>
      </c>
      <c r="I95" s="454">
        <f t="shared" si="211"/>
        <v>1.1407329614023509</v>
      </c>
      <c r="J95" s="454">
        <f t="shared" si="211"/>
        <v>1.6872835196546454</v>
      </c>
      <c r="K95" s="450">
        <f t="shared" si="211"/>
        <v>1.397358899927891</v>
      </c>
      <c r="L95" s="455" t="str">
        <f t="shared" si="211"/>
        <v/>
      </c>
      <c r="M95" s="454">
        <f t="shared" si="211"/>
        <v>0.73008853522190231</v>
      </c>
      <c r="N95" s="454" t="str">
        <f t="shared" si="211"/>
        <v/>
      </c>
      <c r="O95" s="454">
        <f t="shared" si="211"/>
        <v>0.86530299052776871</v>
      </c>
      <c r="P95" s="454" t="str">
        <f t="shared" si="211"/>
        <v/>
      </c>
      <c r="Q95" s="454">
        <f t="shared" si="211"/>
        <v>0.77043492211668274</v>
      </c>
      <c r="R95" s="454" t="str">
        <f t="shared" si="211"/>
        <v/>
      </c>
      <c r="S95" s="454">
        <f t="shared" si="211"/>
        <v>0.8772998480703027</v>
      </c>
      <c r="T95" s="452">
        <f t="shared" si="211"/>
        <v>0.80688932693987681</v>
      </c>
      <c r="U95" s="456">
        <f t="shared" si="211"/>
        <v>0.98284311326517038</v>
      </c>
      <c r="V95" s="335">
        <v>63</v>
      </c>
      <c r="W95" s="454">
        <f>IF((W32-W28-W25)=0,"",(W73+W66-W64)/(W32-W28-W25))</f>
        <v>1.1553860079569789</v>
      </c>
      <c r="X95" s="454">
        <f t="shared" ref="X95:AO95" si="212">IF((X32-X28-X25)=0,"",(X73+X66-X64)/(X32-X28-X25))</f>
        <v>0.73932214306018551</v>
      </c>
      <c r="Y95" s="454">
        <f t="shared" si="212"/>
        <v>0.58437884994959488</v>
      </c>
      <c r="Z95" s="454">
        <f t="shared" si="212"/>
        <v>0.65838916669519487</v>
      </c>
      <c r="AA95" s="454">
        <f t="shared" si="212"/>
        <v>0.69597689336114255</v>
      </c>
      <c r="AB95" s="454">
        <f t="shared" si="212"/>
        <v>0.87254582214275611</v>
      </c>
      <c r="AC95" s="454">
        <f t="shared" si="212"/>
        <v>0.56114758344664872</v>
      </c>
      <c r="AD95" s="454">
        <f t="shared" si="212"/>
        <v>0.91314523578476459</v>
      </c>
      <c r="AE95" s="450">
        <f t="shared" si="212"/>
        <v>0.79195859682677516</v>
      </c>
      <c r="AF95" s="455" t="str">
        <f t="shared" si="212"/>
        <v/>
      </c>
      <c r="AG95" s="454">
        <f t="shared" si="212"/>
        <v>0.68848497465680014</v>
      </c>
      <c r="AH95" s="454" t="str">
        <f t="shared" si="212"/>
        <v/>
      </c>
      <c r="AI95" s="454">
        <f t="shared" si="212"/>
        <v>0.65554649834064171</v>
      </c>
      <c r="AJ95" s="454" t="str">
        <f t="shared" si="212"/>
        <v/>
      </c>
      <c r="AK95" s="454">
        <f t="shared" si="212"/>
        <v>0.80175561208740742</v>
      </c>
      <c r="AL95" s="454" t="str">
        <f t="shared" si="212"/>
        <v/>
      </c>
      <c r="AM95" s="454">
        <f t="shared" si="212"/>
        <v>0.8314948647787711</v>
      </c>
      <c r="AN95" s="452">
        <f t="shared" si="212"/>
        <v>0.74342565823108231</v>
      </c>
      <c r="AO95" s="456">
        <f t="shared" si="212"/>
        <v>0.7602343006878457</v>
      </c>
      <c r="AP95" s="335">
        <v>63</v>
      </c>
      <c r="AQ95" s="454">
        <f>IF((AQ32-AQ28-AQ25)=0,"",(AQ73+AQ66-AQ64)/(AQ32-AQ28-AQ25))</f>
        <v>0.96546585837862364</v>
      </c>
      <c r="AR95" s="454">
        <f t="shared" ref="AR95:BI95" si="213">IF((AR32-AR28-AR25)=0,"",(AR73+AR66-AR64)/(AR32-AR28-AR25))</f>
        <v>0.8889321045912757</v>
      </c>
      <c r="AS95" s="454">
        <f t="shared" si="213"/>
        <v>0.94515891519031203</v>
      </c>
      <c r="AT95" s="454">
        <f t="shared" si="213"/>
        <v>0.8824249828601145</v>
      </c>
      <c r="AU95" s="454">
        <f t="shared" si="213"/>
        <v>1.037521715828654</v>
      </c>
      <c r="AV95" s="454">
        <f t="shared" si="213"/>
        <v>0.9100176694294303</v>
      </c>
      <c r="AW95" s="454">
        <f t="shared" si="213"/>
        <v>1.0911272587007406</v>
      </c>
      <c r="AX95" s="454">
        <f t="shared" si="213"/>
        <v>0.9240185913492055</v>
      </c>
      <c r="AY95" s="450">
        <f t="shared" si="213"/>
        <v>0.92955186260706413</v>
      </c>
      <c r="AZ95" s="455" t="str">
        <f t="shared" si="213"/>
        <v/>
      </c>
      <c r="BA95" s="454">
        <f t="shared" si="213"/>
        <v>0.84440483320084925</v>
      </c>
      <c r="BB95" s="454" t="str">
        <f t="shared" si="213"/>
        <v/>
      </c>
      <c r="BC95" s="454">
        <f t="shared" si="213"/>
        <v>1.057174950511963</v>
      </c>
      <c r="BD95" s="454" t="str">
        <f t="shared" si="213"/>
        <v/>
      </c>
      <c r="BE95" s="454">
        <f t="shared" si="213"/>
        <v>0.96064644758616391</v>
      </c>
      <c r="BF95" s="454" t="str">
        <f t="shared" si="213"/>
        <v/>
      </c>
      <c r="BG95" s="454">
        <f t="shared" si="213"/>
        <v>1.0147215949511974</v>
      </c>
      <c r="BH95" s="452">
        <f t="shared" si="213"/>
        <v>0.96355327509206856</v>
      </c>
      <c r="BI95" s="456">
        <f t="shared" si="213"/>
        <v>0.9448778348899155</v>
      </c>
      <c r="BJ95" s="335">
        <v>63</v>
      </c>
      <c r="BK95" s="454">
        <f>IF((BK32-BK28-BK25)=0,"",(BK73+BK66-BK64)/(BK32-BK28-BK25))</f>
        <v>0.49869480143411349</v>
      </c>
      <c r="BL95" s="454">
        <f t="shared" ref="BL95:CS95" si="214">IF((BL32-BL28-BL25)=0,"",(BL73+BL66-BL64)/(BL32-BL28-BL25))</f>
        <v>0.99114797802003918</v>
      </c>
      <c r="BM95" s="454">
        <f t="shared" si="214"/>
        <v>1.0416852490467392</v>
      </c>
      <c r="BN95" s="454">
        <f t="shared" si="214"/>
        <v>1.0350842644415095</v>
      </c>
      <c r="BO95" s="454">
        <f t="shared" si="214"/>
        <v>0.98157914181000394</v>
      </c>
      <c r="BP95" s="454">
        <f t="shared" si="214"/>
        <v>0.97751891218479015</v>
      </c>
      <c r="BQ95" s="454">
        <f t="shared" si="214"/>
        <v>1.2745436974658058</v>
      </c>
      <c r="BR95" s="454">
        <f t="shared" si="214"/>
        <v>1.2995176504396146</v>
      </c>
      <c r="BS95" s="450">
        <f t="shared" si="214"/>
        <v>1.0586286924944917</v>
      </c>
      <c r="BT95" s="455" t="str">
        <f t="shared" si="214"/>
        <v/>
      </c>
      <c r="BU95" s="454">
        <f t="shared" si="214"/>
        <v>0.82020887995995884</v>
      </c>
      <c r="BV95" s="454" t="str">
        <f t="shared" si="214"/>
        <v/>
      </c>
      <c r="BW95" s="454">
        <f t="shared" si="214"/>
        <v>1.4937716992943215</v>
      </c>
      <c r="BX95" s="454" t="str">
        <f t="shared" si="214"/>
        <v/>
      </c>
      <c r="BY95" s="454">
        <f t="shared" si="214"/>
        <v>1.1222774806823301</v>
      </c>
      <c r="BZ95" s="454" t="str">
        <f t="shared" si="214"/>
        <v/>
      </c>
      <c r="CA95" s="454">
        <f t="shared" si="214"/>
        <v>1.4300278933208794</v>
      </c>
      <c r="CB95" s="452">
        <f t="shared" si="214"/>
        <v>1.1985209237312469</v>
      </c>
      <c r="CC95" s="456">
        <f t="shared" si="214"/>
        <v>1.0972565298258015</v>
      </c>
      <c r="CD95" s="335">
        <v>63</v>
      </c>
      <c r="CE95" s="452">
        <f t="shared" ref="CE95:CN95" si="215">IF((CE32-CE28-CE25)=0,"",(CE73+CE66-CE64)/(CE32-CE28-CE25))</f>
        <v>0.93495249979447059</v>
      </c>
      <c r="CF95" s="452">
        <f t="shared" si="215"/>
        <v>0.91864465233291925</v>
      </c>
      <c r="CG95" s="452">
        <f t="shared" si="215"/>
        <v>0.9573716846523419</v>
      </c>
      <c r="CH95" s="452">
        <f t="shared" si="215"/>
        <v>1.0090796522511194</v>
      </c>
      <c r="CI95" s="453">
        <f t="shared" si="215"/>
        <v>0.95505032703347781</v>
      </c>
      <c r="CJ95" s="452">
        <f t="shared" si="215"/>
        <v>0.82579175171863617</v>
      </c>
      <c r="CK95" s="452">
        <f t="shared" si="215"/>
        <v>1.0385350040209813</v>
      </c>
      <c r="CL95" s="452">
        <f t="shared" si="215"/>
        <v>0.93848147624412448</v>
      </c>
      <c r="CM95" s="452">
        <f t="shared" si="215"/>
        <v>1.0057128308136147</v>
      </c>
      <c r="CN95" s="453">
        <f t="shared" si="215"/>
        <v>0.94670355890876612</v>
      </c>
      <c r="CO95" s="452">
        <f t="shared" si="214"/>
        <v>0.88077582537312382</v>
      </c>
      <c r="CP95" s="452">
        <f t="shared" si="214"/>
        <v>0.97228537421121097</v>
      </c>
      <c r="CQ95" s="452">
        <f t="shared" si="214"/>
        <v>0.94882323072028296</v>
      </c>
      <c r="CR95" s="452">
        <f t="shared" si="214"/>
        <v>1.0075518812133426</v>
      </c>
      <c r="CS95" s="453">
        <f t="shared" si="214"/>
        <v>0.95118589830520828</v>
      </c>
    </row>
    <row r="96" spans="1:131" s="380" customFormat="1" ht="15.75" customHeight="1">
      <c r="A96" s="341" t="s">
        <v>276</v>
      </c>
      <c r="B96" s="335">
        <v>64</v>
      </c>
      <c r="C96" s="454">
        <f>IF((C32-C28)=0,"",(C73)/(C32-C28))</f>
        <v>3.6145424140147632E-2</v>
      </c>
      <c r="D96" s="454">
        <f t="shared" ref="D96:U96" si="216">IF((D32-D28)=0,"",(D73)/(D32-D28))</f>
        <v>3.6145424140147639E-2</v>
      </c>
      <c r="E96" s="454">
        <f t="shared" si="216"/>
        <v>4.0084059010282412E-2</v>
      </c>
      <c r="F96" s="454">
        <f t="shared" si="216"/>
        <v>4.0084059010282405E-2</v>
      </c>
      <c r="G96" s="454">
        <f t="shared" si="216"/>
        <v>4.1156954081075926E-2</v>
      </c>
      <c r="H96" s="454">
        <f t="shared" si="216"/>
        <v>4.1156954081075926E-2</v>
      </c>
      <c r="I96" s="454">
        <f t="shared" si="216"/>
        <v>4.3517480342868738E-2</v>
      </c>
      <c r="J96" s="454">
        <f t="shared" si="216"/>
        <v>4.3517480342868738E-2</v>
      </c>
      <c r="K96" s="450">
        <f t="shared" si="216"/>
        <v>4.0222008899932743E-2</v>
      </c>
      <c r="L96" s="455" t="str">
        <f t="shared" si="216"/>
        <v/>
      </c>
      <c r="M96" s="454">
        <f t="shared" si="216"/>
        <v>3.0919978949411935E-2</v>
      </c>
      <c r="N96" s="454" t="str">
        <f t="shared" si="216"/>
        <v/>
      </c>
      <c r="O96" s="454">
        <f t="shared" si="216"/>
        <v>3.2449789614402688E-2</v>
      </c>
      <c r="P96" s="454" t="str">
        <f t="shared" si="216"/>
        <v/>
      </c>
      <c r="Q96" s="454">
        <f t="shared" si="216"/>
        <v>3.1588298584617355E-2</v>
      </c>
      <c r="R96" s="454" t="str">
        <f t="shared" si="216"/>
        <v/>
      </c>
      <c r="S96" s="454">
        <f t="shared" si="216"/>
        <v>3.3547185051375071E-2</v>
      </c>
      <c r="T96" s="452">
        <f t="shared" si="216"/>
        <v>3.2059810024938816E-2</v>
      </c>
      <c r="U96" s="456">
        <f t="shared" si="216"/>
        <v>3.4492060326216212E-2</v>
      </c>
      <c r="V96" s="335">
        <v>64</v>
      </c>
      <c r="W96" s="454">
        <f t="shared" ref="W96:AO96" si="217">IF((W32-W28)=0,"",(W73)/(W32-W28))</f>
        <v>3.6145424140147639E-2</v>
      </c>
      <c r="X96" s="454">
        <f t="shared" si="217"/>
        <v>3.6145424140147646E-2</v>
      </c>
      <c r="Y96" s="454">
        <f t="shared" si="217"/>
        <v>4.0084059010282419E-2</v>
      </c>
      <c r="Z96" s="454">
        <f t="shared" si="217"/>
        <v>4.0084059010282412E-2</v>
      </c>
      <c r="AA96" s="454">
        <f t="shared" si="217"/>
        <v>4.1156954081075926E-2</v>
      </c>
      <c r="AB96" s="454">
        <f t="shared" si="217"/>
        <v>4.1156954081075933E-2</v>
      </c>
      <c r="AC96" s="454">
        <f t="shared" si="217"/>
        <v>4.3517480342868738E-2</v>
      </c>
      <c r="AD96" s="454">
        <f t="shared" si="217"/>
        <v>4.3517480342868738E-2</v>
      </c>
      <c r="AE96" s="450">
        <f t="shared" si="217"/>
        <v>4.0192000973129229E-2</v>
      </c>
      <c r="AF96" s="455" t="str">
        <f t="shared" si="217"/>
        <v/>
      </c>
      <c r="AG96" s="454">
        <f t="shared" si="217"/>
        <v>2.9636551280559833E-2</v>
      </c>
      <c r="AH96" s="454" t="str">
        <f t="shared" si="217"/>
        <v/>
      </c>
      <c r="AI96" s="454">
        <f t="shared" si="217"/>
        <v>3.2837992808745331E-2</v>
      </c>
      <c r="AJ96" s="454" t="str">
        <f t="shared" si="217"/>
        <v/>
      </c>
      <c r="AK96" s="454">
        <f t="shared" si="217"/>
        <v>3.4736647155916234E-2</v>
      </c>
      <c r="AL96" s="454" t="str">
        <f t="shared" si="217"/>
        <v/>
      </c>
      <c r="AM96" s="454">
        <f t="shared" si="217"/>
        <v>3.5582955154822779E-2</v>
      </c>
      <c r="AN96" s="452">
        <f t="shared" si="217"/>
        <v>3.3128556042797103E-2</v>
      </c>
      <c r="AO96" s="456">
        <f t="shared" si="217"/>
        <v>3.5574872375217323E-2</v>
      </c>
      <c r="AP96" s="335">
        <v>64</v>
      </c>
      <c r="AQ96" s="454">
        <f t="shared" ref="AQ96:BI96" si="218">IF((AQ32-AQ28)=0,"",(AQ73)/(AQ32-AQ28))</f>
        <v>3.6145424140147646E-2</v>
      </c>
      <c r="AR96" s="454">
        <f t="shared" si="218"/>
        <v>3.6145424140147646E-2</v>
      </c>
      <c r="AS96" s="454">
        <f t="shared" si="218"/>
        <v>4.0084059010282412E-2</v>
      </c>
      <c r="AT96" s="454">
        <f t="shared" si="218"/>
        <v>4.0084059010282412E-2</v>
      </c>
      <c r="AU96" s="454">
        <f t="shared" si="218"/>
        <v>4.1156954081075926E-2</v>
      </c>
      <c r="AV96" s="454">
        <f t="shared" si="218"/>
        <v>4.1156954081075933E-2</v>
      </c>
      <c r="AW96" s="454">
        <f t="shared" si="218"/>
        <v>4.3517480342868731E-2</v>
      </c>
      <c r="AX96" s="454">
        <f t="shared" si="218"/>
        <v>4.3517480342868745E-2</v>
      </c>
      <c r="AY96" s="450">
        <f t="shared" si="218"/>
        <v>4.0273199583266812E-2</v>
      </c>
      <c r="AZ96" s="455" t="str">
        <f t="shared" si="218"/>
        <v/>
      </c>
      <c r="BA96" s="454">
        <f t="shared" si="218"/>
        <v>3.1535406940882006E-2</v>
      </c>
      <c r="BB96" s="454" t="str">
        <f t="shared" si="218"/>
        <v/>
      </c>
      <c r="BC96" s="454">
        <f t="shared" si="218"/>
        <v>3.2759477549272407E-2</v>
      </c>
      <c r="BD96" s="454" t="str">
        <f t="shared" si="218"/>
        <v/>
      </c>
      <c r="BE96" s="454">
        <f t="shared" si="218"/>
        <v>3.3470343176315157E-2</v>
      </c>
      <c r="BF96" s="454" t="str">
        <f t="shared" si="218"/>
        <v/>
      </c>
      <c r="BG96" s="454">
        <f t="shared" si="218"/>
        <v>3.4963601728073911E-2</v>
      </c>
      <c r="BH96" s="452">
        <f t="shared" si="218"/>
        <v>3.3127290400306819E-2</v>
      </c>
      <c r="BI96" s="456">
        <f t="shared" si="218"/>
        <v>3.7052215569084564E-2</v>
      </c>
      <c r="BJ96" s="335">
        <v>64</v>
      </c>
      <c r="BK96" s="454">
        <f t="shared" ref="BK96:CC96" si="219">IF((BK32-BK28)=0,"",(BK73)/(BK32-BK28))</f>
        <v>3.3712137209477848E-2</v>
      </c>
      <c r="BL96" s="454">
        <f t="shared" si="219"/>
        <v>3.3712137209477848E-2</v>
      </c>
      <c r="BM96" s="454">
        <f t="shared" si="219"/>
        <v>3.5777476950607984E-2</v>
      </c>
      <c r="BN96" s="454">
        <f t="shared" si="219"/>
        <v>3.5777476950607984E-2</v>
      </c>
      <c r="BO96" s="454">
        <f t="shared" si="219"/>
        <v>3.7268856793172267E-2</v>
      </c>
      <c r="BP96" s="454">
        <f t="shared" si="219"/>
        <v>3.7268856793172267E-2</v>
      </c>
      <c r="BQ96" s="454">
        <f t="shared" si="219"/>
        <v>3.8125947548022919E-2</v>
      </c>
      <c r="BR96" s="454">
        <f t="shared" si="219"/>
        <v>3.8125947548022905E-2</v>
      </c>
      <c r="BS96" s="450">
        <f t="shared" si="219"/>
        <v>3.6150712521404268E-2</v>
      </c>
      <c r="BT96" s="455" t="str">
        <f t="shared" si="219"/>
        <v/>
      </c>
      <c r="BU96" s="454">
        <f t="shared" si="219"/>
        <v>3.0450745022883575E-2</v>
      </c>
      <c r="BV96" s="454" t="str">
        <f t="shared" si="219"/>
        <v/>
      </c>
      <c r="BW96" s="454">
        <f t="shared" si="219"/>
        <v>3.1405753310646697E-2</v>
      </c>
      <c r="BX96" s="454" t="str">
        <f t="shared" si="219"/>
        <v/>
      </c>
      <c r="BY96" s="454">
        <f t="shared" si="219"/>
        <v>3.4754680722191574E-2</v>
      </c>
      <c r="BZ96" s="454" t="str">
        <f t="shared" si="219"/>
        <v/>
      </c>
      <c r="CA96" s="454">
        <f t="shared" si="219"/>
        <v>3.5564199804609412E-2</v>
      </c>
      <c r="CB96" s="452">
        <f t="shared" si="219"/>
        <v>3.2676919375141701E-2</v>
      </c>
      <c r="CC96" s="456">
        <f t="shared" si="219"/>
        <v>3.526107165493389E-2</v>
      </c>
      <c r="CD96" s="335">
        <v>64</v>
      </c>
      <c r="CE96" s="452">
        <f t="shared" ref="CE96:CS96" si="220">IF((CE32-CE28)=0,"",(CE73)/(CE32-CE28))</f>
        <v>3.5913260707462556E-2</v>
      </c>
      <c r="CF96" s="452">
        <f t="shared" si="220"/>
        <v>3.9648994944252794E-2</v>
      </c>
      <c r="CG96" s="452">
        <f t="shared" si="220"/>
        <v>4.0789119049662426E-2</v>
      </c>
      <c r="CH96" s="452">
        <f t="shared" si="220"/>
        <v>4.3089561751715494E-2</v>
      </c>
      <c r="CI96" s="453">
        <f t="shared" si="220"/>
        <v>3.9887867065826393E-2</v>
      </c>
      <c r="CJ96" s="452">
        <f t="shared" si="220"/>
        <v>3.1353387915614921E-2</v>
      </c>
      <c r="CK96" s="452">
        <f t="shared" si="220"/>
        <v>3.2668291000155426E-2</v>
      </c>
      <c r="CL96" s="452">
        <f t="shared" si="220"/>
        <v>3.3368567138975957E-2</v>
      </c>
      <c r="CM96" s="452">
        <f t="shared" si="220"/>
        <v>3.4874185630033333E-2</v>
      </c>
      <c r="CN96" s="453">
        <f t="shared" si="220"/>
        <v>3.3002147295969973E-2</v>
      </c>
      <c r="CO96" s="452">
        <f t="shared" si="220"/>
        <v>3.365753276184083E-2</v>
      </c>
      <c r="CP96" s="452">
        <f t="shared" si="220"/>
        <v>3.6544548120969494E-2</v>
      </c>
      <c r="CQ96" s="452">
        <f t="shared" si="220"/>
        <v>3.7447567371111247E-2</v>
      </c>
      <c r="CR96" s="452">
        <f t="shared" si="220"/>
        <v>3.9381762940899859E-2</v>
      </c>
      <c r="CS96" s="453">
        <f t="shared" si="220"/>
        <v>3.6715404984689642E-2</v>
      </c>
    </row>
    <row r="97" spans="1:102" ht="15.75" customHeight="1">
      <c r="A97" s="148" t="s">
        <v>278</v>
      </c>
      <c r="B97" s="335">
        <v>65</v>
      </c>
      <c r="C97" s="508">
        <f t="shared" ref="C97:U97" si="221">IF((C32-C28)=0,"",C88/(C32-C28))</f>
        <v>8.1859385214045566E-2</v>
      </c>
      <c r="D97" s="508">
        <f t="shared" si="221"/>
        <v>8.1859385214045594E-2</v>
      </c>
      <c r="E97" s="508">
        <f t="shared" si="221"/>
        <v>9.2389889014260443E-2</v>
      </c>
      <c r="F97" s="508">
        <f t="shared" si="221"/>
        <v>9.2389889014260443E-2</v>
      </c>
      <c r="G97" s="508">
        <f t="shared" si="221"/>
        <v>8.3385766862186628E-2</v>
      </c>
      <c r="H97" s="508">
        <f t="shared" si="221"/>
        <v>8.3385766862186628E-2</v>
      </c>
      <c r="I97" s="508">
        <f t="shared" si="221"/>
        <v>0.10545777746336249</v>
      </c>
      <c r="J97" s="508">
        <f t="shared" si="221"/>
        <v>0.1054577774633625</v>
      </c>
      <c r="K97" s="510">
        <f t="shared" si="221"/>
        <v>9.0837326350718214E-2</v>
      </c>
      <c r="L97" s="509" t="str">
        <f t="shared" si="221"/>
        <v/>
      </c>
      <c r="M97" s="508">
        <f t="shared" si="221"/>
        <v>7.015102700364019E-2</v>
      </c>
      <c r="N97" s="508" t="str">
        <f t="shared" si="221"/>
        <v/>
      </c>
      <c r="O97" s="508">
        <f t="shared" si="221"/>
        <v>7.4766923877991817E-2</v>
      </c>
      <c r="P97" s="508" t="str">
        <f t="shared" si="221"/>
        <v/>
      </c>
      <c r="Q97" s="508">
        <f t="shared" si="221"/>
        <v>6.3977039187534598E-2</v>
      </c>
      <c r="R97" s="508" t="str">
        <f t="shared" si="221"/>
        <v/>
      </c>
      <c r="S97" s="508">
        <f t="shared" si="221"/>
        <v>8.1236696677311773E-2</v>
      </c>
      <c r="T97" s="511">
        <f t="shared" si="221"/>
        <v>7.2148108589709978E-2</v>
      </c>
      <c r="U97" s="509">
        <f t="shared" si="221"/>
        <v>7.7717300939226838E-2</v>
      </c>
      <c r="V97" s="335">
        <v>65</v>
      </c>
      <c r="W97" s="508">
        <f t="shared" ref="W97:AO97" si="222">IF((W32-W28)=0,"",W88/(W32-W28))</f>
        <v>8.185938521404558E-2</v>
      </c>
      <c r="X97" s="508">
        <f t="shared" si="222"/>
        <v>8.1859385214045594E-2</v>
      </c>
      <c r="Y97" s="508">
        <f t="shared" si="222"/>
        <v>9.2389889014260457E-2</v>
      </c>
      <c r="Z97" s="508">
        <f t="shared" si="222"/>
        <v>9.2389889014260457E-2</v>
      </c>
      <c r="AA97" s="508">
        <f t="shared" si="222"/>
        <v>8.3385766862186642E-2</v>
      </c>
      <c r="AB97" s="508">
        <f t="shared" si="222"/>
        <v>8.3385766862186628E-2</v>
      </c>
      <c r="AC97" s="508">
        <f t="shared" si="222"/>
        <v>0.10545777746336248</v>
      </c>
      <c r="AD97" s="508">
        <f t="shared" si="222"/>
        <v>0.10545777746336248</v>
      </c>
      <c r="AE97" s="510">
        <f t="shared" si="222"/>
        <v>9.0522382871753182E-2</v>
      </c>
      <c r="AF97" s="509" t="str">
        <f t="shared" si="222"/>
        <v/>
      </c>
      <c r="AG97" s="508">
        <f t="shared" si="222"/>
        <v>6.7239195491653497E-2</v>
      </c>
      <c r="AH97" s="508" t="str">
        <f t="shared" si="222"/>
        <v/>
      </c>
      <c r="AI97" s="508">
        <f t="shared" si="222"/>
        <v>7.5661375245027085E-2</v>
      </c>
      <c r="AJ97" s="508" t="str">
        <f t="shared" si="222"/>
        <v/>
      </c>
      <c r="AK97" s="508">
        <f t="shared" si="222"/>
        <v>7.0353514937959924E-2</v>
      </c>
      <c r="AL97" s="508" t="str">
        <f t="shared" si="222"/>
        <v/>
      </c>
      <c r="AM97" s="508">
        <f t="shared" si="222"/>
        <v>8.6166446763503934E-2</v>
      </c>
      <c r="AN97" s="511">
        <f t="shared" si="222"/>
        <v>7.4615613461509342E-2</v>
      </c>
      <c r="AO97" s="509">
        <f t="shared" si="222"/>
        <v>8.012468023956551E-2</v>
      </c>
      <c r="AP97" s="335">
        <v>65</v>
      </c>
      <c r="AQ97" s="508">
        <f t="shared" ref="AQ97:BI97" si="223">IF((AQ32-AQ28)=0,"",AQ88/(AQ32-AQ28))</f>
        <v>8.1859385214045594E-2</v>
      </c>
      <c r="AR97" s="508">
        <f t="shared" si="223"/>
        <v>8.1859385214045594E-2</v>
      </c>
      <c r="AS97" s="508">
        <f t="shared" si="223"/>
        <v>9.2389889014260457E-2</v>
      </c>
      <c r="AT97" s="508">
        <f t="shared" si="223"/>
        <v>9.2389889014260457E-2</v>
      </c>
      <c r="AU97" s="508">
        <f t="shared" si="223"/>
        <v>8.3385766862186628E-2</v>
      </c>
      <c r="AV97" s="508">
        <f t="shared" si="223"/>
        <v>8.3385766862186628E-2</v>
      </c>
      <c r="AW97" s="508">
        <f t="shared" si="223"/>
        <v>0.10545777746336248</v>
      </c>
      <c r="AX97" s="508">
        <f t="shared" si="223"/>
        <v>0.1054577774633625</v>
      </c>
      <c r="AY97" s="510">
        <f t="shared" si="223"/>
        <v>9.0838226884766324E-2</v>
      </c>
      <c r="AZ97" s="509" t="str">
        <f t="shared" si="223"/>
        <v/>
      </c>
      <c r="BA97" s="508">
        <f t="shared" si="223"/>
        <v>7.154730562721387E-2</v>
      </c>
      <c r="BB97" s="508" t="str">
        <f t="shared" si="223"/>
        <v/>
      </c>
      <c r="BC97" s="508">
        <f t="shared" si="223"/>
        <v>7.5480469775437625E-2</v>
      </c>
      <c r="BD97" s="508" t="str">
        <f t="shared" si="223"/>
        <v/>
      </c>
      <c r="BE97" s="508">
        <f t="shared" si="223"/>
        <v>6.7788819055107891E-2</v>
      </c>
      <c r="BF97" s="508" t="str">
        <f t="shared" si="223"/>
        <v/>
      </c>
      <c r="BG97" s="508">
        <f t="shared" si="223"/>
        <v>8.466664204403794E-2</v>
      </c>
      <c r="BH97" s="511">
        <f t="shared" si="223"/>
        <v>7.4741430211018645E-2</v>
      </c>
      <c r="BI97" s="509">
        <f t="shared" si="223"/>
        <v>8.3582673611109007E-2</v>
      </c>
      <c r="BJ97" s="335">
        <v>65</v>
      </c>
      <c r="BK97" s="508">
        <f t="shared" ref="BK97:CC97" si="224">IF((BK32-BK28)=0,"",BK88/(BK32-BK28))</f>
        <v>7.6348663540904138E-2</v>
      </c>
      <c r="BL97" s="508">
        <f t="shared" si="224"/>
        <v>7.6348663540904152E-2</v>
      </c>
      <c r="BM97" s="508">
        <f t="shared" si="224"/>
        <v>8.2463632832917647E-2</v>
      </c>
      <c r="BN97" s="508">
        <f t="shared" si="224"/>
        <v>8.246363283291766E-2</v>
      </c>
      <c r="BO97" s="508">
        <f t="shared" si="224"/>
        <v>7.5508313799261623E-2</v>
      </c>
      <c r="BP97" s="508">
        <f t="shared" si="224"/>
        <v>7.5508313799261637E-2</v>
      </c>
      <c r="BQ97" s="508">
        <f t="shared" si="224"/>
        <v>9.239224468927934E-2</v>
      </c>
      <c r="BR97" s="508">
        <f t="shared" si="224"/>
        <v>9.2392244689279313E-2</v>
      </c>
      <c r="BS97" s="510">
        <f t="shared" si="224"/>
        <v>8.1226775804569593E-2</v>
      </c>
      <c r="BT97" s="509" t="str">
        <f t="shared" si="224"/>
        <v/>
      </c>
      <c r="BU97" s="508">
        <f t="shared" si="224"/>
        <v>6.9086432428567185E-2</v>
      </c>
      <c r="BV97" s="508" t="str">
        <f t="shared" si="224"/>
        <v/>
      </c>
      <c r="BW97" s="508">
        <f t="shared" si="224"/>
        <v>7.2361380305094883E-2</v>
      </c>
      <c r="BX97" s="508" t="str">
        <f t="shared" si="224"/>
        <v/>
      </c>
      <c r="BY97" s="508">
        <f t="shared" si="224"/>
        <v>7.0390039037958457E-2</v>
      </c>
      <c r="BZ97" s="508" t="str">
        <f t="shared" si="224"/>
        <v/>
      </c>
      <c r="CA97" s="508">
        <f t="shared" si="224"/>
        <v>8.6121029459666779E-2</v>
      </c>
      <c r="CB97" s="511">
        <f t="shared" si="224"/>
        <v>7.3526458685297238E-2</v>
      </c>
      <c r="CC97" s="509">
        <f t="shared" si="224"/>
        <v>7.9254719177808006E-2</v>
      </c>
      <c r="CD97" s="335">
        <v>65</v>
      </c>
      <c r="CE97" s="511">
        <f t="shared" ref="CE97:CS97" si="225">IF((CE32-CE28)=0,"",CE88/(CE32-CE28))</f>
        <v>8.1333599272370188E-2</v>
      </c>
      <c r="CF97" s="511">
        <f t="shared" si="225"/>
        <v>9.1387108313726637E-2</v>
      </c>
      <c r="CG97" s="511">
        <f t="shared" si="225"/>
        <v>8.2640517198842495E-2</v>
      </c>
      <c r="CH97" s="511">
        <f t="shared" si="225"/>
        <v>0.10442078397930225</v>
      </c>
      <c r="CI97" s="507">
        <f t="shared" si="225"/>
        <v>8.9941670805335674E-2</v>
      </c>
      <c r="CJ97" s="511">
        <f t="shared" si="225"/>
        <v>7.113434216505958E-2</v>
      </c>
      <c r="CK97" s="511">
        <f t="shared" si="225"/>
        <v>7.5270368635875828E-2</v>
      </c>
      <c r="CL97" s="511">
        <f t="shared" si="225"/>
        <v>6.7582687993260421E-2</v>
      </c>
      <c r="CM97" s="511">
        <f t="shared" si="225"/>
        <v>8.44501151305736E-2</v>
      </c>
      <c r="CN97" s="507">
        <f t="shared" si="225"/>
        <v>7.4427212646363497E-2</v>
      </c>
      <c r="CO97" s="511">
        <f t="shared" si="225"/>
        <v>7.6288118766274921E-2</v>
      </c>
      <c r="CP97" s="511">
        <f t="shared" si="225"/>
        <v>8.4219699167705706E-2</v>
      </c>
      <c r="CQ97" s="511">
        <f t="shared" si="225"/>
        <v>7.5859820147887544E-2</v>
      </c>
      <c r="CR97" s="511">
        <f t="shared" si="225"/>
        <v>9.5407536002367621E-2</v>
      </c>
      <c r="CS97" s="507">
        <f t="shared" si="225"/>
        <v>8.2793684557886604E-2</v>
      </c>
    </row>
    <row r="98" spans="1:102" s="380" customFormat="1" ht="15.75" customHeight="1">
      <c r="A98" s="376"/>
      <c r="AP98" s="512"/>
    </row>
    <row r="99" spans="1:102" s="380" customFormat="1" ht="15.75" customHeight="1">
      <c r="A99" s="376"/>
    </row>
    <row r="100" spans="1:102" s="380" customFormat="1" ht="15.75" customHeight="1">
      <c r="C100" s="379"/>
      <c r="D100" s="379"/>
      <c r="E100" s="379"/>
      <c r="F100" s="379"/>
      <c r="G100" s="379"/>
      <c r="H100" s="379"/>
      <c r="I100" s="379"/>
      <c r="J100" s="379"/>
      <c r="L100" s="379"/>
      <c r="M100" s="379"/>
      <c r="N100" s="379"/>
      <c r="O100" s="379"/>
      <c r="P100" s="379"/>
      <c r="Q100" s="379"/>
      <c r="R100" s="379"/>
      <c r="S100" s="379"/>
      <c r="W100" s="379"/>
      <c r="X100" s="379"/>
      <c r="Y100" s="379"/>
      <c r="Z100" s="379"/>
      <c r="AA100" s="379"/>
      <c r="AB100" s="379"/>
      <c r="AC100" s="379"/>
      <c r="AD100" s="379"/>
      <c r="AF100" s="379"/>
      <c r="AG100" s="379"/>
      <c r="AH100" s="379"/>
      <c r="AI100" s="379"/>
      <c r="AJ100" s="379"/>
      <c r="AK100" s="379"/>
      <c r="AL100" s="379"/>
      <c r="AM100" s="379"/>
      <c r="AQ100" s="379"/>
      <c r="AR100" s="379"/>
      <c r="AS100" s="379"/>
      <c r="AT100" s="379"/>
      <c r="AU100" s="379"/>
      <c r="AV100" s="379"/>
      <c r="AW100" s="379"/>
      <c r="AX100" s="379"/>
      <c r="AZ100" s="379"/>
      <c r="BA100" s="379"/>
      <c r="BB100" s="379"/>
      <c r="BC100" s="379"/>
      <c r="BD100" s="379"/>
      <c r="BE100" s="379"/>
      <c r="BF100" s="379"/>
      <c r="BG100" s="379"/>
      <c r="BK100" s="379"/>
      <c r="BL100" s="379"/>
      <c r="BM100" s="379"/>
      <c r="BN100" s="379"/>
      <c r="BO100" s="379"/>
      <c r="BP100" s="379"/>
      <c r="BQ100" s="379"/>
      <c r="BR100" s="379"/>
      <c r="BT100" s="379"/>
      <c r="BU100" s="379"/>
      <c r="BV100" s="379"/>
      <c r="BW100" s="379"/>
      <c r="BX100" s="379"/>
      <c r="BY100" s="379"/>
      <c r="BZ100" s="379"/>
      <c r="CA100" s="379"/>
      <c r="CT100" s="379"/>
      <c r="CU100" s="379"/>
      <c r="CV100" s="379"/>
      <c r="CW100" s="379"/>
      <c r="CX100" s="379"/>
    </row>
    <row r="101" spans="1:102" s="380" customFormat="1" ht="15.75" customHeight="1">
      <c r="C101" s="379"/>
      <c r="D101" s="379"/>
      <c r="F101" s="379"/>
      <c r="H101" s="379"/>
      <c r="J101" s="379"/>
      <c r="L101" s="379"/>
      <c r="M101" s="379"/>
      <c r="O101" s="379"/>
      <c r="Q101" s="379"/>
      <c r="S101" s="379"/>
      <c r="W101" s="379"/>
      <c r="X101" s="379"/>
      <c r="Z101" s="379"/>
      <c r="AB101" s="379"/>
      <c r="AD101" s="379"/>
      <c r="AF101" s="379"/>
      <c r="AG101" s="379"/>
      <c r="AI101" s="379"/>
      <c r="AK101" s="379"/>
      <c r="AM101" s="379"/>
      <c r="AQ101" s="379"/>
      <c r="AR101" s="379"/>
      <c r="AT101" s="379"/>
      <c r="AV101" s="379"/>
      <c r="AX101" s="379"/>
      <c r="AZ101" s="379"/>
      <c r="BA101" s="379"/>
      <c r="BC101" s="379"/>
      <c r="BE101" s="379"/>
      <c r="BG101" s="379"/>
      <c r="BK101" s="379"/>
      <c r="BL101" s="379"/>
      <c r="BN101" s="379"/>
      <c r="BP101" s="379"/>
      <c r="BR101" s="379"/>
      <c r="BT101" s="379"/>
      <c r="BU101" s="379"/>
      <c r="BW101" s="379"/>
      <c r="BY101" s="379"/>
      <c r="CA101" s="379"/>
      <c r="CT101" s="379"/>
      <c r="CV101" s="379"/>
      <c r="CX101" s="379"/>
    </row>
    <row r="102" spans="1:102" s="380" customFormat="1" ht="15.75" customHeight="1"/>
    <row r="103" spans="1:102" s="380" customFormat="1">
      <c r="C103" s="379"/>
      <c r="D103" s="379"/>
      <c r="E103" s="379"/>
      <c r="F103" s="379"/>
      <c r="G103" s="379"/>
      <c r="H103" s="379"/>
      <c r="I103" s="379"/>
      <c r="J103" s="379"/>
      <c r="L103" s="379"/>
      <c r="M103" s="379"/>
      <c r="N103" s="379"/>
      <c r="O103" s="379"/>
      <c r="P103" s="379"/>
      <c r="Q103" s="379"/>
      <c r="R103" s="379"/>
      <c r="S103" s="379"/>
      <c r="W103" s="379"/>
      <c r="X103" s="379"/>
      <c r="Y103" s="379"/>
      <c r="Z103" s="379"/>
      <c r="AA103" s="379"/>
      <c r="AB103" s="379"/>
      <c r="AC103" s="379"/>
      <c r="AD103" s="379"/>
      <c r="AF103" s="379"/>
      <c r="AG103" s="379"/>
      <c r="AH103" s="379"/>
      <c r="AI103" s="379"/>
      <c r="AJ103" s="379"/>
      <c r="AK103" s="379"/>
      <c r="AL103" s="379"/>
      <c r="AM103" s="379"/>
      <c r="AQ103" s="379"/>
      <c r="AR103" s="379"/>
      <c r="AS103" s="379"/>
      <c r="AT103" s="379"/>
      <c r="AU103" s="379"/>
      <c r="AV103" s="379"/>
      <c r="AW103" s="379"/>
      <c r="AX103" s="379"/>
      <c r="AZ103" s="379"/>
      <c r="BA103" s="379"/>
      <c r="BB103" s="379"/>
      <c r="BC103" s="379"/>
      <c r="BD103" s="379"/>
      <c r="BE103" s="379"/>
      <c r="BF103" s="379"/>
      <c r="BG103" s="379"/>
      <c r="BK103" s="379"/>
      <c r="BL103" s="379"/>
      <c r="BM103" s="379"/>
      <c r="BN103" s="379"/>
      <c r="BO103" s="379"/>
      <c r="BP103" s="379"/>
      <c r="BQ103" s="379"/>
      <c r="BR103" s="379"/>
      <c r="BT103" s="379"/>
      <c r="BU103" s="379"/>
      <c r="BV103" s="379"/>
      <c r="BW103" s="379"/>
      <c r="BX103" s="379"/>
      <c r="BY103" s="379"/>
      <c r="BZ103" s="379"/>
      <c r="CA103" s="379"/>
      <c r="CT103" s="379"/>
      <c r="CU103" s="379"/>
      <c r="CV103" s="379"/>
      <c r="CW103" s="379"/>
      <c r="CX103" s="379"/>
    </row>
    <row r="104" spans="1:102" s="380" customFormat="1">
      <c r="C104" s="379"/>
      <c r="D104" s="379"/>
      <c r="F104" s="379"/>
      <c r="H104" s="379"/>
      <c r="J104" s="379"/>
      <c r="L104" s="379"/>
      <c r="M104" s="379"/>
      <c r="O104" s="379"/>
      <c r="Q104" s="379"/>
      <c r="S104" s="379"/>
      <c r="W104" s="379"/>
      <c r="X104" s="379"/>
      <c r="Z104" s="379"/>
      <c r="AB104" s="379"/>
      <c r="AD104" s="379"/>
      <c r="AF104" s="379"/>
      <c r="AG104" s="379"/>
      <c r="AI104" s="379"/>
      <c r="AK104" s="379"/>
      <c r="AM104" s="379"/>
      <c r="AQ104" s="379"/>
      <c r="AR104" s="379"/>
      <c r="AT104" s="379"/>
      <c r="AV104" s="379"/>
      <c r="AX104" s="379"/>
      <c r="AZ104" s="379"/>
      <c r="BA104" s="379"/>
      <c r="BC104" s="379"/>
      <c r="BE104" s="379"/>
      <c r="BG104" s="379"/>
      <c r="BK104" s="379"/>
      <c r="BL104" s="379"/>
      <c r="BN104" s="379"/>
      <c r="BP104" s="379"/>
      <c r="BR104" s="379"/>
      <c r="BT104" s="379"/>
      <c r="BU104" s="379"/>
      <c r="BW104" s="379"/>
      <c r="BY104" s="379"/>
      <c r="CA104" s="379"/>
      <c r="CT104" s="379"/>
      <c r="CV104" s="379"/>
      <c r="CX104" s="379"/>
    </row>
    <row r="105" spans="1:102" s="380" customFormat="1"/>
    <row r="106" spans="1:102" s="380" customFormat="1">
      <c r="CT106" s="379"/>
      <c r="CV106" s="379"/>
      <c r="CX106" s="379"/>
    </row>
    <row r="107" spans="1:102" s="380" customFormat="1">
      <c r="CT107" s="379"/>
      <c r="CV107" s="379"/>
      <c r="CX107" s="379"/>
    </row>
    <row r="108" spans="1:102" s="380" customFormat="1">
      <c r="CT108" s="379"/>
      <c r="CV108" s="379"/>
      <c r="CX108" s="379"/>
    </row>
    <row r="109" spans="1:102" s="380" customFormat="1"/>
    <row r="110" spans="1:102" s="380" customFormat="1">
      <c r="CT110" s="379"/>
      <c r="CV110" s="379"/>
      <c r="CX110" s="379"/>
    </row>
    <row r="111" spans="1:102" s="380" customFormat="1"/>
    <row r="112" spans="1:102" s="380" customFormat="1"/>
    <row r="113" s="380" customFormat="1"/>
    <row r="114" s="380" customFormat="1"/>
    <row r="115" s="380" customFormat="1"/>
    <row r="116" s="380" customFormat="1"/>
    <row r="117" s="380" customFormat="1"/>
    <row r="118" s="380" customFormat="1"/>
    <row r="119" s="380" customFormat="1"/>
    <row r="120" s="380" customFormat="1"/>
    <row r="121" s="380" customFormat="1"/>
    <row r="122" s="380" customFormat="1"/>
    <row r="123" s="380" customFormat="1"/>
    <row r="124" s="380" customFormat="1"/>
    <row r="125" s="380" customFormat="1"/>
    <row r="126" s="380" customFormat="1"/>
    <row r="127" s="380" customFormat="1"/>
    <row r="128" s="380" customFormat="1"/>
    <row r="129" s="380" customFormat="1"/>
    <row r="130" s="380" customFormat="1"/>
    <row r="131" s="380" customFormat="1"/>
    <row r="132" s="380" customFormat="1"/>
    <row r="133" s="380" customFormat="1"/>
    <row r="134" s="380" customFormat="1"/>
    <row r="135" s="380" customFormat="1"/>
    <row r="136" s="380" customFormat="1"/>
    <row r="137" s="380" customFormat="1"/>
    <row r="138" s="380" customFormat="1"/>
    <row r="139" s="380" customFormat="1"/>
    <row r="140" s="380" customFormat="1"/>
    <row r="141" s="380" customFormat="1"/>
    <row r="142" s="380" customFormat="1"/>
    <row r="143" s="380" customFormat="1"/>
    <row r="144" s="380" customFormat="1"/>
    <row r="145" s="380" customFormat="1"/>
    <row r="146" s="380" customFormat="1"/>
    <row r="147" s="380" customFormat="1"/>
    <row r="148" s="380" customFormat="1"/>
    <row r="149" s="380" customFormat="1"/>
    <row r="150" s="380" customFormat="1"/>
    <row r="151" s="380" customFormat="1"/>
    <row r="152" s="380" customFormat="1"/>
    <row r="153" s="380" customFormat="1"/>
    <row r="154" s="380" customFormat="1"/>
    <row r="155" s="380" customFormat="1"/>
    <row r="156" s="380" customFormat="1"/>
    <row r="157" s="380" customFormat="1"/>
    <row r="158" s="380" customFormat="1"/>
    <row r="159" s="380" customFormat="1"/>
    <row r="160" s="380" customFormat="1"/>
    <row r="161" s="380" customFormat="1"/>
    <row r="162" s="380" customFormat="1"/>
    <row r="163" s="380" customFormat="1"/>
    <row r="164" s="380" customFormat="1"/>
    <row r="165" s="380" customFormat="1"/>
    <row r="166" s="380" customFormat="1"/>
    <row r="167" s="380" customFormat="1"/>
    <row r="168" s="380" customFormat="1"/>
    <row r="169" s="380" customFormat="1"/>
    <row r="170" s="380" customFormat="1"/>
    <row r="171" s="380" customFormat="1"/>
    <row r="172" s="380" customFormat="1"/>
    <row r="173" s="380" customFormat="1"/>
    <row r="174" s="380" customFormat="1"/>
    <row r="175" s="380" customFormat="1"/>
    <row r="176" s="380" customFormat="1"/>
    <row r="177" s="380" customFormat="1"/>
    <row r="178" s="380" customFormat="1"/>
    <row r="179" s="380" customFormat="1"/>
    <row r="180" s="380" customFormat="1"/>
    <row r="181" s="380" customFormat="1"/>
    <row r="182" s="380" customFormat="1"/>
    <row r="183" s="380" customFormat="1"/>
    <row r="184" s="380" customFormat="1"/>
    <row r="185" s="380" customFormat="1"/>
    <row r="186" s="380" customFormat="1"/>
    <row r="187" s="380" customFormat="1"/>
    <row r="188" s="380" customFormat="1"/>
    <row r="189" s="380" customFormat="1"/>
    <row r="190" s="380" customFormat="1"/>
    <row r="191" s="380" customFormat="1"/>
    <row r="192" s="380" customFormat="1"/>
    <row r="193" s="380" customFormat="1"/>
    <row r="194" s="380" customFormat="1"/>
    <row r="195" s="380" customFormat="1"/>
    <row r="196" s="380" customFormat="1"/>
    <row r="197" s="380" customFormat="1"/>
    <row r="198" s="380" customFormat="1"/>
    <row r="199" s="380" customFormat="1"/>
    <row r="200" s="380" customFormat="1"/>
    <row r="201" s="380" customFormat="1"/>
    <row r="202" s="380" customFormat="1"/>
    <row r="203" s="380" customFormat="1"/>
    <row r="204" s="380" customFormat="1"/>
    <row r="205" s="380" customFormat="1"/>
    <row r="206" s="380" customFormat="1"/>
    <row r="207" s="380" customFormat="1"/>
    <row r="208" s="380" customFormat="1"/>
    <row r="209" s="380" customFormat="1"/>
    <row r="210" s="380" customFormat="1"/>
    <row r="211" s="380" customFormat="1"/>
    <row r="212" s="380" customFormat="1"/>
    <row r="213" s="380" customFormat="1"/>
    <row r="214" s="380" customFormat="1"/>
    <row r="215" s="380" customFormat="1"/>
    <row r="216" s="380" customFormat="1"/>
    <row r="217" s="380" customFormat="1"/>
    <row r="218" s="380" customFormat="1"/>
    <row r="219" s="380" customFormat="1"/>
    <row r="220" s="380" customFormat="1"/>
    <row r="221" s="380" customFormat="1"/>
    <row r="222" s="380" customFormat="1"/>
    <row r="223" s="380" customFormat="1"/>
    <row r="224" s="380" customFormat="1"/>
    <row r="225" s="380" customFormat="1"/>
    <row r="226" s="380" customFormat="1"/>
    <row r="227" s="380" customFormat="1"/>
    <row r="228" s="380" customFormat="1"/>
    <row r="229" s="380" customFormat="1"/>
    <row r="230" s="380" customFormat="1"/>
    <row r="231" s="380" customFormat="1"/>
    <row r="232" s="380" customFormat="1"/>
    <row r="233" s="380" customFormat="1"/>
    <row r="234" s="380" customFormat="1"/>
    <row r="235" s="380" customFormat="1"/>
    <row r="236" s="380" customFormat="1"/>
    <row r="237" s="380" customFormat="1"/>
    <row r="238" s="380" customFormat="1"/>
    <row r="239" s="380" customFormat="1"/>
    <row r="240" s="380" customFormat="1"/>
    <row r="241" s="380" customFormat="1"/>
    <row r="242" s="380" customFormat="1"/>
    <row r="243" s="380" customFormat="1"/>
    <row r="244" s="380" customFormat="1"/>
    <row r="245" s="380" customFormat="1"/>
    <row r="246" s="380" customFormat="1"/>
    <row r="247" s="380" customFormat="1"/>
    <row r="248" s="380" customFormat="1"/>
    <row r="249" s="380" customFormat="1"/>
    <row r="250" s="380" customFormat="1"/>
    <row r="251" s="380" customFormat="1"/>
    <row r="252" s="380" customFormat="1"/>
    <row r="253" s="380" customFormat="1"/>
    <row r="254" s="380" customFormat="1"/>
    <row r="255" s="380" customFormat="1"/>
    <row r="256" s="380" customFormat="1"/>
    <row r="257" s="380" customFormat="1"/>
    <row r="258" s="380" customFormat="1"/>
    <row r="259" s="380" customFormat="1"/>
    <row r="260" s="380" customFormat="1"/>
    <row r="261" s="380" customFormat="1"/>
    <row r="262" s="380" customFormat="1"/>
    <row r="263" s="380" customFormat="1"/>
    <row r="264" s="380" customFormat="1"/>
    <row r="265" s="380" customFormat="1"/>
    <row r="266" s="380" customFormat="1"/>
    <row r="267" s="380" customFormat="1"/>
    <row r="268" s="380" customFormat="1"/>
    <row r="269" s="380" customFormat="1"/>
    <row r="270" s="380" customFormat="1"/>
    <row r="271" s="380" customFormat="1"/>
    <row r="272" s="380" customFormat="1"/>
    <row r="273" s="380" customFormat="1"/>
    <row r="274" s="380" customFormat="1"/>
    <row r="275" s="380" customFormat="1"/>
    <row r="276" s="380" customFormat="1"/>
    <row r="277" s="380" customFormat="1"/>
    <row r="278" s="380" customFormat="1"/>
    <row r="279" s="380" customFormat="1"/>
    <row r="280" s="380" customFormat="1"/>
    <row r="281" s="380" customFormat="1"/>
    <row r="282" s="380" customFormat="1"/>
    <row r="283" s="380" customFormat="1"/>
    <row r="284" s="380" customFormat="1"/>
    <row r="285" s="380" customFormat="1"/>
    <row r="286" s="380" customFormat="1"/>
    <row r="287" s="380" customFormat="1"/>
    <row r="288" s="380" customFormat="1"/>
    <row r="289" s="380" customFormat="1"/>
    <row r="290" s="380" customFormat="1"/>
    <row r="291" s="380" customFormat="1"/>
    <row r="292" s="380" customFormat="1"/>
    <row r="293" s="380" customFormat="1"/>
    <row r="294" s="380" customFormat="1"/>
    <row r="295" s="380" customFormat="1"/>
    <row r="296" s="380" customFormat="1"/>
    <row r="297" s="380" customFormat="1"/>
    <row r="298" s="380" customFormat="1"/>
    <row r="299" s="380" customFormat="1"/>
    <row r="300" s="380" customFormat="1"/>
    <row r="301" s="380" customFormat="1"/>
    <row r="302" s="380" customFormat="1"/>
    <row r="303" s="380" customFormat="1"/>
    <row r="304" s="380" customFormat="1"/>
    <row r="305" s="380" customFormat="1"/>
    <row r="306" s="380" customFormat="1"/>
    <row r="307" s="380" customFormat="1"/>
    <row r="308" s="380" customFormat="1"/>
    <row r="309" s="380" customFormat="1"/>
    <row r="310" s="380" customFormat="1"/>
    <row r="311" s="380" customFormat="1"/>
    <row r="312" s="380" customFormat="1"/>
    <row r="313" s="380" customFormat="1"/>
    <row r="314" s="380" customFormat="1"/>
    <row r="315" s="380" customFormat="1"/>
    <row r="316" s="380" customFormat="1"/>
    <row r="317" s="380" customFormat="1"/>
    <row r="318" s="380" customFormat="1"/>
    <row r="319" s="380" customFormat="1"/>
    <row r="320" s="380" customFormat="1"/>
    <row r="321" s="380" customFormat="1"/>
    <row r="322" s="380" customFormat="1"/>
    <row r="323" s="380" customFormat="1"/>
    <row r="324" s="380" customFormat="1"/>
    <row r="325" s="380" customFormat="1"/>
    <row r="326" s="380" customFormat="1"/>
    <row r="327" s="380" customFormat="1"/>
    <row r="328" s="380" customFormat="1"/>
    <row r="329" s="380" customFormat="1"/>
    <row r="330" s="380" customFormat="1"/>
    <row r="331" s="380" customFormat="1"/>
    <row r="332" s="380" customFormat="1"/>
    <row r="333" s="380" customFormat="1"/>
    <row r="334" s="380" customFormat="1"/>
    <row r="335" s="380" customFormat="1"/>
    <row r="336" s="380" customFormat="1"/>
    <row r="337" s="380" customFormat="1"/>
    <row r="338" s="380" customFormat="1"/>
    <row r="339" s="380" customFormat="1"/>
    <row r="340" s="380" customFormat="1"/>
    <row r="341" s="380" customFormat="1"/>
    <row r="342" s="380" customFormat="1"/>
  </sheetData>
  <sheetProtection algorithmName="SHA-512" hashValue="S57WTKjP8YP/Kl4lfcATS5OwAIZt+wK6WY3wGPgJFhvmFS9ZdTGoMjOimBW97iN+lFaMiPATA6kCaUpjUdeUDg==" saltValue="oJBT28z0Xy80sFIZw8C4MA==" spinCount="100000" sheet="1" formatColumns="0"/>
  <mergeCells count="13">
    <mergeCell ref="CI10:CI13"/>
    <mergeCell ref="CN10:CN13"/>
    <mergeCell ref="CS10:CS13"/>
    <mergeCell ref="U11:U13"/>
    <mergeCell ref="AO11:AO13"/>
    <mergeCell ref="BI11:BI13"/>
    <mergeCell ref="CC11:CC13"/>
    <mergeCell ref="CD10:CD13"/>
    <mergeCell ref="G1:I1"/>
    <mergeCell ref="B10:B13"/>
    <mergeCell ref="V10:V13"/>
    <mergeCell ref="AP10:AP13"/>
    <mergeCell ref="BJ10:BJ13"/>
  </mergeCells>
  <pageMargins left="0.25" right="0.25" top="0.5" bottom="0.75" header="0.3" footer="0.3"/>
  <pageSetup paperSize="9" scale="59"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indexed="56"/>
  </sheetPr>
  <dimension ref="A1:D31"/>
  <sheetViews>
    <sheetView zoomScale="60" zoomScaleNormal="60" workbookViewId="0">
      <selection activeCell="D9" sqref="D9"/>
    </sheetView>
  </sheetViews>
  <sheetFormatPr defaultColWidth="9.42578125" defaultRowHeight="12.75"/>
  <cols>
    <col min="1" max="1" width="25" style="618" bestFit="1" customWidth="1"/>
    <col min="2" max="2" width="65.5703125" style="618" bestFit="1" customWidth="1"/>
    <col min="3" max="3" width="28.42578125" style="618" customWidth="1"/>
    <col min="4" max="4" width="136.140625" style="618" customWidth="1"/>
    <col min="5" max="16384" width="9.42578125" style="618"/>
  </cols>
  <sheetData>
    <row r="1" spans="1:4" ht="15.75">
      <c r="A1" s="615" t="s">
        <v>280</v>
      </c>
      <c r="B1" s="616"/>
      <c r="C1" s="617"/>
      <c r="D1" s="617"/>
    </row>
    <row r="2" spans="1:4">
      <c r="A2" s="324" t="s">
        <v>1305</v>
      </c>
      <c r="B2" s="513" t="str">
        <f>'Schedule 2_Balance Sheet'!C2</f>
        <v>Tufts Associated Health Plans, Inc. (TAHMO)</v>
      </c>
      <c r="C2" s="515"/>
      <c r="D2" s="617"/>
    </row>
    <row r="3" spans="1:4">
      <c r="A3" s="324" t="s">
        <v>1287</v>
      </c>
      <c r="B3" s="603" t="str">
        <f>'Schedule 2_Balance Sheet'!C3</f>
        <v>01/01/2023 - 12/31/2023</v>
      </c>
      <c r="C3" s="607"/>
      <c r="D3" s="617"/>
    </row>
    <row r="4" spans="1:4">
      <c r="A4" s="324" t="s">
        <v>1308</v>
      </c>
      <c r="B4" s="517">
        <f>'Schedule 2_Balance Sheet'!C4</f>
        <v>45565</v>
      </c>
      <c r="C4" s="515"/>
      <c r="D4" s="617"/>
    </row>
    <row r="5" spans="1:4">
      <c r="A5" s="324" t="s">
        <v>1309</v>
      </c>
      <c r="B5" s="513" t="str">
        <f>'Schedule 2_Balance Sheet'!C5</f>
        <v>Roshni Parikh</v>
      </c>
      <c r="C5" s="515"/>
      <c r="D5" s="617"/>
    </row>
    <row r="6" spans="1:4">
      <c r="A6" s="324" t="s">
        <v>1290</v>
      </c>
      <c r="B6" s="517">
        <f>'Schedule 2_Balance Sheet'!C6</f>
        <v>45596</v>
      </c>
      <c r="C6" s="515"/>
      <c r="D6" s="617"/>
    </row>
    <row r="7" spans="1:4" ht="15.75">
      <c r="A7" s="615"/>
      <c r="B7" s="619"/>
      <c r="C7" s="619"/>
      <c r="D7" s="617"/>
    </row>
    <row r="8" spans="1:4" ht="38.1" customHeight="1">
      <c r="A8" s="705" t="s">
        <v>1324</v>
      </c>
      <c r="B8" s="705" t="s">
        <v>1341</v>
      </c>
      <c r="C8" s="706" t="s">
        <v>1342</v>
      </c>
      <c r="D8" s="705" t="s">
        <v>1343</v>
      </c>
    </row>
    <row r="9" spans="1:4" ht="72.75" customHeight="1">
      <c r="A9" s="620">
        <v>1</v>
      </c>
      <c r="B9" s="621" t="s">
        <v>283</v>
      </c>
      <c r="C9" s="382"/>
      <c r="D9" s="382" t="s">
        <v>1344</v>
      </c>
    </row>
    <row r="10" spans="1:4">
      <c r="A10" s="620">
        <v>2</v>
      </c>
      <c r="B10" s="621" t="s">
        <v>286</v>
      </c>
      <c r="C10" s="382"/>
      <c r="D10" s="382" t="s">
        <v>1345</v>
      </c>
    </row>
    <row r="11" spans="1:4" ht="60.75" customHeight="1">
      <c r="A11" s="620">
        <v>3</v>
      </c>
      <c r="B11" s="622" t="s">
        <v>289</v>
      </c>
      <c r="C11" s="382"/>
      <c r="D11" s="382" t="s">
        <v>1345</v>
      </c>
    </row>
    <row r="12" spans="1:4" ht="60.75" customHeight="1">
      <c r="A12" s="620">
        <v>4</v>
      </c>
      <c r="B12" s="621" t="s">
        <v>292</v>
      </c>
      <c r="C12" s="382"/>
      <c r="D12" s="382" t="s">
        <v>599</v>
      </c>
    </row>
    <row r="13" spans="1:4" ht="60.75" customHeight="1">
      <c r="A13" s="620">
        <v>5</v>
      </c>
      <c r="B13" s="621" t="s">
        <v>295</v>
      </c>
      <c r="C13" s="382"/>
      <c r="D13" s="382" t="s">
        <v>1346</v>
      </c>
    </row>
    <row r="14" spans="1:4" ht="63.75">
      <c r="A14" s="620">
        <v>6</v>
      </c>
      <c r="B14" s="622" t="s">
        <v>1347</v>
      </c>
      <c r="C14" s="382"/>
      <c r="D14" s="382" t="s">
        <v>599</v>
      </c>
    </row>
    <row r="15" spans="1:4" ht="60.75" customHeight="1">
      <c r="A15" s="620">
        <v>7</v>
      </c>
      <c r="B15" s="621" t="s">
        <v>301</v>
      </c>
      <c r="C15" s="382"/>
      <c r="D15" s="382" t="s">
        <v>1348</v>
      </c>
    </row>
    <row r="16" spans="1:4" ht="60.75" customHeight="1">
      <c r="A16" s="620">
        <v>8</v>
      </c>
      <c r="B16" s="621" t="s">
        <v>304</v>
      </c>
      <c r="C16" s="382"/>
      <c r="D16" s="382" t="s">
        <v>599</v>
      </c>
    </row>
    <row r="17" spans="1:4" ht="60.75" customHeight="1">
      <c r="A17" s="620">
        <v>9</v>
      </c>
      <c r="B17" s="621" t="s">
        <v>307</v>
      </c>
      <c r="C17" s="382"/>
      <c r="D17" s="382" t="s">
        <v>1349</v>
      </c>
    </row>
    <row r="18" spans="1:4" ht="60.75" customHeight="1">
      <c r="A18" s="620">
        <v>10</v>
      </c>
      <c r="B18" s="621" t="s">
        <v>310</v>
      </c>
      <c r="C18" s="382"/>
      <c r="D18" s="382" t="s">
        <v>1350</v>
      </c>
    </row>
    <row r="19" spans="1:4" ht="60.75" customHeight="1">
      <c r="A19" s="620">
        <v>11</v>
      </c>
      <c r="B19" s="621" t="s">
        <v>313</v>
      </c>
      <c r="C19" s="382"/>
      <c r="D19" s="382" t="s">
        <v>599</v>
      </c>
    </row>
    <row r="20" spans="1:4" ht="60.75" customHeight="1">
      <c r="A20" s="620">
        <v>12</v>
      </c>
      <c r="B20" s="621" t="s">
        <v>316</v>
      </c>
      <c r="C20" s="382"/>
      <c r="D20" s="382" t="s">
        <v>599</v>
      </c>
    </row>
    <row r="21" spans="1:4" ht="60.75" customHeight="1">
      <c r="A21" s="620">
        <v>13</v>
      </c>
      <c r="B21" s="621" t="s">
        <v>319</v>
      </c>
      <c r="C21" s="382"/>
      <c r="D21" s="382" t="s">
        <v>599</v>
      </c>
    </row>
    <row r="22" spans="1:4" ht="60.75" customHeight="1">
      <c r="A22" s="620">
        <v>14</v>
      </c>
      <c r="B22" s="621" t="s">
        <v>322</v>
      </c>
      <c r="C22" s="382"/>
      <c r="D22" s="382" t="s">
        <v>599</v>
      </c>
    </row>
    <row r="23" spans="1:4" ht="60.75" customHeight="1">
      <c r="A23" s="620">
        <v>15</v>
      </c>
      <c r="B23" s="621" t="s">
        <v>325</v>
      </c>
      <c r="C23" s="382"/>
      <c r="D23" s="382" t="s">
        <v>1351</v>
      </c>
    </row>
    <row r="24" spans="1:4" ht="60.75" customHeight="1">
      <c r="A24" s="620">
        <v>16</v>
      </c>
      <c r="B24" s="621" t="s">
        <v>328</v>
      </c>
      <c r="C24" s="382"/>
      <c r="D24" s="382" t="s">
        <v>599</v>
      </c>
    </row>
    <row r="25" spans="1:4" ht="60.75" customHeight="1">
      <c r="A25" s="620">
        <v>17</v>
      </c>
      <c r="B25" s="621" t="s">
        <v>331</v>
      </c>
      <c r="C25" s="382"/>
      <c r="D25" s="382" t="s">
        <v>599</v>
      </c>
    </row>
    <row r="26" spans="1:4" ht="60.75" customHeight="1">
      <c r="A26" s="620">
        <v>18</v>
      </c>
      <c r="B26" s="621" t="s">
        <v>334</v>
      </c>
      <c r="C26" s="382"/>
      <c r="D26" s="382" t="s">
        <v>1352</v>
      </c>
    </row>
    <row r="27" spans="1:4">
      <c r="A27" s="623"/>
      <c r="B27" s="623"/>
      <c r="C27" s="623"/>
      <c r="D27" s="624"/>
    </row>
    <row r="28" spans="1:4">
      <c r="A28" s="623"/>
      <c r="B28" s="623"/>
      <c r="C28" s="623"/>
      <c r="D28" s="624"/>
    </row>
    <row r="29" spans="1:4">
      <c r="A29" s="623"/>
      <c r="B29" s="623"/>
      <c r="C29" s="623"/>
      <c r="D29" s="624"/>
    </row>
    <row r="30" spans="1:4">
      <c r="A30" s="625"/>
      <c r="B30" s="623"/>
      <c r="C30" s="624"/>
      <c r="D30" s="624"/>
    </row>
    <row r="31" spans="1:4">
      <c r="A31" s="626"/>
      <c r="B31" s="626"/>
      <c r="C31" s="623"/>
      <c r="D31" s="624"/>
    </row>
  </sheetData>
  <sheetProtection password="D88B" sheet="1" objects="1" scenarios="1" formatColumns="0" formatRows="0"/>
  <pageMargins left="0.75" right="0.75" top="1" bottom="1" header="0.5" footer="0.5"/>
  <pageSetup scale="52" orientation="portrait" r:id="rId1"/>
  <headerFooter alignWithMargins="0">
    <oddFooter>&amp;CPage &amp;P of &amp;N&amp;R&amp;D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fitToPage="1"/>
  </sheetPr>
  <dimension ref="A1:W190"/>
  <sheetViews>
    <sheetView zoomScale="80" zoomScaleNormal="80" workbookViewId="0">
      <selection activeCell="J38" sqref="J38"/>
    </sheetView>
  </sheetViews>
  <sheetFormatPr defaultColWidth="9.42578125" defaultRowHeight="12.75"/>
  <cols>
    <col min="1" max="1" width="53" style="204" customWidth="1"/>
    <col min="2" max="5" width="14.5703125" style="204" customWidth="1"/>
    <col min="6" max="6" width="5.42578125" style="384" customWidth="1"/>
    <col min="7" max="7" width="9.42578125" style="384"/>
    <col min="8" max="8" width="15" style="384" bestFit="1" customWidth="1"/>
    <col min="9" max="23" width="9.42578125" style="384"/>
    <col min="24" max="16384" width="9.42578125" style="204"/>
  </cols>
  <sheetData>
    <row r="1" spans="1:23" s="198" customFormat="1" ht="21" customHeight="1">
      <c r="A1" s="18" t="s">
        <v>1353</v>
      </c>
      <c r="B1" s="196"/>
      <c r="C1" s="196"/>
      <c r="D1" s="854"/>
      <c r="E1" s="854"/>
      <c r="F1" s="780"/>
      <c r="G1" s="383"/>
      <c r="H1" s="383"/>
      <c r="I1" s="383"/>
      <c r="J1" s="383"/>
      <c r="K1" s="383"/>
      <c r="L1" s="383"/>
      <c r="M1" s="383"/>
      <c r="N1" s="383"/>
      <c r="O1" s="383"/>
      <c r="P1" s="383"/>
      <c r="Q1" s="383"/>
      <c r="R1" s="383"/>
      <c r="S1" s="383"/>
      <c r="T1" s="383"/>
      <c r="U1" s="383"/>
      <c r="V1" s="383"/>
      <c r="W1" s="383"/>
    </row>
    <row r="2" spans="1:23" s="198" customFormat="1" ht="21" customHeight="1">
      <c r="A2" s="15" t="s">
        <v>1305</v>
      </c>
      <c r="B2" s="513" t="str">
        <f>'Schedule 2_Balance Sheet'!C2</f>
        <v>Tufts Associated Health Plans, Inc. (TAHMO)</v>
      </c>
      <c r="C2" s="514"/>
      <c r="D2" s="514"/>
      <c r="E2" s="514"/>
      <c r="F2" s="515"/>
      <c r="G2" s="383"/>
      <c r="H2" s="383"/>
      <c r="I2" s="383"/>
      <c r="J2" s="383"/>
      <c r="K2" s="383"/>
      <c r="L2" s="383"/>
      <c r="M2" s="383"/>
      <c r="N2" s="383"/>
      <c r="O2" s="383"/>
      <c r="P2" s="383"/>
      <c r="Q2" s="383"/>
      <c r="R2" s="383"/>
      <c r="S2" s="383"/>
      <c r="T2" s="383"/>
      <c r="U2" s="383"/>
      <c r="V2" s="383"/>
      <c r="W2" s="383"/>
    </row>
    <row r="3" spans="1:23" s="198" customFormat="1" ht="21" customHeight="1">
      <c r="A3" s="15" t="s">
        <v>1287</v>
      </c>
      <c r="B3" s="603" t="str">
        <f>'Schedule 2_Balance Sheet'!C3</f>
        <v>01/01/2023 - 12/31/2023</v>
      </c>
      <c r="C3" s="606"/>
      <c r="D3" s="606"/>
      <c r="E3" s="606"/>
      <c r="F3" s="607"/>
      <c r="G3" s="383"/>
      <c r="H3" s="383"/>
      <c r="I3" s="383"/>
      <c r="J3" s="383"/>
      <c r="K3" s="383"/>
      <c r="L3" s="383"/>
      <c r="M3" s="383"/>
      <c r="N3" s="383"/>
      <c r="O3" s="383"/>
      <c r="P3" s="383"/>
      <c r="Q3" s="383"/>
      <c r="R3" s="383"/>
      <c r="S3" s="383"/>
      <c r="T3" s="383"/>
      <c r="U3" s="383"/>
      <c r="V3" s="383"/>
      <c r="W3" s="383"/>
    </row>
    <row r="4" spans="1:23" s="198" customFormat="1" ht="21" customHeight="1">
      <c r="A4" s="15" t="s">
        <v>1308</v>
      </c>
      <c r="B4" s="517">
        <f>'Schedule 2_Balance Sheet'!C4</f>
        <v>45565</v>
      </c>
      <c r="C4" s="514"/>
      <c r="D4" s="514"/>
      <c r="E4" s="514"/>
      <c r="F4" s="515"/>
      <c r="G4" s="383"/>
      <c r="H4" s="383"/>
      <c r="I4" s="383"/>
      <c r="J4" s="383"/>
      <c r="K4" s="383"/>
      <c r="L4" s="383"/>
      <c r="M4" s="383"/>
      <c r="N4" s="383"/>
      <c r="O4" s="383"/>
      <c r="P4" s="383"/>
      <c r="Q4" s="383"/>
      <c r="R4" s="383"/>
      <c r="S4" s="383"/>
      <c r="T4" s="383"/>
      <c r="U4" s="383"/>
      <c r="V4" s="383"/>
      <c r="W4" s="383"/>
    </row>
    <row r="5" spans="1:23" s="198" customFormat="1" ht="21" customHeight="1">
      <c r="A5" s="15" t="s">
        <v>1309</v>
      </c>
      <c r="B5" s="513" t="str">
        <f>'Schedule 2_Balance Sheet'!C5</f>
        <v>Roshni Parikh</v>
      </c>
      <c r="C5" s="514"/>
      <c r="D5" s="514"/>
      <c r="E5" s="514"/>
      <c r="F5" s="515"/>
      <c r="G5" s="383"/>
      <c r="H5" s="383"/>
      <c r="I5" s="383"/>
      <c r="J5" s="383"/>
      <c r="K5" s="383"/>
      <c r="L5" s="383"/>
      <c r="M5" s="383"/>
      <c r="N5" s="383"/>
      <c r="O5" s="383"/>
      <c r="P5" s="383"/>
      <c r="Q5" s="383"/>
      <c r="R5" s="383"/>
      <c r="S5" s="383"/>
      <c r="T5" s="383"/>
      <c r="U5" s="383"/>
      <c r="V5" s="383"/>
      <c r="W5" s="383"/>
    </row>
    <row r="6" spans="1:23" s="198" customFormat="1" ht="21" customHeight="1">
      <c r="A6" s="15" t="s">
        <v>1290</v>
      </c>
      <c r="B6" s="517">
        <f>'Schedule 2_Balance Sheet'!C6</f>
        <v>45596</v>
      </c>
      <c r="C6" s="514"/>
      <c r="D6" s="514"/>
      <c r="E6" s="514"/>
      <c r="F6" s="515"/>
      <c r="G6" s="383"/>
      <c r="H6" s="383"/>
      <c r="I6" s="383"/>
      <c r="J6" s="383"/>
      <c r="K6" s="383"/>
      <c r="L6" s="383"/>
      <c r="M6" s="383"/>
      <c r="N6" s="383"/>
      <c r="O6" s="383"/>
      <c r="P6" s="383"/>
      <c r="Q6" s="383"/>
      <c r="R6" s="383"/>
      <c r="S6" s="383"/>
      <c r="T6" s="383"/>
      <c r="U6" s="383"/>
      <c r="V6" s="383"/>
      <c r="W6" s="383"/>
    </row>
    <row r="7" spans="1:23">
      <c r="A7" s="324" t="s">
        <v>1311</v>
      </c>
      <c r="B7" s="149"/>
      <c r="C7" s="149"/>
      <c r="D7" s="149"/>
      <c r="E7" s="149"/>
    </row>
    <row r="8" spans="1:23">
      <c r="A8" s="200"/>
      <c r="B8" s="84"/>
      <c r="C8" s="84"/>
      <c r="D8" s="84"/>
      <c r="E8" s="84"/>
    </row>
    <row r="9" spans="1:23">
      <c r="A9" s="149"/>
      <c r="B9" s="85" t="s">
        <v>1293</v>
      </c>
      <c r="C9" s="85" t="s">
        <v>1300</v>
      </c>
      <c r="D9" s="85" t="s">
        <v>1301</v>
      </c>
      <c r="E9" s="85" t="s">
        <v>1302</v>
      </c>
    </row>
    <row r="10" spans="1:23">
      <c r="A10" s="148" t="s">
        <v>1354</v>
      </c>
      <c r="B10" s="382">
        <v>11100178.138968885</v>
      </c>
      <c r="C10" s="382">
        <v>-1166890.3947565109</v>
      </c>
      <c r="D10" s="382">
        <v>-1551749.7367663085</v>
      </c>
      <c r="E10" s="382">
        <v>-11797757.195932031</v>
      </c>
    </row>
    <row r="11" spans="1:23">
      <c r="A11" s="148" t="s">
        <v>1355</v>
      </c>
      <c r="B11" s="382"/>
      <c r="C11" s="382"/>
      <c r="D11" s="382"/>
      <c r="E11" s="382"/>
    </row>
    <row r="12" spans="1:23">
      <c r="A12" s="149"/>
      <c r="B12" s="206" t="s">
        <v>1314</v>
      </c>
      <c r="C12" s="206" t="s">
        <v>1314</v>
      </c>
      <c r="D12" s="206" t="s">
        <v>1314</v>
      </c>
      <c r="E12" s="206" t="s">
        <v>1314</v>
      </c>
    </row>
    <row r="13" spans="1:23">
      <c r="A13" s="148" t="s">
        <v>1356</v>
      </c>
      <c r="B13" s="205">
        <f>+B10+B11</f>
        <v>11100178.138968885</v>
      </c>
      <c r="C13" s="205">
        <f>+C10+C11</f>
        <v>-1166890.3947565109</v>
      </c>
      <c r="D13" s="205">
        <f>+D10+D11</f>
        <v>-1551749.7367663085</v>
      </c>
      <c r="E13" s="205">
        <f>+E10+E11</f>
        <v>-11797757.195932031</v>
      </c>
      <c r="H13" s="385"/>
    </row>
    <row r="14" spans="1:23">
      <c r="A14" s="149"/>
      <c r="B14" s="202" t="s">
        <v>1314</v>
      </c>
      <c r="C14" s="202" t="s">
        <v>1314</v>
      </c>
      <c r="D14" s="202" t="s">
        <v>1314</v>
      </c>
      <c r="E14" s="202" t="s">
        <v>1314</v>
      </c>
    </row>
    <row r="15" spans="1:23">
      <c r="A15" s="148" t="s">
        <v>1357</v>
      </c>
      <c r="B15" s="206"/>
      <c r="C15" s="206"/>
      <c r="D15" s="206"/>
      <c r="E15" s="206"/>
    </row>
    <row r="16" spans="1:23">
      <c r="A16" s="207" t="s">
        <v>1358</v>
      </c>
      <c r="B16" s="382"/>
      <c r="C16" s="382"/>
      <c r="D16" s="382"/>
      <c r="E16" s="382"/>
    </row>
    <row r="17" spans="1:5">
      <c r="A17" s="207" t="s">
        <v>1359</v>
      </c>
      <c r="B17" s="382">
        <v>2943829.9600000009</v>
      </c>
      <c r="C17" s="382">
        <v>-2864288.5600000005</v>
      </c>
      <c r="D17" s="382">
        <v>-8400289.0800000001</v>
      </c>
      <c r="E17" s="382">
        <v>12785975.289999999</v>
      </c>
    </row>
    <row r="18" spans="1:5">
      <c r="A18" s="207" t="s">
        <v>69</v>
      </c>
      <c r="B18" s="382">
        <v>279970.88</v>
      </c>
      <c r="C18" s="382">
        <v>-726107.33000000007</v>
      </c>
      <c r="D18" s="382">
        <v>-793021.83999999985</v>
      </c>
      <c r="E18" s="382">
        <v>1744941.44</v>
      </c>
    </row>
    <row r="19" spans="1:5">
      <c r="A19" s="207" t="s">
        <v>1315</v>
      </c>
      <c r="B19" s="382">
        <v>-815829.71000000159</v>
      </c>
      <c r="C19" s="382">
        <v>3481969.8000000017</v>
      </c>
      <c r="D19" s="382">
        <v>-2482577.9300000006</v>
      </c>
      <c r="E19" s="382">
        <v>8988984.25</v>
      </c>
    </row>
    <row r="20" spans="1:5">
      <c r="A20" s="207" t="s">
        <v>111</v>
      </c>
      <c r="B20" s="382">
        <v>0</v>
      </c>
      <c r="C20" s="382">
        <v>0</v>
      </c>
      <c r="D20" s="382">
        <v>0</v>
      </c>
      <c r="E20" s="382">
        <v>0</v>
      </c>
    </row>
    <row r="21" spans="1:5">
      <c r="A21" s="207" t="s">
        <v>1360</v>
      </c>
      <c r="B21" s="382">
        <v>-13923117.130000003</v>
      </c>
      <c r="C21" s="382">
        <v>5751203.7500000075</v>
      </c>
      <c r="D21" s="382">
        <v>-249226.32000000775</v>
      </c>
      <c r="E21" s="382">
        <v>-40474527.280000001</v>
      </c>
    </row>
    <row r="22" spans="1:5">
      <c r="A22" s="207" t="s">
        <v>125</v>
      </c>
      <c r="B22" s="382">
        <v>0</v>
      </c>
      <c r="C22" s="382">
        <v>0</v>
      </c>
      <c r="D22" s="382">
        <v>0</v>
      </c>
      <c r="E22" s="382">
        <v>0</v>
      </c>
    </row>
    <row r="23" spans="1:5">
      <c r="A23" s="207" t="s">
        <v>1361</v>
      </c>
      <c r="B23" s="382">
        <v>-89529.960000008345</v>
      </c>
      <c r="C23" s="382">
        <v>37829.800000011921</v>
      </c>
      <c r="D23" s="382">
        <v>-26297.780000001192</v>
      </c>
      <c r="E23" s="382">
        <v>31542.34999999404</v>
      </c>
    </row>
    <row r="24" spans="1:5">
      <c r="A24" s="149"/>
      <c r="B24" s="206" t="s">
        <v>1314</v>
      </c>
      <c r="C24" s="206" t="s">
        <v>1314</v>
      </c>
      <c r="D24" s="206" t="s">
        <v>1314</v>
      </c>
      <c r="E24" s="206" t="s">
        <v>1314</v>
      </c>
    </row>
    <row r="25" spans="1:5">
      <c r="A25" s="148" t="s">
        <v>1362</v>
      </c>
      <c r="B25" s="205">
        <f>SUM(B16:B23)</f>
        <v>-11604675.960000012</v>
      </c>
      <c r="C25" s="205">
        <f>SUM(C16:C23)</f>
        <v>5680607.4600000205</v>
      </c>
      <c r="D25" s="205">
        <f>SUM(D16:D23)</f>
        <v>-11951412.95000001</v>
      </c>
      <c r="E25" s="205">
        <f>SUM(E16:E23)</f>
        <v>-16923083.95000001</v>
      </c>
    </row>
    <row r="26" spans="1:5">
      <c r="A26" s="149"/>
      <c r="B26" s="206" t="s">
        <v>1314</v>
      </c>
      <c r="C26" s="206" t="s">
        <v>1314</v>
      </c>
      <c r="D26" s="206" t="s">
        <v>1314</v>
      </c>
      <c r="E26" s="206" t="s">
        <v>1314</v>
      </c>
    </row>
    <row r="27" spans="1:5">
      <c r="A27" s="148" t="s">
        <v>1363</v>
      </c>
      <c r="B27" s="205">
        <f>+B25+B13</f>
        <v>-504497.82103112713</v>
      </c>
      <c r="C27" s="205">
        <f>+C25+C13</f>
        <v>4513717.0652435096</v>
      </c>
      <c r="D27" s="205">
        <f>+D25+D13</f>
        <v>-13503162.686766319</v>
      </c>
      <c r="E27" s="205">
        <f>+E25+E13</f>
        <v>-28720841.145932041</v>
      </c>
    </row>
    <row r="28" spans="1:5">
      <c r="A28" s="149"/>
      <c r="B28" s="206" t="s">
        <v>1314</v>
      </c>
      <c r="C28" s="206" t="s">
        <v>1314</v>
      </c>
      <c r="D28" s="206" t="s">
        <v>1314</v>
      </c>
      <c r="E28" s="206" t="s">
        <v>1314</v>
      </c>
    </row>
    <row r="29" spans="1:5">
      <c r="A29" s="148" t="s">
        <v>1364</v>
      </c>
      <c r="B29" s="382"/>
      <c r="C29" s="382"/>
      <c r="D29" s="382"/>
      <c r="E29" s="382"/>
    </row>
    <row r="30" spans="1:5">
      <c r="A30" s="148" t="s">
        <v>1365</v>
      </c>
      <c r="B30" s="382"/>
      <c r="C30" s="382"/>
      <c r="D30" s="382"/>
      <c r="E30" s="382"/>
    </row>
    <row r="31" spans="1:5">
      <c r="A31" s="148" t="s">
        <v>1366</v>
      </c>
      <c r="B31" s="382"/>
      <c r="C31" s="382"/>
      <c r="D31" s="382"/>
      <c r="E31" s="382"/>
    </row>
    <row r="32" spans="1:5">
      <c r="A32" s="148" t="s">
        <v>1367</v>
      </c>
      <c r="B32" s="382"/>
      <c r="C32" s="382"/>
      <c r="D32" s="382"/>
      <c r="E32" s="382"/>
    </row>
    <row r="33" spans="1:5">
      <c r="A33" s="149"/>
      <c r="B33" s="206" t="s">
        <v>1314</v>
      </c>
      <c r="C33" s="206" t="s">
        <v>1314</v>
      </c>
      <c r="D33" s="206" t="s">
        <v>1314</v>
      </c>
      <c r="E33" s="206" t="s">
        <v>1314</v>
      </c>
    </row>
    <row r="34" spans="1:5">
      <c r="A34" s="149"/>
      <c r="B34" s="208"/>
      <c r="C34" s="208"/>
      <c r="D34" s="208"/>
      <c r="E34" s="208"/>
    </row>
    <row r="35" spans="1:5">
      <c r="A35" s="149"/>
      <c r="B35" s="206" t="s">
        <v>1314</v>
      </c>
      <c r="C35" s="206" t="s">
        <v>1314</v>
      </c>
      <c r="D35" s="206" t="s">
        <v>1314</v>
      </c>
      <c r="E35" s="206" t="s">
        <v>1314</v>
      </c>
    </row>
    <row r="36" spans="1:5">
      <c r="A36" s="148" t="s">
        <v>1368</v>
      </c>
      <c r="B36" s="205">
        <f>SUM(B27:B35)</f>
        <v>-504497.82103112713</v>
      </c>
      <c r="C36" s="205">
        <f>SUM(C27:C35)</f>
        <v>4513717.0652435096</v>
      </c>
      <c r="D36" s="205">
        <f>SUM(D27:D35)</f>
        <v>-13503162.686766319</v>
      </c>
      <c r="E36" s="205">
        <f>SUM(E27:E35)</f>
        <v>-28720841.145932041</v>
      </c>
    </row>
    <row r="37" spans="1:5">
      <c r="A37" s="149"/>
      <c r="B37" s="203"/>
      <c r="C37" s="203"/>
      <c r="D37" s="203"/>
      <c r="E37" s="203"/>
    </row>
    <row r="38" spans="1:5">
      <c r="A38" s="149"/>
      <c r="B38" s="203"/>
      <c r="C38" s="203"/>
      <c r="D38" s="203"/>
      <c r="E38" s="203"/>
    </row>
    <row r="39" spans="1:5">
      <c r="A39" s="148" t="s">
        <v>1369</v>
      </c>
      <c r="B39" s="382">
        <v>105044135.97</v>
      </c>
      <c r="C39" s="205">
        <f>+B40</f>
        <v>104539638.14896888</v>
      </c>
      <c r="D39" s="205">
        <f>+C40</f>
        <v>109053355.21421239</v>
      </c>
      <c r="E39" s="205">
        <f>+D40</f>
        <v>95550192.527446061</v>
      </c>
    </row>
    <row r="40" spans="1:5">
      <c r="A40" s="148" t="s">
        <v>1370</v>
      </c>
      <c r="B40" s="205">
        <f>+B39+B36</f>
        <v>104539638.14896888</v>
      </c>
      <c r="C40" s="205">
        <f>+C39+C36</f>
        <v>109053355.21421239</v>
      </c>
      <c r="D40" s="205">
        <f>+D39+D36</f>
        <v>95550192.527446061</v>
      </c>
      <c r="E40" s="205">
        <f>+E39+E36</f>
        <v>66829351.38151402</v>
      </c>
    </row>
    <row r="41" spans="1:5" s="384" customFormat="1">
      <c r="A41" s="386"/>
      <c r="B41" s="387"/>
      <c r="C41" s="387"/>
      <c r="D41" s="387"/>
      <c r="E41" s="387"/>
    </row>
    <row r="42" spans="1:5" s="384" customFormat="1">
      <c r="A42" s="386"/>
    </row>
    <row r="43" spans="1:5" s="384" customFormat="1">
      <c r="B43" s="388"/>
      <c r="C43" s="388"/>
      <c r="D43" s="388"/>
      <c r="E43" s="388"/>
    </row>
    <row r="44" spans="1:5" s="384" customFormat="1"/>
    <row r="45" spans="1:5" s="384" customFormat="1">
      <c r="B45" s="388"/>
      <c r="C45" s="388"/>
      <c r="D45" s="388"/>
      <c r="E45" s="389"/>
    </row>
    <row r="46" spans="1:5" s="384" customFormat="1"/>
    <row r="47" spans="1:5" s="384" customFormat="1">
      <c r="B47" s="389"/>
      <c r="D47" s="389"/>
      <c r="E47" s="389"/>
    </row>
    <row r="48" spans="1:5" s="384" customFormat="1">
      <c r="C48" s="389"/>
    </row>
    <row r="49" spans="4:4" s="384" customFormat="1"/>
    <row r="50" spans="4:4" s="384" customFormat="1"/>
    <row r="51" spans="4:4" s="384" customFormat="1">
      <c r="D51" s="390"/>
    </row>
    <row r="52" spans="4:4" s="384" customFormat="1"/>
    <row r="53" spans="4:4" s="384" customFormat="1"/>
    <row r="54" spans="4:4" s="384" customFormat="1"/>
    <row r="55" spans="4:4" s="384" customFormat="1"/>
    <row r="56" spans="4:4" s="384" customFormat="1"/>
    <row r="57" spans="4:4" s="384" customFormat="1"/>
    <row r="58" spans="4:4" s="384" customFormat="1"/>
    <row r="59" spans="4:4" s="384" customFormat="1"/>
    <row r="60" spans="4:4" s="384" customFormat="1"/>
    <row r="61" spans="4:4" s="384" customFormat="1"/>
    <row r="62" spans="4:4" s="384" customFormat="1"/>
    <row r="63" spans="4:4" s="384" customFormat="1"/>
    <row r="64" spans="4:4" s="384" customFormat="1"/>
    <row r="65" s="384" customFormat="1"/>
    <row r="66" s="384" customFormat="1"/>
    <row r="67" s="384" customFormat="1"/>
    <row r="68" s="384" customFormat="1"/>
    <row r="69" s="384" customFormat="1"/>
    <row r="70" s="384" customFormat="1"/>
    <row r="71" s="384" customFormat="1"/>
    <row r="72" s="384" customFormat="1"/>
    <row r="73" s="384" customFormat="1"/>
    <row r="74" s="384" customFormat="1"/>
    <row r="75" s="384" customFormat="1"/>
    <row r="76" s="384" customFormat="1"/>
    <row r="77" s="384" customFormat="1"/>
    <row r="78" s="384" customFormat="1"/>
    <row r="79" s="384" customFormat="1"/>
    <row r="80" s="384" customFormat="1"/>
    <row r="81" s="384" customFormat="1"/>
    <row r="82" s="384" customFormat="1"/>
    <row r="83" s="384" customFormat="1"/>
    <row r="84" s="384" customFormat="1"/>
    <row r="85" s="384" customFormat="1"/>
    <row r="86" s="384" customFormat="1"/>
    <row r="87" s="384" customFormat="1"/>
    <row r="88" s="384" customFormat="1"/>
    <row r="89" s="384" customFormat="1"/>
    <row r="90" s="384" customFormat="1"/>
    <row r="91" s="384" customFormat="1"/>
    <row r="92" s="384" customFormat="1"/>
    <row r="93" s="384" customFormat="1"/>
    <row r="94" s="384" customFormat="1"/>
    <row r="95" s="384" customFormat="1"/>
    <row r="96" s="384" customFormat="1"/>
    <row r="97" s="384" customFormat="1"/>
    <row r="98" s="384" customFormat="1"/>
    <row r="99" s="384" customFormat="1"/>
    <row r="100" s="384" customFormat="1"/>
    <row r="101" s="384" customFormat="1"/>
    <row r="102" s="384" customFormat="1"/>
    <row r="103" s="384" customFormat="1"/>
    <row r="104" s="384" customFormat="1"/>
    <row r="105" s="384" customFormat="1"/>
    <row r="106" s="384" customFormat="1"/>
    <row r="107" s="384" customFormat="1"/>
    <row r="108" s="384" customFormat="1"/>
    <row r="109" s="384" customFormat="1"/>
    <row r="110" s="384" customFormat="1"/>
    <row r="111" s="384" customFormat="1"/>
    <row r="112" s="384" customFormat="1"/>
    <row r="113" s="384" customFormat="1"/>
    <row r="114" s="384" customFormat="1"/>
    <row r="115" s="384" customFormat="1"/>
    <row r="116" s="384" customFormat="1"/>
    <row r="117" s="384" customFormat="1"/>
    <row r="118" s="384" customFormat="1"/>
    <row r="119" s="384" customFormat="1"/>
    <row r="120" s="384" customFormat="1"/>
    <row r="121" s="384" customFormat="1"/>
    <row r="122" s="384" customFormat="1"/>
    <row r="123" s="384" customFormat="1"/>
    <row r="124" s="384" customFormat="1"/>
    <row r="125" s="384" customFormat="1"/>
    <row r="126" s="384" customFormat="1"/>
    <row r="127" s="384" customFormat="1"/>
    <row r="128" s="384" customFormat="1"/>
    <row r="129" s="384" customFormat="1"/>
    <row r="130" s="384" customFormat="1"/>
    <row r="131" s="384" customFormat="1"/>
    <row r="132" s="384" customFormat="1"/>
    <row r="133" s="384" customFormat="1"/>
    <row r="134" s="384" customFormat="1"/>
    <row r="135" s="384" customFormat="1"/>
    <row r="136" s="384" customFormat="1"/>
    <row r="137" s="384" customFormat="1"/>
    <row r="138" s="384" customFormat="1"/>
    <row r="139" s="384" customFormat="1"/>
    <row r="140" s="384" customFormat="1"/>
    <row r="141" s="384" customFormat="1"/>
    <row r="142" s="384" customFormat="1"/>
    <row r="143" s="384" customFormat="1"/>
    <row r="144" s="384" customFormat="1"/>
    <row r="145" s="384" customFormat="1"/>
    <row r="146" s="384" customFormat="1"/>
    <row r="147" s="384" customFormat="1"/>
    <row r="148" s="384" customFormat="1"/>
    <row r="149" s="384" customFormat="1"/>
    <row r="150" s="384" customFormat="1"/>
    <row r="151" s="384" customFormat="1"/>
    <row r="152" s="384" customFormat="1"/>
    <row r="153" s="384" customFormat="1"/>
    <row r="154" s="384" customFormat="1"/>
    <row r="155" s="384" customFormat="1"/>
    <row r="156" s="384" customFormat="1"/>
    <row r="157" s="384" customFormat="1"/>
    <row r="158" s="384" customFormat="1"/>
    <row r="159" s="384" customFormat="1"/>
    <row r="160" s="384" customFormat="1"/>
    <row r="161" s="384" customFormat="1"/>
    <row r="162" s="384" customFormat="1"/>
    <row r="163" s="384" customFormat="1"/>
    <row r="164" s="384" customFormat="1"/>
    <row r="165" s="384" customFormat="1"/>
    <row r="166" s="384" customFormat="1"/>
    <row r="167" s="384" customFormat="1"/>
    <row r="168" s="384" customFormat="1"/>
    <row r="169" s="384" customFormat="1"/>
    <row r="170" s="384" customFormat="1"/>
    <row r="171" s="384" customFormat="1"/>
    <row r="172" s="384" customFormat="1"/>
    <row r="173" s="384" customFormat="1"/>
    <row r="174" s="384" customFormat="1"/>
    <row r="175" s="384" customFormat="1"/>
    <row r="176" s="384" customFormat="1"/>
    <row r="177" s="384" customFormat="1"/>
    <row r="178" s="384" customFormat="1"/>
    <row r="179" s="384" customFormat="1"/>
    <row r="180" s="384" customFormat="1"/>
    <row r="181" s="384" customFormat="1"/>
    <row r="182" s="384" customFormat="1"/>
    <row r="183" s="384" customFormat="1"/>
    <row r="184" s="384" customFormat="1"/>
    <row r="185" s="384" customFormat="1"/>
    <row r="186" s="384" customFormat="1"/>
    <row r="187" s="384" customFormat="1"/>
    <row r="188" s="384" customFormat="1"/>
    <row r="189" s="384" customFormat="1"/>
    <row r="190" s="384" customFormat="1"/>
  </sheetData>
  <sheetProtection password="D88B" sheet="1" objects="1" scenarios="1" formatColumns="0"/>
  <mergeCells count="1">
    <mergeCell ref="D1:E1"/>
  </mergeCells>
  <phoneticPr fontId="0" type="noConversion"/>
  <pageMargins left="0.75" right="0.75" top="1" bottom="1" header="0.5" footer="0.5"/>
  <pageSetup scale="7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A1:BY63"/>
  <sheetViews>
    <sheetView topLeftCell="BF10" zoomScaleNormal="100" workbookViewId="0">
      <selection activeCell="BI44" sqref="BI44"/>
    </sheetView>
  </sheetViews>
  <sheetFormatPr defaultColWidth="9.42578125" defaultRowHeight="12.75"/>
  <cols>
    <col min="1" max="1" width="6.5703125" style="400" customWidth="1"/>
    <col min="2" max="2" width="38.42578125" style="391" customWidth="1"/>
    <col min="3" max="3" width="11.5703125" style="391" bestFit="1" customWidth="1"/>
    <col min="4" max="4" width="14.5703125" style="391" customWidth="1"/>
    <col min="5" max="5" width="18.42578125" style="391" customWidth="1"/>
    <col min="6" max="7" width="14.5703125" style="391" customWidth="1"/>
    <col min="8" max="8" width="17.42578125" style="391" customWidth="1"/>
    <col min="9" max="19" width="14.5703125" style="391" customWidth="1"/>
    <col min="20" max="20" width="17.28515625" style="391" customWidth="1"/>
    <col min="21" max="22" width="14.5703125" style="391" customWidth="1"/>
    <col min="23" max="23" width="17.85546875" style="391" customWidth="1"/>
    <col min="24" max="34" width="14.5703125" style="391" customWidth="1"/>
    <col min="35" max="35" width="17.28515625" style="391" customWidth="1"/>
    <col min="36" max="37" width="14.5703125" style="391" customWidth="1"/>
    <col min="38" max="38" width="17.5703125" style="391" customWidth="1"/>
    <col min="39" max="49" width="14.5703125" style="391" customWidth="1"/>
    <col min="50" max="50" width="17.28515625" style="391" customWidth="1"/>
    <col min="51" max="52" width="14.5703125" style="391" customWidth="1"/>
    <col min="53" max="53" width="16.85546875" style="391" customWidth="1"/>
    <col min="54" max="64" width="14.5703125" style="391" customWidth="1"/>
    <col min="65" max="65" width="17.28515625" style="391" customWidth="1"/>
    <col min="66" max="67" width="14.5703125" style="391" customWidth="1"/>
    <col min="68" max="68" width="16.85546875" style="391" customWidth="1"/>
    <col min="69" max="77" width="14.5703125" style="391" customWidth="1"/>
    <col min="78" max="16384" width="9.42578125" style="391"/>
  </cols>
  <sheetData>
    <row r="1" spans="1:77" ht="15.75">
      <c r="A1" s="40" t="s">
        <v>1371</v>
      </c>
      <c r="B1" s="402"/>
      <c r="C1" s="402"/>
      <c r="D1" s="403"/>
      <c r="E1" s="403"/>
      <c r="F1" s="403"/>
      <c r="G1" s="403"/>
    </row>
    <row r="2" spans="1:77" ht="15.75">
      <c r="A2" s="404"/>
      <c r="B2" s="323" t="s">
        <v>1305</v>
      </c>
      <c r="C2" s="323"/>
      <c r="D2" s="513" t="str">
        <f>'Schedule 2_Balance Sheet'!C2</f>
        <v>Tufts Associated Health Plans, Inc. (TAHMO)</v>
      </c>
      <c r="E2" s="514"/>
      <c r="F2" s="514"/>
      <c r="G2" s="514"/>
      <c r="H2" s="515"/>
    </row>
    <row r="3" spans="1:77" ht="15.75">
      <c r="A3" s="405"/>
      <c r="B3" s="323" t="s">
        <v>1287</v>
      </c>
      <c r="C3" s="323"/>
      <c r="D3" s="603" t="str">
        <f>'Schedule 2_Balance Sheet'!C3</f>
        <v>01/01/2023 - 12/31/2023</v>
      </c>
      <c r="E3" s="606"/>
      <c r="F3" s="606"/>
      <c r="G3" s="606"/>
      <c r="H3" s="607"/>
    </row>
    <row r="4" spans="1:77" s="393" customFormat="1" ht="18" customHeight="1">
      <c r="A4" s="267"/>
      <c r="B4" s="323" t="s">
        <v>1308</v>
      </c>
      <c r="C4" s="323"/>
      <c r="D4" s="517">
        <f>'Schedule 2_Balance Sheet'!C4</f>
        <v>45565</v>
      </c>
      <c r="E4" s="514"/>
      <c r="F4" s="514"/>
      <c r="G4" s="514"/>
      <c r="H4" s="515"/>
      <c r="I4" s="392"/>
      <c r="J4" s="392"/>
      <c r="K4" s="392"/>
      <c r="L4" s="392"/>
      <c r="M4" s="392"/>
      <c r="U4" s="392"/>
      <c r="V4" s="392"/>
      <c r="X4" s="392"/>
      <c r="AF4" s="392"/>
      <c r="AG4" s="392"/>
      <c r="AI4" s="392"/>
      <c r="AP4" s="392"/>
      <c r="AQ4" s="392"/>
      <c r="AR4" s="392"/>
      <c r="AS4" s="392"/>
      <c r="AT4" s="392"/>
    </row>
    <row r="5" spans="1:77" s="393" customFormat="1" ht="15.75">
      <c r="A5" s="267"/>
      <c r="B5" s="323" t="s">
        <v>1309</v>
      </c>
      <c r="C5" s="323"/>
      <c r="D5" s="513" t="str">
        <f>'Schedule 2_Balance Sheet'!C5</f>
        <v>Roshni Parikh</v>
      </c>
      <c r="E5" s="514"/>
      <c r="F5" s="514"/>
      <c r="G5" s="514"/>
      <c r="H5" s="515"/>
    </row>
    <row r="6" spans="1:77" s="394" customFormat="1" ht="15.75">
      <c r="A6" s="268"/>
      <c r="B6" s="323" t="s">
        <v>1290</v>
      </c>
      <c r="C6" s="323"/>
      <c r="D6" s="517">
        <f>'Schedule 2_Balance Sheet'!C6</f>
        <v>45596</v>
      </c>
      <c r="E6" s="514"/>
      <c r="F6" s="514"/>
      <c r="G6" s="514"/>
      <c r="H6" s="515"/>
    </row>
    <row r="7" spans="1:77" s="393" customFormat="1" ht="18" customHeight="1">
      <c r="A7" s="267" t="s">
        <v>1372</v>
      </c>
      <c r="B7" s="269"/>
      <c r="C7" s="269"/>
      <c r="D7" s="158"/>
      <c r="E7" s="158"/>
      <c r="F7" s="158"/>
      <c r="G7" s="158"/>
    </row>
    <row r="8" spans="1:77" s="393" customFormat="1" ht="18" customHeight="1">
      <c r="A8" s="267" t="s">
        <v>1373</v>
      </c>
      <c r="B8" s="269"/>
      <c r="C8" s="269"/>
      <c r="D8" s="158"/>
      <c r="E8" s="158"/>
      <c r="F8" s="158"/>
      <c r="G8" s="158"/>
    </row>
    <row r="9" spans="1:77" s="393" customFormat="1" ht="18" customHeight="1">
      <c r="A9" s="395" t="s">
        <v>1291</v>
      </c>
    </row>
    <row r="10" spans="1:77" s="394" customFormat="1" ht="11.25" customHeight="1">
      <c r="A10" s="396"/>
    </row>
    <row r="11" spans="1:77" s="393" customFormat="1" ht="14.25" customHeight="1">
      <c r="A11" s="395"/>
    </row>
    <row r="12" spans="1:77" s="394" customFormat="1" ht="15" customHeight="1">
      <c r="A12" s="396"/>
    </row>
    <row r="13" spans="1:77" s="397" customFormat="1" ht="15" customHeight="1">
      <c r="A13" s="255"/>
      <c r="B13" s="160"/>
      <c r="C13" s="712"/>
      <c r="D13" s="166" t="s">
        <v>1293</v>
      </c>
      <c r="E13" s="167"/>
      <c r="F13" s="167"/>
      <c r="G13" s="167"/>
      <c r="H13" s="167"/>
      <c r="I13" s="167"/>
      <c r="J13" s="167"/>
      <c r="K13" s="167"/>
      <c r="L13" s="167"/>
      <c r="M13" s="167"/>
      <c r="N13" s="167"/>
      <c r="O13" s="167"/>
      <c r="P13" s="716"/>
      <c r="Q13" s="716"/>
      <c r="R13" s="164"/>
      <c r="S13" s="161" t="s">
        <v>1300</v>
      </c>
      <c r="T13" s="162"/>
      <c r="U13" s="162"/>
      <c r="V13" s="162"/>
      <c r="W13" s="162"/>
      <c r="X13" s="162"/>
      <c r="Y13" s="162"/>
      <c r="Z13" s="162"/>
      <c r="AA13" s="162"/>
      <c r="AB13" s="162"/>
      <c r="AC13" s="162"/>
      <c r="AD13" s="162"/>
      <c r="AE13" s="163"/>
      <c r="AF13" s="716"/>
      <c r="AG13" s="164"/>
      <c r="AH13" s="161" t="s">
        <v>1301</v>
      </c>
      <c r="AI13" s="162"/>
      <c r="AJ13" s="162"/>
      <c r="AK13" s="162"/>
      <c r="AL13" s="162"/>
      <c r="AM13" s="162"/>
      <c r="AN13" s="162"/>
      <c r="AO13" s="162"/>
      <c r="AP13" s="162"/>
      <c r="AQ13" s="162"/>
      <c r="AR13" s="162"/>
      <c r="AS13" s="162"/>
      <c r="AT13" s="163"/>
      <c r="AU13" s="716"/>
      <c r="AV13" s="164"/>
      <c r="AW13" s="161" t="s">
        <v>1302</v>
      </c>
      <c r="AX13" s="162"/>
      <c r="AY13" s="162"/>
      <c r="AZ13" s="162"/>
      <c r="BA13" s="162"/>
      <c r="BB13" s="162"/>
      <c r="BC13" s="162"/>
      <c r="BD13" s="162"/>
      <c r="BE13" s="162"/>
      <c r="BF13" s="162"/>
      <c r="BG13" s="162"/>
      <c r="BH13" s="162"/>
      <c r="BI13" s="163"/>
      <c r="BJ13" s="716"/>
      <c r="BL13" s="161" t="s">
        <v>1303</v>
      </c>
      <c r="BM13" s="162"/>
      <c r="BN13" s="162"/>
      <c r="BO13" s="162"/>
      <c r="BP13" s="162"/>
      <c r="BQ13" s="162"/>
      <c r="BR13" s="162"/>
      <c r="BS13" s="162"/>
      <c r="BT13" s="162"/>
      <c r="BU13" s="162"/>
      <c r="BV13" s="162"/>
      <c r="BW13" s="162"/>
      <c r="BX13" s="163"/>
      <c r="BY13" s="716"/>
    </row>
    <row r="14" spans="1:77" s="398" customFormat="1" ht="15" customHeight="1">
      <c r="A14" s="136" t="s">
        <v>434</v>
      </c>
      <c r="B14" s="165"/>
      <c r="C14" s="165"/>
      <c r="D14" s="855" t="s">
        <v>1374</v>
      </c>
      <c r="E14" s="855" t="s">
        <v>343</v>
      </c>
      <c r="F14" s="855" t="s">
        <v>345</v>
      </c>
      <c r="G14" s="855" t="s">
        <v>1375</v>
      </c>
      <c r="H14" s="855" t="s">
        <v>349</v>
      </c>
      <c r="I14" s="855" t="s">
        <v>351</v>
      </c>
      <c r="J14" s="855" t="s">
        <v>353</v>
      </c>
      <c r="K14" s="166" t="s">
        <v>1376</v>
      </c>
      <c r="L14" s="167"/>
      <c r="M14" s="167"/>
      <c r="N14" s="167"/>
      <c r="O14" s="162"/>
      <c r="P14" s="857" t="s">
        <v>365</v>
      </c>
      <c r="Q14" s="859" t="s">
        <v>1377</v>
      </c>
      <c r="R14" s="168"/>
      <c r="S14" s="855" t="s">
        <v>1374</v>
      </c>
      <c r="T14" s="855" t="s">
        <v>343</v>
      </c>
      <c r="U14" s="855" t="s">
        <v>345</v>
      </c>
      <c r="V14" s="855" t="s">
        <v>1375</v>
      </c>
      <c r="W14" s="855" t="s">
        <v>349</v>
      </c>
      <c r="X14" s="855" t="s">
        <v>351</v>
      </c>
      <c r="Y14" s="855" t="s">
        <v>353</v>
      </c>
      <c r="Z14" s="166" t="s">
        <v>1376</v>
      </c>
      <c r="AA14" s="167"/>
      <c r="AB14" s="167"/>
      <c r="AC14" s="167"/>
      <c r="AD14" s="162"/>
      <c r="AE14" s="857" t="s">
        <v>365</v>
      </c>
      <c r="AF14" s="859" t="s">
        <v>1377</v>
      </c>
      <c r="AG14" s="168"/>
      <c r="AH14" s="855" t="s">
        <v>1374</v>
      </c>
      <c r="AI14" s="855" t="s">
        <v>343</v>
      </c>
      <c r="AJ14" s="855" t="s">
        <v>345</v>
      </c>
      <c r="AK14" s="855" t="s">
        <v>1375</v>
      </c>
      <c r="AL14" s="855" t="s">
        <v>349</v>
      </c>
      <c r="AM14" s="855" t="s">
        <v>351</v>
      </c>
      <c r="AN14" s="855" t="s">
        <v>353</v>
      </c>
      <c r="AO14" s="166" t="s">
        <v>1376</v>
      </c>
      <c r="AP14" s="167"/>
      <c r="AQ14" s="167"/>
      <c r="AR14" s="167"/>
      <c r="AS14" s="162"/>
      <c r="AT14" s="857" t="s">
        <v>365</v>
      </c>
      <c r="AU14" s="859" t="s">
        <v>1377</v>
      </c>
      <c r="AV14" s="168"/>
      <c r="AW14" s="855" t="s">
        <v>1374</v>
      </c>
      <c r="AX14" s="855" t="s">
        <v>343</v>
      </c>
      <c r="AY14" s="855" t="s">
        <v>345</v>
      </c>
      <c r="AZ14" s="855" t="s">
        <v>1375</v>
      </c>
      <c r="BA14" s="855" t="s">
        <v>349</v>
      </c>
      <c r="BB14" s="855" t="s">
        <v>351</v>
      </c>
      <c r="BC14" s="855" t="s">
        <v>353</v>
      </c>
      <c r="BD14" s="166" t="s">
        <v>1376</v>
      </c>
      <c r="BE14" s="167"/>
      <c r="BF14" s="167"/>
      <c r="BG14" s="167"/>
      <c r="BH14" s="162"/>
      <c r="BI14" s="857" t="s">
        <v>1378</v>
      </c>
      <c r="BJ14" s="859" t="s">
        <v>1377</v>
      </c>
      <c r="BL14" s="855" t="s">
        <v>1374</v>
      </c>
      <c r="BM14" s="855" t="s">
        <v>343</v>
      </c>
      <c r="BN14" s="855" t="s">
        <v>345</v>
      </c>
      <c r="BO14" s="855" t="s">
        <v>1375</v>
      </c>
      <c r="BP14" s="855" t="s">
        <v>349</v>
      </c>
      <c r="BQ14" s="855" t="s">
        <v>351</v>
      </c>
      <c r="BR14" s="855" t="s">
        <v>353</v>
      </c>
      <c r="BS14" s="166" t="s">
        <v>1376</v>
      </c>
      <c r="BT14" s="167"/>
      <c r="BU14" s="167"/>
      <c r="BV14" s="167"/>
      <c r="BW14" s="162"/>
      <c r="BX14" s="857" t="s">
        <v>1378</v>
      </c>
      <c r="BY14" s="859" t="s">
        <v>1377</v>
      </c>
    </row>
    <row r="15" spans="1:77" s="399" customFormat="1" ht="35.450000000000003" customHeight="1">
      <c r="A15" s="138" t="s">
        <v>437</v>
      </c>
      <c r="B15" s="169"/>
      <c r="C15" s="169"/>
      <c r="D15" s="856"/>
      <c r="E15" s="856"/>
      <c r="F15" s="856"/>
      <c r="G15" s="856"/>
      <c r="H15" s="856"/>
      <c r="I15" s="856"/>
      <c r="J15" s="856"/>
      <c r="K15" s="702" t="s">
        <v>355</v>
      </c>
      <c r="L15" s="719" t="s">
        <v>1379</v>
      </c>
      <c r="M15" s="702" t="s">
        <v>1380</v>
      </c>
      <c r="N15" s="702" t="s">
        <v>361</v>
      </c>
      <c r="O15" s="702" t="s">
        <v>1381</v>
      </c>
      <c r="P15" s="858"/>
      <c r="Q15" s="860"/>
      <c r="R15" s="170"/>
      <c r="S15" s="856"/>
      <c r="T15" s="856"/>
      <c r="U15" s="856"/>
      <c r="V15" s="856"/>
      <c r="W15" s="856"/>
      <c r="X15" s="856"/>
      <c r="Y15" s="856"/>
      <c r="Z15" s="702" t="s">
        <v>355</v>
      </c>
      <c r="AA15" s="719" t="s">
        <v>1379</v>
      </c>
      <c r="AB15" s="702" t="s">
        <v>1380</v>
      </c>
      <c r="AC15" s="702" t="s">
        <v>361</v>
      </c>
      <c r="AD15" s="702" t="s">
        <v>1381</v>
      </c>
      <c r="AE15" s="858"/>
      <c r="AF15" s="860"/>
      <c r="AG15" s="170"/>
      <c r="AH15" s="856"/>
      <c r="AI15" s="856"/>
      <c r="AJ15" s="856"/>
      <c r="AK15" s="856"/>
      <c r="AL15" s="856"/>
      <c r="AM15" s="856"/>
      <c r="AN15" s="856"/>
      <c r="AO15" s="702" t="s">
        <v>355</v>
      </c>
      <c r="AP15" s="719" t="s">
        <v>1379</v>
      </c>
      <c r="AQ15" s="702" t="s">
        <v>1380</v>
      </c>
      <c r="AR15" s="702" t="s">
        <v>361</v>
      </c>
      <c r="AS15" s="702" t="s">
        <v>1381</v>
      </c>
      <c r="AT15" s="858"/>
      <c r="AU15" s="860"/>
      <c r="AV15" s="170"/>
      <c r="AW15" s="856"/>
      <c r="AX15" s="856"/>
      <c r="AY15" s="856"/>
      <c r="AZ15" s="856"/>
      <c r="BA15" s="856"/>
      <c r="BB15" s="856"/>
      <c r="BC15" s="856"/>
      <c r="BD15" s="702" t="s">
        <v>355</v>
      </c>
      <c r="BE15" s="719" t="s">
        <v>1379</v>
      </c>
      <c r="BF15" s="702" t="s">
        <v>1380</v>
      </c>
      <c r="BG15" s="702" t="s">
        <v>361</v>
      </c>
      <c r="BH15" s="702" t="s">
        <v>1381</v>
      </c>
      <c r="BI15" s="858"/>
      <c r="BJ15" s="860"/>
      <c r="BL15" s="856"/>
      <c r="BM15" s="856"/>
      <c r="BN15" s="856"/>
      <c r="BO15" s="856"/>
      <c r="BP15" s="856"/>
      <c r="BQ15" s="856"/>
      <c r="BR15" s="856"/>
      <c r="BS15" s="702" t="s">
        <v>355</v>
      </c>
      <c r="BT15" s="719" t="s">
        <v>1379</v>
      </c>
      <c r="BU15" s="702" t="s">
        <v>1380</v>
      </c>
      <c r="BV15" s="702" t="s">
        <v>361</v>
      </c>
      <c r="BW15" s="702" t="s">
        <v>1381</v>
      </c>
      <c r="BX15" s="858"/>
      <c r="BY15" s="860"/>
    </row>
    <row r="16" spans="1:77" s="397" customFormat="1">
      <c r="A16" s="171"/>
      <c r="B16" s="172" t="s">
        <v>1382</v>
      </c>
      <c r="C16" s="713"/>
      <c r="D16" s="173"/>
      <c r="E16" s="173"/>
      <c r="F16" s="174"/>
      <c r="G16" s="173"/>
      <c r="H16" s="173"/>
      <c r="I16" s="174"/>
      <c r="J16" s="174"/>
      <c r="K16" s="175"/>
      <c r="L16" s="175"/>
      <c r="M16" s="175"/>
      <c r="N16" s="175"/>
      <c r="O16" s="175"/>
      <c r="P16" s="174"/>
      <c r="Q16" s="174"/>
      <c r="R16" s="164"/>
      <c r="S16" s="173"/>
      <c r="T16" s="173"/>
      <c r="U16" s="174"/>
      <c r="V16" s="173"/>
      <c r="W16" s="173"/>
      <c r="X16" s="174"/>
      <c r="Y16" s="174"/>
      <c r="Z16" s="175"/>
      <c r="AA16" s="175"/>
      <c r="AB16" s="175"/>
      <c r="AC16" s="175"/>
      <c r="AD16" s="175"/>
      <c r="AE16" s="174"/>
      <c r="AF16" s="1067"/>
      <c r="AG16" s="164"/>
      <c r="AH16" s="173"/>
      <c r="AI16" s="173"/>
      <c r="AJ16" s="174"/>
      <c r="AK16" s="173"/>
      <c r="AL16" s="173"/>
      <c r="AM16" s="174"/>
      <c r="AN16" s="174"/>
      <c r="AO16" s="175"/>
      <c r="AP16" s="175"/>
      <c r="AQ16" s="175"/>
      <c r="AR16" s="175"/>
      <c r="AS16" s="175"/>
      <c r="AT16" s="174"/>
      <c r="AU16" s="1067"/>
      <c r="AV16" s="164"/>
      <c r="AW16" s="173"/>
      <c r="AX16" s="173"/>
      <c r="AY16" s="174"/>
      <c r="AZ16" s="173"/>
      <c r="BA16" s="173"/>
      <c r="BB16" s="174"/>
      <c r="BC16" s="174"/>
      <c r="BD16" s="175"/>
      <c r="BE16" s="175"/>
      <c r="BF16" s="175"/>
      <c r="BG16" s="175"/>
      <c r="BH16" s="175"/>
      <c r="BI16" s="174"/>
      <c r="BJ16" s="1067"/>
      <c r="BL16" s="173"/>
      <c r="BM16" s="173"/>
      <c r="BN16" s="174"/>
      <c r="BO16" s="173"/>
      <c r="BP16" s="173"/>
      <c r="BQ16" s="174"/>
      <c r="BR16" s="174"/>
      <c r="BS16" s="175"/>
      <c r="BT16" s="175"/>
      <c r="BU16" s="175"/>
      <c r="BV16" s="175"/>
      <c r="BW16" s="175"/>
      <c r="BX16" s="174"/>
      <c r="BY16" s="1067"/>
    </row>
    <row r="17" spans="1:77" s="397" customFormat="1">
      <c r="A17" s="176"/>
      <c r="B17" s="177" t="s">
        <v>439</v>
      </c>
      <c r="C17" s="714"/>
      <c r="D17" s="178"/>
      <c r="E17" s="178"/>
      <c r="F17" s="179"/>
      <c r="G17" s="178"/>
      <c r="H17" s="178"/>
      <c r="I17" s="179"/>
      <c r="J17" s="179"/>
      <c r="K17" s="180"/>
      <c r="L17" s="180"/>
      <c r="M17" s="180"/>
      <c r="N17" s="180"/>
      <c r="O17" s="180"/>
      <c r="P17" s="179"/>
      <c r="Q17" s="179"/>
      <c r="R17" s="164"/>
      <c r="S17" s="178"/>
      <c r="T17" s="178"/>
      <c r="U17" s="179"/>
      <c r="V17" s="178"/>
      <c r="W17" s="178"/>
      <c r="X17" s="179"/>
      <c r="Y17" s="179"/>
      <c r="Z17" s="180"/>
      <c r="AA17" s="180"/>
      <c r="AB17" s="180"/>
      <c r="AC17" s="180"/>
      <c r="AD17" s="180"/>
      <c r="AE17" s="179"/>
      <c r="AF17" s="1068"/>
      <c r="AG17" s="164"/>
      <c r="AH17" s="178"/>
      <c r="AI17" s="178"/>
      <c r="AJ17" s="179"/>
      <c r="AK17" s="178"/>
      <c r="AL17" s="178"/>
      <c r="AM17" s="179"/>
      <c r="AN17" s="179"/>
      <c r="AO17" s="180"/>
      <c r="AP17" s="180"/>
      <c r="AQ17" s="180"/>
      <c r="AR17" s="180"/>
      <c r="AS17" s="180"/>
      <c r="AT17" s="179"/>
      <c r="AU17" s="1068"/>
      <c r="AV17" s="164"/>
      <c r="AW17" s="178"/>
      <c r="AX17" s="178"/>
      <c r="AY17" s="179"/>
      <c r="AZ17" s="178"/>
      <c r="BA17" s="178"/>
      <c r="BB17" s="179"/>
      <c r="BC17" s="179"/>
      <c r="BD17" s="180"/>
      <c r="BE17" s="180"/>
      <c r="BF17" s="180"/>
      <c r="BG17" s="180"/>
      <c r="BH17" s="180"/>
      <c r="BI17" s="179"/>
      <c r="BJ17" s="1068"/>
      <c r="BL17" s="178"/>
      <c r="BM17" s="178"/>
      <c r="BN17" s="179"/>
      <c r="BO17" s="178"/>
      <c r="BP17" s="178"/>
      <c r="BQ17" s="179"/>
      <c r="BR17" s="179"/>
      <c r="BS17" s="180"/>
      <c r="BT17" s="180"/>
      <c r="BU17" s="180"/>
      <c r="BV17" s="180"/>
      <c r="BW17" s="180"/>
      <c r="BX17" s="179"/>
      <c r="BY17" s="1068"/>
    </row>
    <row r="18" spans="1:77" s="397" customFormat="1">
      <c r="A18" s="181">
        <v>1</v>
      </c>
      <c r="B18" s="131" t="s">
        <v>197</v>
      </c>
      <c r="C18" s="131" t="s">
        <v>375</v>
      </c>
      <c r="D18" s="261">
        <v>11901290.350000001</v>
      </c>
      <c r="E18" s="261"/>
      <c r="F18" s="406">
        <f>SUM(D18:E18)</f>
        <v>11901290.350000001</v>
      </c>
      <c r="G18" s="261">
        <v>1817415.6099999999</v>
      </c>
      <c r="H18" s="261"/>
      <c r="I18" s="406">
        <f>SUM(G18:H18)</f>
        <v>1817415.6099999999</v>
      </c>
      <c r="J18" s="406">
        <f>F18+I18</f>
        <v>13718705.960000001</v>
      </c>
      <c r="K18" s="261">
        <v>8.7000352808253237E-10</v>
      </c>
      <c r="L18" s="261"/>
      <c r="M18" s="261"/>
      <c r="N18" s="261"/>
      <c r="O18" s="721"/>
      <c r="P18" s="249">
        <f>SUM(J18:N18)</f>
        <v>13718705.960000001</v>
      </c>
      <c r="Q18" s="1069">
        <f>P18-O18-'Schedule 3A_Income Statement'!CO35</f>
        <v>0</v>
      </c>
      <c r="R18" s="250"/>
      <c r="S18" s="261">
        <v>11074949.080000002</v>
      </c>
      <c r="T18" s="261"/>
      <c r="U18" s="406">
        <f>SUM(S18:T18)</f>
        <v>11074949.080000002</v>
      </c>
      <c r="V18" s="261">
        <v>2772658.96</v>
      </c>
      <c r="W18" s="261"/>
      <c r="X18" s="406">
        <f>SUM(V18:W18)</f>
        <v>2772658.96</v>
      </c>
      <c r="Y18" s="406">
        <f>U18+X18</f>
        <v>13847608.040000003</v>
      </c>
      <c r="Z18" s="261">
        <v>31041.742893597682</v>
      </c>
      <c r="AA18" s="261"/>
      <c r="AB18" s="261"/>
      <c r="AC18" s="261"/>
      <c r="AD18" s="721"/>
      <c r="AE18" s="249">
        <f>SUM(Y18:AC18)</f>
        <v>13878649.7828936</v>
      </c>
      <c r="AF18" s="1069">
        <f>AE18-AD18-'Schedule 3A_Income Statement'!CP35</f>
        <v>0</v>
      </c>
      <c r="AG18" s="250"/>
      <c r="AH18" s="261">
        <v>11325898.320000002</v>
      </c>
      <c r="AI18" s="261"/>
      <c r="AJ18" s="406">
        <f>SUM(AH18:AI18)</f>
        <v>11325898.320000002</v>
      </c>
      <c r="AK18" s="261">
        <v>2431844.5999999996</v>
      </c>
      <c r="AL18" s="261"/>
      <c r="AM18" s="406">
        <f>SUM(AK18:AL18)</f>
        <v>2431844.5999999996</v>
      </c>
      <c r="AN18" s="406">
        <f>AJ18+AM18</f>
        <v>13757742.920000002</v>
      </c>
      <c r="AO18" s="261">
        <v>12639.924288986655</v>
      </c>
      <c r="AP18" s="261"/>
      <c r="AQ18" s="261"/>
      <c r="AR18" s="261"/>
      <c r="AS18" s="721"/>
      <c r="AT18" s="249">
        <f>SUM(AN18:AR18)</f>
        <v>13770382.844288988</v>
      </c>
      <c r="AU18" s="1069">
        <f>AT18-AS18-'Schedule 3A_Income Statement'!CQ35</f>
        <v>0</v>
      </c>
      <c r="AV18" s="250"/>
      <c r="AW18" s="261">
        <v>12879451.010000002</v>
      </c>
      <c r="AX18" s="261"/>
      <c r="AY18" s="406">
        <f>SUM(AW18:AX18)</f>
        <v>12879451.010000002</v>
      </c>
      <c r="AZ18" s="261">
        <v>2976407.81</v>
      </c>
      <c r="BA18" s="261"/>
      <c r="BB18" s="406">
        <f>SUM(AZ18:BA18)</f>
        <v>2976407.81</v>
      </c>
      <c r="BC18" s="406">
        <f>AY18+BB18</f>
        <v>15855858.820000002</v>
      </c>
      <c r="BD18" s="261">
        <v>84919.80315398697</v>
      </c>
      <c r="BE18" s="261"/>
      <c r="BF18" s="261"/>
      <c r="BG18" s="261"/>
      <c r="BH18" s="721"/>
      <c r="BI18" s="249">
        <f>SUM(BC18:BG18)</f>
        <v>15940778.623153988</v>
      </c>
      <c r="BJ18" s="1069">
        <f>BI18-BH18-'Schedule 3A_Income Statement'!CR35</f>
        <v>0</v>
      </c>
      <c r="BL18" s="406">
        <f>D18+S18+AH18+AW18</f>
        <v>47181588.760000005</v>
      </c>
      <c r="BM18" s="406">
        <f t="shared" ref="BM18:BM45" si="0">E18+T18+AI18+AX18</f>
        <v>0</v>
      </c>
      <c r="BN18" s="406">
        <f t="shared" ref="BN18:BN45" si="1">F18+U18+AJ18+AY18</f>
        <v>47181588.760000005</v>
      </c>
      <c r="BO18" s="406">
        <f t="shared" ref="BO18:BO45" si="2">G18+V18+AK18+AZ18</f>
        <v>9998326.9800000004</v>
      </c>
      <c r="BP18" s="406">
        <f t="shared" ref="BP18:BP45" si="3">H18+W18+AL18+BA18</f>
        <v>0</v>
      </c>
      <c r="BQ18" s="406">
        <f t="shared" ref="BQ18:BQ45" si="4">I18+X18+AM18+BB18</f>
        <v>9998326.9800000004</v>
      </c>
      <c r="BR18" s="406">
        <f t="shared" ref="BR18:BR45" si="5">J18+Y18+AN18+BC18</f>
        <v>57179915.740000002</v>
      </c>
      <c r="BS18" s="406">
        <f t="shared" ref="BS18:BS45" si="6">K18+Z18+AO18+BD18</f>
        <v>128601.47033657218</v>
      </c>
      <c r="BT18" s="406">
        <f t="shared" ref="BT18:BT45" si="7">L18+AA18+AP18+BE18</f>
        <v>0</v>
      </c>
      <c r="BU18" s="406">
        <f t="shared" ref="BU18:BU45" si="8">M18+AB18+AQ18+BF18</f>
        <v>0</v>
      </c>
      <c r="BV18" s="406">
        <f t="shared" ref="BV18:BV45" si="9">N18+AC18+AR18+BG18</f>
        <v>0</v>
      </c>
      <c r="BW18" s="406">
        <f t="shared" ref="BW18:BW45" si="10">O18+AD18+AS18+BH18</f>
        <v>0</v>
      </c>
      <c r="BX18" s="406">
        <f t="shared" ref="BX18:BX45" si="11">P18+AE18+AT18+BI18</f>
        <v>57308517.210336581</v>
      </c>
      <c r="BY18" s="406">
        <f t="shared" ref="BY18:BY45" si="12">Q18+AF18+AU18+BJ18</f>
        <v>0</v>
      </c>
    </row>
    <row r="19" spans="1:77" s="397" customFormat="1">
      <c r="A19" s="182">
        <v>2</v>
      </c>
      <c r="B19" s="133" t="s">
        <v>199</v>
      </c>
      <c r="C19" s="133" t="s">
        <v>375</v>
      </c>
      <c r="D19" s="261">
        <v>758247.32000000007</v>
      </c>
      <c r="E19" s="261"/>
      <c r="F19" s="406">
        <f t="shared" ref="F19:F52" si="13">SUM(D19:E19)</f>
        <v>758247.32000000007</v>
      </c>
      <c r="G19" s="261">
        <v>87261.989999999991</v>
      </c>
      <c r="H19" s="261"/>
      <c r="I19" s="406">
        <f t="shared" ref="I19:I45" si="14">SUM(G19:H19)</f>
        <v>87261.989999999991</v>
      </c>
      <c r="J19" s="406">
        <f t="shared" ref="J19:J45" si="15">F19+I19</f>
        <v>845509.31</v>
      </c>
      <c r="K19" s="261">
        <v>5.3138628079504051E-11</v>
      </c>
      <c r="L19" s="261"/>
      <c r="M19" s="261"/>
      <c r="N19" s="261"/>
      <c r="O19" s="721"/>
      <c r="P19" s="249">
        <f t="shared" ref="P19:P45" si="16">SUM(J19:N19)</f>
        <v>845509.31</v>
      </c>
      <c r="Q19" s="1069">
        <f>P19-O19-'Schedule 3A_Income Statement'!CO36</f>
        <v>0</v>
      </c>
      <c r="R19" s="250"/>
      <c r="S19" s="261">
        <v>469458.69000000006</v>
      </c>
      <c r="T19" s="261"/>
      <c r="U19" s="406">
        <f t="shared" ref="U19:U45" si="17">SUM(S19:T19)</f>
        <v>469458.69000000006</v>
      </c>
      <c r="V19" s="261">
        <v>52724.53</v>
      </c>
      <c r="W19" s="261"/>
      <c r="X19" s="406">
        <f t="shared" ref="X19:X45" si="18">SUM(V19:W19)</f>
        <v>52724.53</v>
      </c>
      <c r="Y19" s="406">
        <f t="shared" ref="Y19:Y45" si="19">U19+X19</f>
        <v>522183.22000000009</v>
      </c>
      <c r="Z19" s="261">
        <v>1293.6241841284352</v>
      </c>
      <c r="AA19" s="261"/>
      <c r="AB19" s="261"/>
      <c r="AC19" s="261"/>
      <c r="AD19" s="721"/>
      <c r="AE19" s="249">
        <f t="shared" ref="AE19:AE45" si="20">SUM(Y19:AC19)</f>
        <v>523476.84418412851</v>
      </c>
      <c r="AF19" s="1069">
        <f>AE19-AD19-'Schedule 3A_Income Statement'!CP36</f>
        <v>0</v>
      </c>
      <c r="AG19" s="250"/>
      <c r="AH19" s="261">
        <v>508975.06</v>
      </c>
      <c r="AI19" s="261"/>
      <c r="AJ19" s="406">
        <f t="shared" ref="AJ19:AJ45" si="21">SUM(AH19:AI19)</f>
        <v>508975.06</v>
      </c>
      <c r="AK19" s="261">
        <v>144525.97</v>
      </c>
      <c r="AL19" s="261"/>
      <c r="AM19" s="406">
        <f t="shared" ref="AM19:AM45" si="22">SUM(AK19:AL19)</f>
        <v>144525.97</v>
      </c>
      <c r="AN19" s="406">
        <f t="shared" ref="AN19:AN45" si="23">AJ19+AM19</f>
        <v>653501.03</v>
      </c>
      <c r="AO19" s="261">
        <v>620.43289487961852</v>
      </c>
      <c r="AP19" s="261"/>
      <c r="AQ19" s="261"/>
      <c r="AR19" s="261"/>
      <c r="AS19" s="721"/>
      <c r="AT19" s="249">
        <f t="shared" ref="AT19:AT45" si="24">SUM(AN19:AR19)</f>
        <v>654121.46289487963</v>
      </c>
      <c r="AU19" s="1069">
        <f>AT19-AS19-'Schedule 3A_Income Statement'!CQ36</f>
        <v>0</v>
      </c>
      <c r="AV19" s="250"/>
      <c r="AW19" s="261">
        <v>543354.46</v>
      </c>
      <c r="AX19" s="261"/>
      <c r="AY19" s="406">
        <f t="shared" ref="AY19:AY45" si="25">SUM(AW19:AX19)</f>
        <v>543354.46</v>
      </c>
      <c r="AZ19" s="261">
        <v>56597.06</v>
      </c>
      <c r="BA19" s="261"/>
      <c r="BB19" s="406">
        <f t="shared" ref="BB19:BB45" si="26">SUM(AZ19:BA19)</f>
        <v>56597.06</v>
      </c>
      <c r="BC19" s="406">
        <f t="shared" ref="BC19:BC45" si="27">AY19+BB19</f>
        <v>599951.52</v>
      </c>
      <c r="BD19" s="261">
        <v>3264.5258401150527</v>
      </c>
      <c r="BE19" s="261"/>
      <c r="BF19" s="261"/>
      <c r="BG19" s="261"/>
      <c r="BH19" s="721"/>
      <c r="BI19" s="249">
        <f t="shared" ref="BI19:BI45" si="28">SUM(BC19:BG19)</f>
        <v>603216.04584011505</v>
      </c>
      <c r="BJ19" s="1069">
        <f>BI19-BH19-'Schedule 3A_Income Statement'!CR36</f>
        <v>0</v>
      </c>
      <c r="BL19" s="406">
        <f t="shared" ref="BL19:BL45" si="29">D19+S19+AH19+AW19</f>
        <v>2280035.5300000003</v>
      </c>
      <c r="BM19" s="406">
        <f t="shared" si="0"/>
        <v>0</v>
      </c>
      <c r="BN19" s="406">
        <f t="shared" si="1"/>
        <v>2280035.5300000003</v>
      </c>
      <c r="BO19" s="406">
        <f t="shared" si="2"/>
        <v>341109.55</v>
      </c>
      <c r="BP19" s="406">
        <f t="shared" si="3"/>
        <v>0</v>
      </c>
      <c r="BQ19" s="406">
        <f t="shared" si="4"/>
        <v>341109.55</v>
      </c>
      <c r="BR19" s="406">
        <f t="shared" si="5"/>
        <v>2621145.08</v>
      </c>
      <c r="BS19" s="406">
        <f t="shared" si="6"/>
        <v>5178.5829191231596</v>
      </c>
      <c r="BT19" s="406">
        <f t="shared" si="7"/>
        <v>0</v>
      </c>
      <c r="BU19" s="406">
        <f t="shared" si="8"/>
        <v>0</v>
      </c>
      <c r="BV19" s="406">
        <f t="shared" si="9"/>
        <v>0</v>
      </c>
      <c r="BW19" s="406">
        <f t="shared" si="10"/>
        <v>0</v>
      </c>
      <c r="BX19" s="406">
        <f t="shared" si="11"/>
        <v>2626323.6629191237</v>
      </c>
      <c r="BY19" s="406">
        <f t="shared" si="12"/>
        <v>0</v>
      </c>
    </row>
    <row r="20" spans="1:77" s="397" customFormat="1">
      <c r="A20" s="181">
        <v>3</v>
      </c>
      <c r="B20" s="131" t="s">
        <v>200</v>
      </c>
      <c r="C20" s="131" t="s">
        <v>381</v>
      </c>
      <c r="D20" s="261">
        <v>7289112.3900000546</v>
      </c>
      <c r="E20" s="261"/>
      <c r="F20" s="406">
        <f t="shared" si="13"/>
        <v>7289112.3900000546</v>
      </c>
      <c r="G20" s="261">
        <v>3268950.2599999933</v>
      </c>
      <c r="H20" s="261"/>
      <c r="I20" s="406">
        <f t="shared" si="14"/>
        <v>3268950.2599999933</v>
      </c>
      <c r="J20" s="406">
        <f t="shared" si="15"/>
        <v>10558062.650000047</v>
      </c>
      <c r="K20" s="261">
        <v>7.0593592352893692E-10</v>
      </c>
      <c r="L20" s="261"/>
      <c r="M20" s="261"/>
      <c r="N20" s="261"/>
      <c r="O20" s="721"/>
      <c r="P20" s="249">
        <f t="shared" si="16"/>
        <v>10558062.650000047</v>
      </c>
      <c r="Q20" s="1069">
        <f>P20-O20-'Schedule 3A_Income Statement'!CO37</f>
        <v>0</v>
      </c>
      <c r="R20" s="250"/>
      <c r="S20" s="261">
        <v>7949490.3500000387</v>
      </c>
      <c r="T20" s="261"/>
      <c r="U20" s="406">
        <f t="shared" si="17"/>
        <v>7949490.3500000387</v>
      </c>
      <c r="V20" s="261">
        <v>2890679.8</v>
      </c>
      <c r="W20" s="261"/>
      <c r="X20" s="406">
        <f t="shared" si="18"/>
        <v>2890679.8</v>
      </c>
      <c r="Y20" s="406">
        <f t="shared" si="19"/>
        <v>10840170.150000039</v>
      </c>
      <c r="Z20" s="261">
        <v>22590.094916556034</v>
      </c>
      <c r="AA20" s="261"/>
      <c r="AB20" s="261"/>
      <c r="AC20" s="261"/>
      <c r="AD20" s="721"/>
      <c r="AE20" s="249">
        <f t="shared" si="20"/>
        <v>10862760.244916596</v>
      </c>
      <c r="AF20" s="1069">
        <f>AE20-AD20-'Schedule 3A_Income Statement'!CP37</f>
        <v>0</v>
      </c>
      <c r="AG20" s="250"/>
      <c r="AH20" s="261">
        <v>8035066.1300000548</v>
      </c>
      <c r="AI20" s="261"/>
      <c r="AJ20" s="406">
        <f t="shared" si="21"/>
        <v>8035066.1300000548</v>
      </c>
      <c r="AK20" s="261">
        <v>3239222.6399999913</v>
      </c>
      <c r="AL20" s="261"/>
      <c r="AM20" s="406">
        <f t="shared" si="22"/>
        <v>3239222.6399999913</v>
      </c>
      <c r="AN20" s="406">
        <f t="shared" si="23"/>
        <v>11274288.770000046</v>
      </c>
      <c r="AO20" s="261">
        <v>11218.698423221249</v>
      </c>
      <c r="AP20" s="261"/>
      <c r="AQ20" s="261"/>
      <c r="AR20" s="261"/>
      <c r="AS20" s="721"/>
      <c r="AT20" s="249">
        <f t="shared" si="24"/>
        <v>11285507.468423268</v>
      </c>
      <c r="AU20" s="1069">
        <f>AT20-AS20-'Schedule 3A_Income Statement'!CQ37</f>
        <v>0</v>
      </c>
      <c r="AV20" s="250"/>
      <c r="AW20" s="261">
        <v>8281632.0100000584</v>
      </c>
      <c r="AX20" s="261"/>
      <c r="AY20" s="406">
        <f t="shared" si="25"/>
        <v>8281632.0100000584</v>
      </c>
      <c r="AZ20" s="261">
        <v>3190333.569999991</v>
      </c>
      <c r="BA20" s="261"/>
      <c r="BB20" s="406">
        <f t="shared" si="26"/>
        <v>3190333.569999991</v>
      </c>
      <c r="BC20" s="406">
        <f t="shared" si="27"/>
        <v>11471965.58000005</v>
      </c>
      <c r="BD20" s="261">
        <v>60490.589964429149</v>
      </c>
      <c r="BE20" s="261"/>
      <c r="BF20" s="261"/>
      <c r="BG20" s="261"/>
      <c r="BH20" s="721"/>
      <c r="BI20" s="249">
        <f t="shared" si="28"/>
        <v>11532456.169964479</v>
      </c>
      <c r="BJ20" s="1069">
        <f>BI20-BH20-'Schedule 3A_Income Statement'!CR37</f>
        <v>0</v>
      </c>
      <c r="BL20" s="406">
        <f t="shared" si="29"/>
        <v>31555300.880000204</v>
      </c>
      <c r="BM20" s="406">
        <f t="shared" si="0"/>
        <v>0</v>
      </c>
      <c r="BN20" s="406">
        <f t="shared" si="1"/>
        <v>31555300.880000204</v>
      </c>
      <c r="BO20" s="406">
        <f t="shared" si="2"/>
        <v>12589186.269999975</v>
      </c>
      <c r="BP20" s="406">
        <f t="shared" si="3"/>
        <v>0</v>
      </c>
      <c r="BQ20" s="406">
        <f t="shared" si="4"/>
        <v>12589186.269999975</v>
      </c>
      <c r="BR20" s="406">
        <f t="shared" si="5"/>
        <v>44144487.150000185</v>
      </c>
      <c r="BS20" s="406">
        <f t="shared" si="6"/>
        <v>94299.383304207135</v>
      </c>
      <c r="BT20" s="406">
        <f t="shared" si="7"/>
        <v>0</v>
      </c>
      <c r="BU20" s="406">
        <f t="shared" si="8"/>
        <v>0</v>
      </c>
      <c r="BV20" s="406">
        <f t="shared" si="9"/>
        <v>0</v>
      </c>
      <c r="BW20" s="406">
        <f t="shared" si="10"/>
        <v>0</v>
      </c>
      <c r="BX20" s="406">
        <f t="shared" si="11"/>
        <v>44238786.533304386</v>
      </c>
      <c r="BY20" s="406">
        <f t="shared" si="12"/>
        <v>0</v>
      </c>
    </row>
    <row r="21" spans="1:77" s="397" customFormat="1">
      <c r="A21" s="182">
        <v>4</v>
      </c>
      <c r="B21" s="133" t="s">
        <v>201</v>
      </c>
      <c r="C21" s="1070" t="s">
        <v>202</v>
      </c>
      <c r="D21" s="261">
        <v>571230.6100000001</v>
      </c>
      <c r="E21" s="263"/>
      <c r="F21" s="406">
        <f t="shared" si="13"/>
        <v>571230.6100000001</v>
      </c>
      <c r="G21" s="263">
        <v>279849.25000000006</v>
      </c>
      <c r="H21" s="263"/>
      <c r="I21" s="406">
        <f t="shared" si="14"/>
        <v>279849.25000000006</v>
      </c>
      <c r="J21" s="406">
        <f t="shared" si="15"/>
        <v>851079.8600000001</v>
      </c>
      <c r="K21" s="261">
        <v>5.7222914265525002E-11</v>
      </c>
      <c r="L21" s="261"/>
      <c r="M21" s="261"/>
      <c r="N21" s="261"/>
      <c r="O21" s="721"/>
      <c r="P21" s="249">
        <f t="shared" si="16"/>
        <v>851079.8600000001</v>
      </c>
      <c r="Q21" s="1069">
        <f>P21-O21-'Schedule 3A_Income Statement'!CO38</f>
        <v>0</v>
      </c>
      <c r="R21" s="250"/>
      <c r="S21" s="261">
        <v>584496.32000000018</v>
      </c>
      <c r="T21" s="263"/>
      <c r="U21" s="406">
        <f t="shared" si="17"/>
        <v>584496.32000000018</v>
      </c>
      <c r="V21" s="263">
        <v>227448.47000000006</v>
      </c>
      <c r="W21" s="263"/>
      <c r="X21" s="406">
        <f t="shared" si="18"/>
        <v>227448.47000000006</v>
      </c>
      <c r="Y21" s="406">
        <f t="shared" si="19"/>
        <v>811944.79000000027</v>
      </c>
      <c r="Z21" s="261">
        <v>1666.0746935556729</v>
      </c>
      <c r="AA21" s="261"/>
      <c r="AB21" s="261"/>
      <c r="AC21" s="261"/>
      <c r="AD21" s="721"/>
      <c r="AE21" s="249">
        <f t="shared" si="20"/>
        <v>813610.86469355598</v>
      </c>
      <c r="AF21" s="1069">
        <f>AE21-AD21-'Schedule 3A_Income Statement'!CP38</f>
        <v>0</v>
      </c>
      <c r="AG21" s="250"/>
      <c r="AH21" s="261">
        <v>566085.81000000006</v>
      </c>
      <c r="AI21" s="263"/>
      <c r="AJ21" s="406">
        <f t="shared" si="21"/>
        <v>566085.81000000006</v>
      </c>
      <c r="AK21" s="263">
        <v>239103.38000000003</v>
      </c>
      <c r="AL21" s="263"/>
      <c r="AM21" s="406">
        <f t="shared" si="22"/>
        <v>239103.38000000003</v>
      </c>
      <c r="AN21" s="406">
        <f t="shared" si="23"/>
        <v>805189.19000000006</v>
      </c>
      <c r="AO21" s="261">
        <v>806.57905040559547</v>
      </c>
      <c r="AP21" s="261"/>
      <c r="AQ21" s="261"/>
      <c r="AR21" s="261"/>
      <c r="AS21" s="721"/>
      <c r="AT21" s="249">
        <f t="shared" si="24"/>
        <v>805995.76905040571</v>
      </c>
      <c r="AU21" s="1069">
        <f>AT21-AS21-'Schedule 3A_Income Statement'!CQ38</f>
        <v>0</v>
      </c>
      <c r="AV21" s="250"/>
      <c r="AW21" s="261">
        <v>552634.16999999993</v>
      </c>
      <c r="AX21" s="263"/>
      <c r="AY21" s="406">
        <f t="shared" si="25"/>
        <v>552634.16999999993</v>
      </c>
      <c r="AZ21" s="263">
        <v>204612.6</v>
      </c>
      <c r="BA21" s="263"/>
      <c r="BB21" s="406">
        <f t="shared" si="26"/>
        <v>204612.6</v>
      </c>
      <c r="BC21" s="406">
        <f t="shared" si="27"/>
        <v>757246.7699999999</v>
      </c>
      <c r="BD21" s="261">
        <v>3998.3677601089544</v>
      </c>
      <c r="BE21" s="261"/>
      <c r="BF21" s="261"/>
      <c r="BG21" s="261"/>
      <c r="BH21" s="721"/>
      <c r="BI21" s="249">
        <f t="shared" si="28"/>
        <v>761245.1377601088</v>
      </c>
      <c r="BJ21" s="1069">
        <f>BI21-BH21-'Schedule 3A_Income Statement'!CR38</f>
        <v>0</v>
      </c>
      <c r="BL21" s="406">
        <f t="shared" si="29"/>
        <v>2274446.91</v>
      </c>
      <c r="BM21" s="406">
        <f t="shared" si="0"/>
        <v>0</v>
      </c>
      <c r="BN21" s="406">
        <f t="shared" si="1"/>
        <v>2274446.91</v>
      </c>
      <c r="BO21" s="406">
        <f t="shared" si="2"/>
        <v>951013.70000000007</v>
      </c>
      <c r="BP21" s="406">
        <f t="shared" si="3"/>
        <v>0</v>
      </c>
      <c r="BQ21" s="406">
        <f t="shared" si="4"/>
        <v>951013.70000000007</v>
      </c>
      <c r="BR21" s="406">
        <f t="shared" si="5"/>
        <v>3225460.6100000003</v>
      </c>
      <c r="BS21" s="406">
        <f t="shared" si="6"/>
        <v>6471.0215040702806</v>
      </c>
      <c r="BT21" s="406">
        <f t="shared" si="7"/>
        <v>0</v>
      </c>
      <c r="BU21" s="406">
        <f t="shared" si="8"/>
        <v>0</v>
      </c>
      <c r="BV21" s="406">
        <f t="shared" si="9"/>
        <v>0</v>
      </c>
      <c r="BW21" s="406">
        <f t="shared" si="10"/>
        <v>0</v>
      </c>
      <c r="BX21" s="406">
        <f t="shared" si="11"/>
        <v>3231931.6315040705</v>
      </c>
      <c r="BY21" s="406">
        <f t="shared" si="12"/>
        <v>0</v>
      </c>
    </row>
    <row r="22" spans="1:77" s="397" customFormat="1">
      <c r="A22" s="181">
        <v>5</v>
      </c>
      <c r="B22" s="131" t="s">
        <v>202</v>
      </c>
      <c r="C22" s="762" t="s">
        <v>202</v>
      </c>
      <c r="D22" s="261">
        <v>5100429.41</v>
      </c>
      <c r="E22" s="261"/>
      <c r="F22" s="406">
        <f t="shared" si="13"/>
        <v>5100429.41</v>
      </c>
      <c r="G22" s="261">
        <v>2968228.4700000007</v>
      </c>
      <c r="H22" s="261"/>
      <c r="I22" s="406">
        <f t="shared" si="14"/>
        <v>2968228.4700000007</v>
      </c>
      <c r="J22" s="406">
        <f t="shared" si="15"/>
        <v>8068657.8800000008</v>
      </c>
      <c r="K22" s="261">
        <v>5.4862984701219969E-10</v>
      </c>
      <c r="L22" s="261"/>
      <c r="M22" s="261"/>
      <c r="N22" s="261"/>
      <c r="O22" s="721"/>
      <c r="P22" s="249">
        <f t="shared" si="16"/>
        <v>8068657.8800000018</v>
      </c>
      <c r="Q22" s="1069">
        <f>P22-O22-'Schedule 3A_Income Statement'!CO39</f>
        <v>0</v>
      </c>
      <c r="R22" s="250"/>
      <c r="S22" s="261">
        <v>5898019.010000011</v>
      </c>
      <c r="T22" s="261"/>
      <c r="U22" s="406">
        <f t="shared" si="17"/>
        <v>5898019.010000011</v>
      </c>
      <c r="V22" s="261">
        <v>2756794.7899999982</v>
      </c>
      <c r="W22" s="261"/>
      <c r="X22" s="406">
        <f t="shared" si="18"/>
        <v>2756794.7899999982</v>
      </c>
      <c r="Y22" s="406">
        <f t="shared" si="19"/>
        <v>8654813.8000000082</v>
      </c>
      <c r="Z22" s="261">
        <v>16970.210461434704</v>
      </c>
      <c r="AA22" s="261"/>
      <c r="AB22" s="261"/>
      <c r="AC22" s="261"/>
      <c r="AD22" s="721"/>
      <c r="AE22" s="249">
        <f t="shared" si="20"/>
        <v>8671784.0104614422</v>
      </c>
      <c r="AF22" s="1069">
        <f>AE22-AD22-'Schedule 3A_Income Statement'!CP39</f>
        <v>0</v>
      </c>
      <c r="AG22" s="250"/>
      <c r="AH22" s="261">
        <v>5934153.5199999986</v>
      </c>
      <c r="AI22" s="261"/>
      <c r="AJ22" s="406">
        <f t="shared" si="21"/>
        <v>5934153.5199999986</v>
      </c>
      <c r="AK22" s="261">
        <v>2680944.4100000015</v>
      </c>
      <c r="AL22" s="261"/>
      <c r="AM22" s="406">
        <f t="shared" si="22"/>
        <v>2680944.4100000015</v>
      </c>
      <c r="AN22" s="406">
        <f t="shared" si="23"/>
        <v>8615097.9299999997</v>
      </c>
      <c r="AO22" s="261">
        <v>8714.6527492515343</v>
      </c>
      <c r="AP22" s="261"/>
      <c r="AQ22" s="261"/>
      <c r="AR22" s="261"/>
      <c r="AS22" s="721"/>
      <c r="AT22" s="249">
        <f t="shared" si="24"/>
        <v>8623812.5827492513</v>
      </c>
      <c r="AU22" s="1069">
        <f>AT22-AS22-'Schedule 3A_Income Statement'!CQ39</f>
        <v>0</v>
      </c>
      <c r="AV22" s="250"/>
      <c r="AW22" s="261">
        <v>6010267.9300000044</v>
      </c>
      <c r="AX22" s="261"/>
      <c r="AY22" s="406">
        <f t="shared" si="25"/>
        <v>6010267.9300000044</v>
      </c>
      <c r="AZ22" s="261">
        <v>2813500.1700000013</v>
      </c>
      <c r="BA22" s="261"/>
      <c r="BB22" s="406">
        <f t="shared" si="26"/>
        <v>2813500.1700000013</v>
      </c>
      <c r="BC22" s="406">
        <f t="shared" si="27"/>
        <v>8823768.1000000052</v>
      </c>
      <c r="BD22" s="261">
        <v>46197.312655353133</v>
      </c>
      <c r="BE22" s="261"/>
      <c r="BF22" s="261"/>
      <c r="BG22" s="261"/>
      <c r="BH22" s="721"/>
      <c r="BI22" s="249">
        <f t="shared" si="28"/>
        <v>8869965.4126553591</v>
      </c>
      <c r="BJ22" s="1069">
        <f>BI22-BH22-'Schedule 3A_Income Statement'!CR39</f>
        <v>0</v>
      </c>
      <c r="BL22" s="406">
        <f t="shared" si="29"/>
        <v>22942869.870000012</v>
      </c>
      <c r="BM22" s="406">
        <f t="shared" si="0"/>
        <v>0</v>
      </c>
      <c r="BN22" s="406">
        <f t="shared" si="1"/>
        <v>22942869.870000012</v>
      </c>
      <c r="BO22" s="406">
        <f t="shared" si="2"/>
        <v>11219467.840000002</v>
      </c>
      <c r="BP22" s="406">
        <f t="shared" si="3"/>
        <v>0</v>
      </c>
      <c r="BQ22" s="406">
        <f t="shared" si="4"/>
        <v>11219467.840000002</v>
      </c>
      <c r="BR22" s="406">
        <f t="shared" si="5"/>
        <v>34162337.710000008</v>
      </c>
      <c r="BS22" s="406">
        <f t="shared" si="6"/>
        <v>71882.175866039921</v>
      </c>
      <c r="BT22" s="406">
        <f t="shared" si="7"/>
        <v>0</v>
      </c>
      <c r="BU22" s="406">
        <f t="shared" si="8"/>
        <v>0</v>
      </c>
      <c r="BV22" s="406">
        <f t="shared" si="9"/>
        <v>0</v>
      </c>
      <c r="BW22" s="406">
        <f t="shared" si="10"/>
        <v>0</v>
      </c>
      <c r="BX22" s="406">
        <f t="shared" si="11"/>
        <v>34234219.885866053</v>
      </c>
      <c r="BY22" s="406">
        <f t="shared" si="12"/>
        <v>0</v>
      </c>
    </row>
    <row r="23" spans="1:77" s="397" customFormat="1">
      <c r="A23" s="181">
        <v>6</v>
      </c>
      <c r="B23" s="131" t="s">
        <v>203</v>
      </c>
      <c r="C23" s="762" t="s">
        <v>202</v>
      </c>
      <c r="D23" s="261">
        <v>0</v>
      </c>
      <c r="E23" s="261"/>
      <c r="F23" s="406">
        <f t="shared" si="13"/>
        <v>0</v>
      </c>
      <c r="G23" s="261">
        <v>287403.60000000003</v>
      </c>
      <c r="H23" s="261"/>
      <c r="I23" s="406">
        <f t="shared" si="14"/>
        <v>287403.60000000003</v>
      </c>
      <c r="J23" s="406">
        <f t="shared" si="15"/>
        <v>287403.60000000003</v>
      </c>
      <c r="K23" s="261">
        <v>2.3075230610248444E-11</v>
      </c>
      <c r="L23" s="261"/>
      <c r="M23" s="261"/>
      <c r="N23" s="261"/>
      <c r="O23" s="721"/>
      <c r="P23" s="249">
        <f t="shared" si="16"/>
        <v>287403.60000000003</v>
      </c>
      <c r="Q23" s="1069">
        <f>P23-O23-'Schedule 3A_Income Statement'!CO40</f>
        <v>0</v>
      </c>
      <c r="R23" s="250"/>
      <c r="S23" s="261">
        <v>0</v>
      </c>
      <c r="T23" s="261"/>
      <c r="U23" s="406">
        <f t="shared" si="17"/>
        <v>0</v>
      </c>
      <c r="V23" s="261">
        <v>326112.81000000006</v>
      </c>
      <c r="W23" s="261"/>
      <c r="X23" s="406">
        <f t="shared" si="18"/>
        <v>326112.81000000006</v>
      </c>
      <c r="Y23" s="406">
        <f t="shared" si="19"/>
        <v>326112.81000000006</v>
      </c>
      <c r="Z23" s="261">
        <v>111.77195517511832</v>
      </c>
      <c r="AA23" s="261"/>
      <c r="AB23" s="261"/>
      <c r="AC23" s="261"/>
      <c r="AD23" s="721"/>
      <c r="AE23" s="249">
        <f t="shared" si="20"/>
        <v>326224.58195517515</v>
      </c>
      <c r="AF23" s="1069">
        <f>AE23-AD23-'Schedule 3A_Income Statement'!CP40</f>
        <v>0</v>
      </c>
      <c r="AG23" s="250"/>
      <c r="AH23" s="261">
        <v>0</v>
      </c>
      <c r="AI23" s="261"/>
      <c r="AJ23" s="406">
        <f t="shared" si="21"/>
        <v>0</v>
      </c>
      <c r="AK23" s="261">
        <v>247580.65000000005</v>
      </c>
      <c r="AL23" s="261"/>
      <c r="AM23" s="406">
        <f t="shared" si="22"/>
        <v>247580.65000000005</v>
      </c>
      <c r="AN23" s="406">
        <f t="shared" si="23"/>
        <v>247580.65000000005</v>
      </c>
      <c r="AO23" s="261">
        <v>368.17424235180425</v>
      </c>
      <c r="AP23" s="261"/>
      <c r="AQ23" s="261"/>
      <c r="AR23" s="261"/>
      <c r="AS23" s="721"/>
      <c r="AT23" s="249">
        <f t="shared" si="24"/>
        <v>247948.82424235187</v>
      </c>
      <c r="AU23" s="1069">
        <f>AT23-AS23-'Schedule 3A_Income Statement'!CQ40</f>
        <v>0</v>
      </c>
      <c r="AV23" s="250"/>
      <c r="AW23" s="261">
        <v>0</v>
      </c>
      <c r="AX23" s="261"/>
      <c r="AY23" s="406">
        <f t="shared" si="25"/>
        <v>0</v>
      </c>
      <c r="AZ23" s="261">
        <v>310494.4800000001</v>
      </c>
      <c r="BA23" s="261"/>
      <c r="BB23" s="406">
        <f t="shared" si="26"/>
        <v>310494.4800000001</v>
      </c>
      <c r="BC23" s="406">
        <f t="shared" si="27"/>
        <v>310494.4800000001</v>
      </c>
      <c r="BD23" s="261">
        <v>1431.7868592163823</v>
      </c>
      <c r="BE23" s="261"/>
      <c r="BF23" s="261"/>
      <c r="BG23" s="261"/>
      <c r="BH23" s="721"/>
      <c r="BI23" s="249">
        <f t="shared" si="28"/>
        <v>311926.2668592165</v>
      </c>
      <c r="BJ23" s="1069">
        <f>BI23-BH23-'Schedule 3A_Income Statement'!CR40</f>
        <v>0</v>
      </c>
      <c r="BL23" s="406">
        <f t="shared" si="29"/>
        <v>0</v>
      </c>
      <c r="BM23" s="406">
        <f t="shared" si="0"/>
        <v>0</v>
      </c>
      <c r="BN23" s="406">
        <f t="shared" si="1"/>
        <v>0</v>
      </c>
      <c r="BO23" s="406">
        <f t="shared" si="2"/>
        <v>1171591.5400000003</v>
      </c>
      <c r="BP23" s="406">
        <f t="shared" si="3"/>
        <v>0</v>
      </c>
      <c r="BQ23" s="406">
        <f t="shared" si="4"/>
        <v>1171591.5400000003</v>
      </c>
      <c r="BR23" s="406">
        <f t="shared" si="5"/>
        <v>1171591.5400000003</v>
      </c>
      <c r="BS23" s="406">
        <f t="shared" si="6"/>
        <v>1911.7330567433278</v>
      </c>
      <c r="BT23" s="406">
        <f t="shared" si="7"/>
        <v>0</v>
      </c>
      <c r="BU23" s="406">
        <f t="shared" si="8"/>
        <v>0</v>
      </c>
      <c r="BV23" s="406">
        <f t="shared" si="9"/>
        <v>0</v>
      </c>
      <c r="BW23" s="406">
        <f t="shared" si="10"/>
        <v>0</v>
      </c>
      <c r="BX23" s="406">
        <f t="shared" si="11"/>
        <v>1173503.2730567437</v>
      </c>
      <c r="BY23" s="406">
        <f t="shared" si="12"/>
        <v>0</v>
      </c>
    </row>
    <row r="24" spans="1:77" s="397" customFormat="1">
      <c r="A24" s="1071">
        <v>7</v>
      </c>
      <c r="B24" s="133" t="s">
        <v>204</v>
      </c>
      <c r="C24" s="1070" t="s">
        <v>204</v>
      </c>
      <c r="D24" s="261">
        <v>2039</v>
      </c>
      <c r="E24" s="261"/>
      <c r="F24" s="406">
        <f t="shared" si="13"/>
        <v>2039</v>
      </c>
      <c r="G24" s="261">
        <v>3158747</v>
      </c>
      <c r="H24" s="261"/>
      <c r="I24" s="406">
        <f t="shared" si="14"/>
        <v>3158747</v>
      </c>
      <c r="J24" s="406">
        <f t="shared" si="15"/>
        <v>3160786</v>
      </c>
      <c r="K24" s="261">
        <v>2.0720414837300206E-13</v>
      </c>
      <c r="L24" s="261"/>
      <c r="M24" s="261"/>
      <c r="N24" s="261"/>
      <c r="O24" s="721"/>
      <c r="P24" s="249">
        <f t="shared" si="16"/>
        <v>3160786</v>
      </c>
      <c r="Q24" s="1069">
        <f>P24-O24-'Schedule 3A_Income Statement'!CO41</f>
        <v>0.16000000014901161</v>
      </c>
      <c r="R24" s="250"/>
      <c r="S24" s="261">
        <v>1035.92</v>
      </c>
      <c r="T24" s="261"/>
      <c r="U24" s="406">
        <f t="shared" si="17"/>
        <v>1035.92</v>
      </c>
      <c r="V24" s="261">
        <v>3649804.26</v>
      </c>
      <c r="W24" s="261"/>
      <c r="X24" s="406">
        <f t="shared" si="18"/>
        <v>3649804.26</v>
      </c>
      <c r="Y24" s="406">
        <f t="shared" si="19"/>
        <v>3650840.1799999997</v>
      </c>
      <c r="Z24" s="261">
        <v>5.100585656174319</v>
      </c>
      <c r="AA24" s="261"/>
      <c r="AB24" s="261"/>
      <c r="AC24" s="261"/>
      <c r="AD24" s="721"/>
      <c r="AE24" s="249">
        <f t="shared" si="20"/>
        <v>3650845.2805856559</v>
      </c>
      <c r="AF24" s="1069">
        <f>AE24-AD24-'Schedule 3A_Income Statement'!CP41</f>
        <v>0</v>
      </c>
      <c r="AG24" s="250"/>
      <c r="AH24" s="261">
        <v>717.67000000000007</v>
      </c>
      <c r="AI24" s="261"/>
      <c r="AJ24" s="406">
        <f t="shared" si="21"/>
        <v>717.67000000000007</v>
      </c>
      <c r="AK24" s="261">
        <v>3687938.4099999997</v>
      </c>
      <c r="AL24" s="261"/>
      <c r="AM24" s="406">
        <f t="shared" si="22"/>
        <v>3687938.4099999997</v>
      </c>
      <c r="AN24" s="406">
        <f t="shared" si="23"/>
        <v>3688656.0799999996</v>
      </c>
      <c r="AO24" s="261">
        <v>1.631272041494972</v>
      </c>
      <c r="AP24" s="261"/>
      <c r="AQ24" s="261"/>
      <c r="AR24" s="261"/>
      <c r="AS24" s="721"/>
      <c r="AT24" s="249">
        <f t="shared" si="24"/>
        <v>3688657.7112720413</v>
      </c>
      <c r="AU24" s="1069">
        <f>AT24-AS24-'Schedule 3A_Income Statement'!CQ41</f>
        <v>0</v>
      </c>
      <c r="AV24" s="250"/>
      <c r="AW24" s="261">
        <v>1263.22</v>
      </c>
      <c r="AX24" s="261"/>
      <c r="AY24" s="406">
        <f t="shared" si="25"/>
        <v>1263.22</v>
      </c>
      <c r="AZ24" s="261">
        <v>3565882.1199999996</v>
      </c>
      <c r="BA24" s="261"/>
      <c r="BB24" s="406">
        <f t="shared" si="26"/>
        <v>3565882.1199999996</v>
      </c>
      <c r="BC24" s="406">
        <f t="shared" si="27"/>
        <v>3567145.34</v>
      </c>
      <c r="BD24" s="261">
        <v>10.345913089581988</v>
      </c>
      <c r="BE24" s="261"/>
      <c r="BF24" s="261"/>
      <c r="BG24" s="261"/>
      <c r="BH24" s="721"/>
      <c r="BI24" s="249">
        <f t="shared" si="28"/>
        <v>3567155.6859130897</v>
      </c>
      <c r="BJ24" s="1069">
        <f>BI24-BH24-'Schedule 3A_Income Statement'!CR41</f>
        <v>0</v>
      </c>
      <c r="BL24" s="406">
        <f t="shared" si="29"/>
        <v>5055.8100000000004</v>
      </c>
      <c r="BM24" s="406">
        <f t="shared" si="0"/>
        <v>0</v>
      </c>
      <c r="BN24" s="406">
        <f t="shared" si="1"/>
        <v>5055.8100000000004</v>
      </c>
      <c r="BO24" s="406">
        <f t="shared" si="2"/>
        <v>14062371.789999999</v>
      </c>
      <c r="BP24" s="406">
        <f t="shared" si="3"/>
        <v>0</v>
      </c>
      <c r="BQ24" s="406">
        <f t="shared" si="4"/>
        <v>14062371.789999999</v>
      </c>
      <c r="BR24" s="406">
        <f t="shared" si="5"/>
        <v>14067427.6</v>
      </c>
      <c r="BS24" s="406">
        <f t="shared" si="6"/>
        <v>17.077770787251485</v>
      </c>
      <c r="BT24" s="406">
        <f t="shared" si="7"/>
        <v>0</v>
      </c>
      <c r="BU24" s="406">
        <f t="shared" si="8"/>
        <v>0</v>
      </c>
      <c r="BV24" s="406">
        <f t="shared" si="9"/>
        <v>0</v>
      </c>
      <c r="BW24" s="406">
        <f t="shared" si="10"/>
        <v>0</v>
      </c>
      <c r="BX24" s="406">
        <f t="shared" si="11"/>
        <v>14067444.677770786</v>
      </c>
      <c r="BY24" s="406">
        <f t="shared" si="12"/>
        <v>0.16000000014901161</v>
      </c>
    </row>
    <row r="25" spans="1:77" s="397" customFormat="1">
      <c r="A25" s="1072">
        <v>8</v>
      </c>
      <c r="B25" s="131" t="s">
        <v>205</v>
      </c>
      <c r="C25" s="762" t="s">
        <v>202</v>
      </c>
      <c r="D25" s="261">
        <v>123165.72000000006</v>
      </c>
      <c r="E25" s="261"/>
      <c r="F25" s="406">
        <f t="shared" si="13"/>
        <v>123165.72000000006</v>
      </c>
      <c r="G25" s="261">
        <v>278265.07999999996</v>
      </c>
      <c r="H25" s="261"/>
      <c r="I25" s="406">
        <f t="shared" si="14"/>
        <v>278265.07999999996</v>
      </c>
      <c r="J25" s="406">
        <f t="shared" si="15"/>
        <v>401430.80000000005</v>
      </c>
      <c r="K25" s="261">
        <v>2.9835030853692951E-11</v>
      </c>
      <c r="L25" s="261"/>
      <c r="M25" s="261"/>
      <c r="N25" s="261"/>
      <c r="O25" s="721"/>
      <c r="P25" s="249">
        <f t="shared" si="16"/>
        <v>401430.8000000001</v>
      </c>
      <c r="Q25" s="1069">
        <f>P25-O25-'Schedule 3A_Income Statement'!CO42</f>
        <v>0</v>
      </c>
      <c r="R25" s="250"/>
      <c r="S25" s="261">
        <v>171930.45000000007</v>
      </c>
      <c r="T25" s="261"/>
      <c r="U25" s="406">
        <f t="shared" si="17"/>
        <v>171930.45000000007</v>
      </c>
      <c r="V25" s="261">
        <v>286342.42999999993</v>
      </c>
      <c r="W25" s="261"/>
      <c r="X25" s="406">
        <f t="shared" si="18"/>
        <v>286342.42999999993</v>
      </c>
      <c r="Y25" s="406">
        <f t="shared" si="19"/>
        <v>458272.88</v>
      </c>
      <c r="Z25" s="261">
        <v>565.28857367659111</v>
      </c>
      <c r="AA25" s="261"/>
      <c r="AB25" s="261"/>
      <c r="AC25" s="261"/>
      <c r="AD25" s="721"/>
      <c r="AE25" s="249">
        <f t="shared" si="20"/>
        <v>458838.16857367661</v>
      </c>
      <c r="AF25" s="1069">
        <f>AE25-AD25-'Schedule 3A_Income Statement'!CP42</f>
        <v>0</v>
      </c>
      <c r="AG25" s="250"/>
      <c r="AH25" s="261">
        <v>171366.79000000004</v>
      </c>
      <c r="AI25" s="261"/>
      <c r="AJ25" s="406">
        <f t="shared" si="21"/>
        <v>171366.79000000004</v>
      </c>
      <c r="AK25" s="261">
        <v>284341.11</v>
      </c>
      <c r="AL25" s="261"/>
      <c r="AM25" s="406">
        <f t="shared" si="22"/>
        <v>284341.11</v>
      </c>
      <c r="AN25" s="406">
        <f t="shared" si="23"/>
        <v>455707.9</v>
      </c>
      <c r="AO25" s="261">
        <v>559.37144346026253</v>
      </c>
      <c r="AP25" s="261"/>
      <c r="AQ25" s="261"/>
      <c r="AR25" s="261"/>
      <c r="AS25" s="721"/>
      <c r="AT25" s="249">
        <f t="shared" si="24"/>
        <v>456267.27144346031</v>
      </c>
      <c r="AU25" s="1069">
        <f>AT25-AS25-'Schedule 3A_Income Statement'!CQ42</f>
        <v>0</v>
      </c>
      <c r="AV25" s="250"/>
      <c r="AW25" s="261">
        <v>167557.66999999981</v>
      </c>
      <c r="AX25" s="261"/>
      <c r="AY25" s="406">
        <f t="shared" si="25"/>
        <v>167557.66999999981</v>
      </c>
      <c r="AZ25" s="261">
        <v>299468.86999999994</v>
      </c>
      <c r="BA25" s="261"/>
      <c r="BB25" s="406">
        <f t="shared" si="26"/>
        <v>299468.86999999994</v>
      </c>
      <c r="BC25" s="406">
        <f t="shared" si="27"/>
        <v>467026.53999999975</v>
      </c>
      <c r="BD25" s="261">
        <v>2307.1648006603937</v>
      </c>
      <c r="BE25" s="261"/>
      <c r="BF25" s="261"/>
      <c r="BG25" s="261"/>
      <c r="BH25" s="721"/>
      <c r="BI25" s="249">
        <f t="shared" si="28"/>
        <v>469333.70480066014</v>
      </c>
      <c r="BJ25" s="1069">
        <f>BI25-BH25-'Schedule 3A_Income Statement'!CR42</f>
        <v>0</v>
      </c>
      <c r="BL25" s="406">
        <f t="shared" si="29"/>
        <v>634020.63</v>
      </c>
      <c r="BM25" s="406">
        <f t="shared" si="0"/>
        <v>0</v>
      </c>
      <c r="BN25" s="406">
        <f t="shared" si="1"/>
        <v>634020.63</v>
      </c>
      <c r="BO25" s="406">
        <f t="shared" si="2"/>
        <v>1148417.4899999998</v>
      </c>
      <c r="BP25" s="406">
        <f t="shared" si="3"/>
        <v>0</v>
      </c>
      <c r="BQ25" s="406">
        <f t="shared" si="4"/>
        <v>1148417.4899999998</v>
      </c>
      <c r="BR25" s="406">
        <f t="shared" si="5"/>
        <v>1782438.1199999999</v>
      </c>
      <c r="BS25" s="406">
        <f t="shared" si="6"/>
        <v>3431.8248177972773</v>
      </c>
      <c r="BT25" s="406">
        <f t="shared" si="7"/>
        <v>0</v>
      </c>
      <c r="BU25" s="406">
        <f t="shared" si="8"/>
        <v>0</v>
      </c>
      <c r="BV25" s="406">
        <f t="shared" si="9"/>
        <v>0</v>
      </c>
      <c r="BW25" s="406">
        <f t="shared" si="10"/>
        <v>0</v>
      </c>
      <c r="BX25" s="406">
        <f t="shared" si="11"/>
        <v>1785869.9448177973</v>
      </c>
      <c r="BY25" s="406">
        <f t="shared" si="12"/>
        <v>0</v>
      </c>
    </row>
    <row r="26" spans="1:77" s="397" customFormat="1">
      <c r="A26" s="1071">
        <v>9</v>
      </c>
      <c r="B26" s="683" t="s">
        <v>206</v>
      </c>
      <c r="C26" s="1070" t="s">
        <v>383</v>
      </c>
      <c r="D26" s="261">
        <v>7744836</v>
      </c>
      <c r="E26" s="261"/>
      <c r="F26" s="406">
        <f t="shared" si="13"/>
        <v>7744836</v>
      </c>
      <c r="G26" s="261">
        <v>0</v>
      </c>
      <c r="H26" s="261"/>
      <c r="I26" s="406">
        <f t="shared" si="14"/>
        <v>0</v>
      </c>
      <c r="J26" s="406">
        <f t="shared" si="15"/>
        <v>7744836</v>
      </c>
      <c r="K26" s="261">
        <v>0</v>
      </c>
      <c r="L26" s="261"/>
      <c r="M26" s="261"/>
      <c r="N26" s="261"/>
      <c r="O26" s="721"/>
      <c r="P26" s="249">
        <f t="shared" si="16"/>
        <v>7744836</v>
      </c>
      <c r="Q26" s="1069">
        <f>P26-O26-'Schedule 3A_Income Statement'!CO43</f>
        <v>0</v>
      </c>
      <c r="R26" s="250"/>
      <c r="S26" s="261">
        <v>9587452</v>
      </c>
      <c r="T26" s="261"/>
      <c r="U26" s="406">
        <f t="shared" si="17"/>
        <v>9587452</v>
      </c>
      <c r="V26" s="261">
        <v>0</v>
      </c>
      <c r="W26" s="261"/>
      <c r="X26" s="406">
        <f t="shared" si="18"/>
        <v>0</v>
      </c>
      <c r="Y26" s="406">
        <f t="shared" si="19"/>
        <v>9587452</v>
      </c>
      <c r="Z26" s="261">
        <v>0</v>
      </c>
      <c r="AA26" s="261"/>
      <c r="AB26" s="261"/>
      <c r="AC26" s="261"/>
      <c r="AD26" s="721"/>
      <c r="AE26" s="249">
        <f t="shared" si="20"/>
        <v>9587452</v>
      </c>
      <c r="AF26" s="1069">
        <f>AE26-AD26-'Schedule 3A_Income Statement'!CP43</f>
        <v>0</v>
      </c>
      <c r="AG26" s="250"/>
      <c r="AH26" s="261">
        <v>10538779</v>
      </c>
      <c r="AI26" s="261"/>
      <c r="AJ26" s="406">
        <f t="shared" si="21"/>
        <v>10538779</v>
      </c>
      <c r="AK26" s="261">
        <v>0</v>
      </c>
      <c r="AL26" s="261"/>
      <c r="AM26" s="406">
        <f t="shared" si="22"/>
        <v>0</v>
      </c>
      <c r="AN26" s="406">
        <f t="shared" si="23"/>
        <v>10538779</v>
      </c>
      <c r="AO26" s="261">
        <v>0</v>
      </c>
      <c r="AP26" s="261"/>
      <c r="AQ26" s="261"/>
      <c r="AR26" s="261"/>
      <c r="AS26" s="721"/>
      <c r="AT26" s="249">
        <f t="shared" si="24"/>
        <v>10538779</v>
      </c>
      <c r="AU26" s="1069">
        <f>AT26-AS26-'Schedule 3A_Income Statement'!CQ43</f>
        <v>0</v>
      </c>
      <c r="AV26" s="250"/>
      <c r="AW26" s="261">
        <v>10857747</v>
      </c>
      <c r="AX26" s="261"/>
      <c r="AY26" s="406">
        <f t="shared" si="25"/>
        <v>10857747</v>
      </c>
      <c r="AZ26" s="261">
        <v>0</v>
      </c>
      <c r="BA26" s="261"/>
      <c r="BB26" s="406">
        <f t="shared" si="26"/>
        <v>0</v>
      </c>
      <c r="BC26" s="406">
        <f t="shared" si="27"/>
        <v>10857747</v>
      </c>
      <c r="BD26" s="261">
        <v>0</v>
      </c>
      <c r="BE26" s="261"/>
      <c r="BF26" s="261"/>
      <c r="BG26" s="261"/>
      <c r="BH26" s="721"/>
      <c r="BI26" s="249">
        <f t="shared" si="28"/>
        <v>10857747</v>
      </c>
      <c r="BJ26" s="1069">
        <f>BI26-BH26-'Schedule 3A_Income Statement'!CR43</f>
        <v>0</v>
      </c>
      <c r="BL26" s="406">
        <f t="shared" si="29"/>
        <v>38728814</v>
      </c>
      <c r="BM26" s="406">
        <f t="shared" si="0"/>
        <v>0</v>
      </c>
      <c r="BN26" s="406">
        <f t="shared" si="1"/>
        <v>38728814</v>
      </c>
      <c r="BO26" s="406">
        <f t="shared" si="2"/>
        <v>0</v>
      </c>
      <c r="BP26" s="406">
        <f t="shared" si="3"/>
        <v>0</v>
      </c>
      <c r="BQ26" s="406">
        <f t="shared" si="4"/>
        <v>0</v>
      </c>
      <c r="BR26" s="406">
        <f t="shared" si="5"/>
        <v>38728814</v>
      </c>
      <c r="BS26" s="406">
        <f t="shared" si="6"/>
        <v>0</v>
      </c>
      <c r="BT26" s="406">
        <f t="shared" si="7"/>
        <v>0</v>
      </c>
      <c r="BU26" s="406">
        <f t="shared" si="8"/>
        <v>0</v>
      </c>
      <c r="BV26" s="406">
        <f t="shared" si="9"/>
        <v>0</v>
      </c>
      <c r="BW26" s="406">
        <f t="shared" si="10"/>
        <v>0</v>
      </c>
      <c r="BX26" s="406">
        <f t="shared" si="11"/>
        <v>38728814</v>
      </c>
      <c r="BY26" s="406">
        <f t="shared" si="12"/>
        <v>0</v>
      </c>
    </row>
    <row r="27" spans="1:77" s="397" customFormat="1">
      <c r="A27" s="1072" t="s">
        <v>449</v>
      </c>
      <c r="B27" s="683" t="s">
        <v>207</v>
      </c>
      <c r="C27" s="762" t="s">
        <v>383</v>
      </c>
      <c r="D27" s="261">
        <v>6611212.9100002153</v>
      </c>
      <c r="E27" s="261"/>
      <c r="F27" s="406">
        <f t="shared" si="13"/>
        <v>6611212.9100002153</v>
      </c>
      <c r="G27" s="261">
        <v>1883399.829999995</v>
      </c>
      <c r="H27" s="261"/>
      <c r="I27" s="406">
        <f t="shared" si="14"/>
        <v>1883399.829999995</v>
      </c>
      <c r="J27" s="406">
        <f t="shared" si="15"/>
        <v>8494612.7400002107</v>
      </c>
      <c r="K27" s="261">
        <v>0</v>
      </c>
      <c r="L27" s="261"/>
      <c r="M27" s="261"/>
      <c r="N27" s="261"/>
      <c r="O27" s="721"/>
      <c r="P27" s="249">
        <f t="shared" si="16"/>
        <v>8494612.7400002107</v>
      </c>
      <c r="Q27" s="1069">
        <f>P27-O27-'Schedule 3A_Income Statement'!CO44</f>
        <v>0</v>
      </c>
      <c r="R27" s="250"/>
      <c r="S27" s="261">
        <v>6382543.6387287043</v>
      </c>
      <c r="T27" s="261"/>
      <c r="U27" s="406">
        <f t="shared" si="17"/>
        <v>6382543.6387287043</v>
      </c>
      <c r="V27" s="261">
        <v>2076105.4480811632</v>
      </c>
      <c r="W27" s="261"/>
      <c r="X27" s="406">
        <f t="shared" si="18"/>
        <v>2076105.4480811632</v>
      </c>
      <c r="Y27" s="406">
        <f t="shared" si="19"/>
        <v>8458649.086809868</v>
      </c>
      <c r="Z27" s="261">
        <v>0</v>
      </c>
      <c r="AA27" s="261"/>
      <c r="AB27" s="261"/>
      <c r="AC27" s="261"/>
      <c r="AD27" s="721"/>
      <c r="AE27" s="249">
        <f t="shared" si="20"/>
        <v>8458649.086809868</v>
      </c>
      <c r="AF27" s="1069">
        <f>AE27-AD27-'Schedule 3A_Income Statement'!CP44</f>
        <v>0</v>
      </c>
      <c r="AG27" s="250"/>
      <c r="AH27" s="261">
        <v>5870399.5187130803</v>
      </c>
      <c r="AI27" s="261"/>
      <c r="AJ27" s="406">
        <f t="shared" si="21"/>
        <v>5870399.5187130803</v>
      </c>
      <c r="AK27" s="261">
        <v>2373342.2329576937</v>
      </c>
      <c r="AL27" s="261"/>
      <c r="AM27" s="406">
        <f t="shared" si="22"/>
        <v>2373342.2329576937</v>
      </c>
      <c r="AN27" s="406">
        <f t="shared" si="23"/>
        <v>8243741.7516707741</v>
      </c>
      <c r="AO27" s="261"/>
      <c r="AP27" s="261"/>
      <c r="AQ27" s="261"/>
      <c r="AR27" s="261"/>
      <c r="AS27" s="721"/>
      <c r="AT27" s="249">
        <f t="shared" si="24"/>
        <v>8243741.7516707741</v>
      </c>
      <c r="AU27" s="1069">
        <f>AT27-AS27-'Schedule 3A_Income Statement'!CQ44</f>
        <v>0</v>
      </c>
      <c r="AV27" s="250"/>
      <c r="AW27" s="261">
        <v>5950722.1229770463</v>
      </c>
      <c r="AX27" s="261"/>
      <c r="AY27" s="406">
        <f t="shared" si="25"/>
        <v>5950722.1229770463</v>
      </c>
      <c r="AZ27" s="261">
        <v>2245420.9350841027</v>
      </c>
      <c r="BA27" s="261"/>
      <c r="BB27" s="406">
        <f t="shared" si="26"/>
        <v>2245420.9350841027</v>
      </c>
      <c r="BC27" s="406">
        <f t="shared" si="27"/>
        <v>8196143.058061149</v>
      </c>
      <c r="BD27" s="261">
        <v>0</v>
      </c>
      <c r="BE27" s="261"/>
      <c r="BF27" s="261"/>
      <c r="BG27" s="261"/>
      <c r="BH27" s="721"/>
      <c r="BI27" s="249">
        <f t="shared" si="28"/>
        <v>8196143.058061149</v>
      </c>
      <c r="BJ27" s="1069">
        <f>BI27-BH27-'Schedule 3A_Income Statement'!CR44</f>
        <v>0</v>
      </c>
      <c r="BL27" s="406">
        <f t="shared" si="29"/>
        <v>24814878.190419048</v>
      </c>
      <c r="BM27" s="406">
        <f t="shared" si="0"/>
        <v>0</v>
      </c>
      <c r="BN27" s="406">
        <f t="shared" si="1"/>
        <v>24814878.190419048</v>
      </c>
      <c r="BO27" s="406">
        <f t="shared" si="2"/>
        <v>8578268.4461229555</v>
      </c>
      <c r="BP27" s="406">
        <f t="shared" si="3"/>
        <v>0</v>
      </c>
      <c r="BQ27" s="406">
        <f t="shared" si="4"/>
        <v>8578268.4461229555</v>
      </c>
      <c r="BR27" s="406">
        <f t="shared" si="5"/>
        <v>33393146.636542</v>
      </c>
      <c r="BS27" s="406">
        <f t="shared" si="6"/>
        <v>0</v>
      </c>
      <c r="BT27" s="406">
        <f t="shared" si="7"/>
        <v>0</v>
      </c>
      <c r="BU27" s="406">
        <f t="shared" si="8"/>
        <v>0</v>
      </c>
      <c r="BV27" s="406">
        <f t="shared" si="9"/>
        <v>0</v>
      </c>
      <c r="BW27" s="406">
        <f t="shared" si="10"/>
        <v>0</v>
      </c>
      <c r="BX27" s="406">
        <f t="shared" si="11"/>
        <v>33393146.636542</v>
      </c>
      <c r="BY27" s="406">
        <f t="shared" si="12"/>
        <v>0</v>
      </c>
    </row>
    <row r="28" spans="1:77" s="397" customFormat="1">
      <c r="A28" s="1072" t="s">
        <v>451</v>
      </c>
      <c r="B28" s="681" t="s">
        <v>209</v>
      </c>
      <c r="C28" s="762" t="s">
        <v>1383</v>
      </c>
      <c r="D28" s="261">
        <v>2570638.7766002165</v>
      </c>
      <c r="E28" s="261"/>
      <c r="F28" s="406">
        <f t="shared" si="13"/>
        <v>2570638.7766002165</v>
      </c>
      <c r="G28" s="261">
        <v>1406206.120353061</v>
      </c>
      <c r="H28" s="261"/>
      <c r="I28" s="406">
        <f t="shared" si="14"/>
        <v>1406206.120353061</v>
      </c>
      <c r="J28" s="406">
        <f t="shared" si="15"/>
        <v>3976844.8969532773</v>
      </c>
      <c r="K28" s="261">
        <v>0</v>
      </c>
      <c r="L28" s="261"/>
      <c r="M28" s="261"/>
      <c r="N28" s="261"/>
      <c r="O28" s="721"/>
      <c r="P28" s="249">
        <f t="shared" si="16"/>
        <v>3976844.8969532773</v>
      </c>
      <c r="Q28" s="1069">
        <f>P28-O28-'Schedule 3A_Income Statement'!CO45</f>
        <v>0</v>
      </c>
      <c r="R28" s="250"/>
      <c r="S28" s="261">
        <v>1892713.4267286789</v>
      </c>
      <c r="T28" s="261"/>
      <c r="U28" s="406">
        <f t="shared" si="17"/>
        <v>1892713.4267286789</v>
      </c>
      <c r="V28" s="261">
        <v>1523715.0883101816</v>
      </c>
      <c r="W28" s="261"/>
      <c r="X28" s="406">
        <f t="shared" si="18"/>
        <v>1523715.0883101816</v>
      </c>
      <c r="Y28" s="406">
        <f t="shared" si="19"/>
        <v>3416428.5150388605</v>
      </c>
      <c r="Z28" s="261">
        <v>0</v>
      </c>
      <c r="AA28" s="261"/>
      <c r="AB28" s="261"/>
      <c r="AC28" s="261"/>
      <c r="AD28" s="721"/>
      <c r="AE28" s="249">
        <f t="shared" si="20"/>
        <v>3416428.5150388605</v>
      </c>
      <c r="AF28" s="1069">
        <f>AE28-AD28-'Schedule 3A_Income Statement'!CP45</f>
        <v>0</v>
      </c>
      <c r="AG28" s="250"/>
      <c r="AH28" s="261">
        <v>1318051.4415132762</v>
      </c>
      <c r="AI28" s="261"/>
      <c r="AJ28" s="406">
        <f t="shared" si="21"/>
        <v>1318051.4415132762</v>
      </c>
      <c r="AK28" s="261">
        <v>1833605.1049774501</v>
      </c>
      <c r="AL28" s="261"/>
      <c r="AM28" s="406">
        <f t="shared" si="22"/>
        <v>1833605.1049774501</v>
      </c>
      <c r="AN28" s="406">
        <f t="shared" si="23"/>
        <v>3151656.5464907261</v>
      </c>
      <c r="AO28" s="261"/>
      <c r="AP28" s="261"/>
      <c r="AQ28" s="261"/>
      <c r="AR28" s="261"/>
      <c r="AS28" s="721"/>
      <c r="AT28" s="249">
        <f t="shared" si="24"/>
        <v>3151656.5464907261</v>
      </c>
      <c r="AU28" s="1069">
        <f>AT28-AS28-'Schedule 3A_Income Statement'!CQ45</f>
        <v>0</v>
      </c>
      <c r="AV28" s="250"/>
      <c r="AW28" s="261">
        <v>1609828.3909781415</v>
      </c>
      <c r="AX28" s="261"/>
      <c r="AY28" s="406">
        <f t="shared" si="25"/>
        <v>1609828.3909781415</v>
      </c>
      <c r="AZ28" s="261">
        <v>1743450.1781285375</v>
      </c>
      <c r="BA28" s="261"/>
      <c r="BB28" s="406">
        <f t="shared" si="26"/>
        <v>1743450.1781285375</v>
      </c>
      <c r="BC28" s="406">
        <f t="shared" si="27"/>
        <v>3353278.5691066789</v>
      </c>
      <c r="BD28" s="261">
        <v>0</v>
      </c>
      <c r="BE28" s="261"/>
      <c r="BF28" s="261"/>
      <c r="BG28" s="261"/>
      <c r="BH28" s="721"/>
      <c r="BI28" s="249">
        <f t="shared" si="28"/>
        <v>3353278.5691066789</v>
      </c>
      <c r="BJ28" s="1069">
        <f>BI28-BH28-'Schedule 3A_Income Statement'!CR45</f>
        <v>0</v>
      </c>
      <c r="BL28" s="406">
        <f t="shared" si="29"/>
        <v>7391232.0358203137</v>
      </c>
      <c r="BM28" s="406">
        <f t="shared" si="0"/>
        <v>0</v>
      </c>
      <c r="BN28" s="406">
        <f t="shared" si="1"/>
        <v>7391232.0358203137</v>
      </c>
      <c r="BO28" s="406">
        <f t="shared" si="2"/>
        <v>6506976.4917692309</v>
      </c>
      <c r="BP28" s="406">
        <f t="shared" si="3"/>
        <v>0</v>
      </c>
      <c r="BQ28" s="406">
        <f t="shared" si="4"/>
        <v>6506976.4917692309</v>
      </c>
      <c r="BR28" s="406">
        <f t="shared" si="5"/>
        <v>13898208.527589545</v>
      </c>
      <c r="BS28" s="406">
        <f t="shared" si="6"/>
        <v>0</v>
      </c>
      <c r="BT28" s="406">
        <f t="shared" si="7"/>
        <v>0</v>
      </c>
      <c r="BU28" s="406">
        <f t="shared" si="8"/>
        <v>0</v>
      </c>
      <c r="BV28" s="406">
        <f t="shared" si="9"/>
        <v>0</v>
      </c>
      <c r="BW28" s="406">
        <f t="shared" si="10"/>
        <v>0</v>
      </c>
      <c r="BX28" s="406">
        <f t="shared" si="11"/>
        <v>13898208.527589545</v>
      </c>
      <c r="BY28" s="406">
        <f t="shared" si="12"/>
        <v>0</v>
      </c>
    </row>
    <row r="29" spans="1:77" s="397" customFormat="1">
      <c r="A29" s="1072" t="s">
        <v>453</v>
      </c>
      <c r="B29" s="681" t="s">
        <v>211</v>
      </c>
      <c r="C29" s="762" t="s">
        <v>383</v>
      </c>
      <c r="D29" s="261">
        <v>452606.90999999968</v>
      </c>
      <c r="E29" s="261"/>
      <c r="F29" s="406">
        <f t="shared" si="13"/>
        <v>452606.90999999968</v>
      </c>
      <c r="G29" s="261">
        <v>25928.970000000005</v>
      </c>
      <c r="H29" s="261"/>
      <c r="I29" s="406">
        <f t="shared" si="14"/>
        <v>25928.970000000005</v>
      </c>
      <c r="J29" s="406">
        <f t="shared" si="15"/>
        <v>478535.87999999971</v>
      </c>
      <c r="K29" s="261">
        <v>0</v>
      </c>
      <c r="L29" s="261"/>
      <c r="M29" s="261"/>
      <c r="N29" s="261"/>
      <c r="O29" s="721"/>
      <c r="P29" s="249">
        <f t="shared" si="16"/>
        <v>478535.87999999971</v>
      </c>
      <c r="Q29" s="1069">
        <f>P29-O29-'Schedule 3A_Income Statement'!CO46</f>
        <v>0</v>
      </c>
      <c r="R29" s="250"/>
      <c r="S29" s="261">
        <v>494276.20000000007</v>
      </c>
      <c r="T29" s="261"/>
      <c r="U29" s="406">
        <f t="shared" si="17"/>
        <v>494276.20000000007</v>
      </c>
      <c r="V29" s="261">
        <v>37881.670000000006</v>
      </c>
      <c r="W29" s="261"/>
      <c r="X29" s="406">
        <f t="shared" si="18"/>
        <v>37881.670000000006</v>
      </c>
      <c r="Y29" s="406">
        <f t="shared" si="19"/>
        <v>532157.87000000011</v>
      </c>
      <c r="Z29" s="261">
        <v>0</v>
      </c>
      <c r="AA29" s="261"/>
      <c r="AB29" s="261"/>
      <c r="AC29" s="261"/>
      <c r="AD29" s="721"/>
      <c r="AE29" s="249">
        <f t="shared" si="20"/>
        <v>532157.87000000011</v>
      </c>
      <c r="AF29" s="1069">
        <f>AE29-AD29-'Schedule 3A_Income Statement'!CP46</f>
        <v>0</v>
      </c>
      <c r="AG29" s="250"/>
      <c r="AH29" s="261">
        <v>643961.93000000494</v>
      </c>
      <c r="AI29" s="261"/>
      <c r="AJ29" s="406">
        <f t="shared" si="21"/>
        <v>643961.93000000494</v>
      </c>
      <c r="AK29" s="261">
        <v>61130.369999999937</v>
      </c>
      <c r="AL29" s="261"/>
      <c r="AM29" s="406">
        <f t="shared" si="22"/>
        <v>61130.369999999937</v>
      </c>
      <c r="AN29" s="406">
        <f t="shared" si="23"/>
        <v>705092.30000000494</v>
      </c>
      <c r="AO29" s="261"/>
      <c r="AP29" s="261"/>
      <c r="AQ29" s="261"/>
      <c r="AR29" s="261"/>
      <c r="AS29" s="721"/>
      <c r="AT29" s="249">
        <f t="shared" si="24"/>
        <v>705092.30000000494</v>
      </c>
      <c r="AU29" s="1069">
        <f>AT29-AS29-'Schedule 3A_Income Statement'!CQ46</f>
        <v>0</v>
      </c>
      <c r="AV29" s="250"/>
      <c r="AW29" s="261">
        <v>803009.45999999903</v>
      </c>
      <c r="AX29" s="261"/>
      <c r="AY29" s="406">
        <f t="shared" si="25"/>
        <v>803009.45999999903</v>
      </c>
      <c r="AZ29" s="261">
        <v>124782.92999999991</v>
      </c>
      <c r="BA29" s="261"/>
      <c r="BB29" s="406">
        <f t="shared" si="26"/>
        <v>124782.92999999991</v>
      </c>
      <c r="BC29" s="406">
        <f t="shared" si="27"/>
        <v>927792.38999999897</v>
      </c>
      <c r="BD29" s="261">
        <v>0</v>
      </c>
      <c r="BE29" s="261"/>
      <c r="BF29" s="261"/>
      <c r="BG29" s="261"/>
      <c r="BH29" s="721"/>
      <c r="BI29" s="249">
        <f t="shared" si="28"/>
        <v>927792.38999999897</v>
      </c>
      <c r="BJ29" s="1069">
        <f>BI29-BH29-'Schedule 3A_Income Statement'!CR46</f>
        <v>0</v>
      </c>
      <c r="BL29" s="406">
        <f t="shared" si="29"/>
        <v>2393854.5000000037</v>
      </c>
      <c r="BM29" s="406">
        <f t="shared" si="0"/>
        <v>0</v>
      </c>
      <c r="BN29" s="406">
        <f t="shared" si="1"/>
        <v>2393854.5000000037</v>
      </c>
      <c r="BO29" s="406">
        <f t="shared" si="2"/>
        <v>249723.93999999986</v>
      </c>
      <c r="BP29" s="406">
        <f t="shared" si="3"/>
        <v>0</v>
      </c>
      <c r="BQ29" s="406">
        <f t="shared" si="4"/>
        <v>249723.93999999986</v>
      </c>
      <c r="BR29" s="406">
        <f t="shared" si="5"/>
        <v>2643578.4400000037</v>
      </c>
      <c r="BS29" s="406">
        <f t="shared" si="6"/>
        <v>0</v>
      </c>
      <c r="BT29" s="406">
        <f t="shared" si="7"/>
        <v>0</v>
      </c>
      <c r="BU29" s="406">
        <f t="shared" si="8"/>
        <v>0</v>
      </c>
      <c r="BV29" s="406">
        <f t="shared" si="9"/>
        <v>0</v>
      </c>
      <c r="BW29" s="406">
        <f t="shared" si="10"/>
        <v>0</v>
      </c>
      <c r="BX29" s="406">
        <f t="shared" si="11"/>
        <v>2643578.4400000037</v>
      </c>
      <c r="BY29" s="406">
        <f t="shared" si="12"/>
        <v>0</v>
      </c>
    </row>
    <row r="30" spans="1:77" s="397" customFormat="1">
      <c r="A30" s="1072" t="s">
        <v>455</v>
      </c>
      <c r="B30" s="681" t="s">
        <v>212</v>
      </c>
      <c r="C30" s="762" t="s">
        <v>1383</v>
      </c>
      <c r="D30" s="261">
        <v>278508.33920000034</v>
      </c>
      <c r="E30" s="261"/>
      <c r="F30" s="406">
        <f t="shared" si="13"/>
        <v>278508.33920000034</v>
      </c>
      <c r="G30" s="261">
        <v>19359.144846932548</v>
      </c>
      <c r="H30" s="261"/>
      <c r="I30" s="406">
        <f t="shared" si="14"/>
        <v>19359.144846932548</v>
      </c>
      <c r="J30" s="406">
        <f t="shared" si="15"/>
        <v>297867.48404693289</v>
      </c>
      <c r="K30" s="261">
        <v>0</v>
      </c>
      <c r="L30" s="261"/>
      <c r="M30" s="261"/>
      <c r="N30" s="261"/>
      <c r="O30" s="721"/>
      <c r="P30" s="249">
        <f t="shared" si="16"/>
        <v>297867.48404693289</v>
      </c>
      <c r="Q30" s="1069">
        <f>P30-O30-'Schedule 3A_Income Statement'!CO47</f>
        <v>0</v>
      </c>
      <c r="R30" s="250"/>
      <c r="S30" s="261">
        <v>302752.1514000009</v>
      </c>
      <c r="T30" s="261"/>
      <c r="U30" s="406">
        <f t="shared" si="17"/>
        <v>302752.1514000009</v>
      </c>
      <c r="V30" s="261">
        <v>27797.825170981301</v>
      </c>
      <c r="W30" s="261"/>
      <c r="X30" s="406">
        <f t="shared" si="18"/>
        <v>27797.825170981301</v>
      </c>
      <c r="Y30" s="406">
        <f t="shared" si="19"/>
        <v>330549.97657098219</v>
      </c>
      <c r="Z30" s="261">
        <v>0</v>
      </c>
      <c r="AA30" s="261"/>
      <c r="AB30" s="261"/>
      <c r="AC30" s="261"/>
      <c r="AD30" s="721"/>
      <c r="AE30" s="249">
        <f t="shared" si="20"/>
        <v>330549.97657098219</v>
      </c>
      <c r="AF30" s="1069">
        <f>AE30-AD30-'Schedule 3A_Income Statement'!CP47</f>
        <v>0</v>
      </c>
      <c r="AG30" s="250"/>
      <c r="AH30" s="261">
        <v>449257.34900001116</v>
      </c>
      <c r="AI30" s="261"/>
      <c r="AJ30" s="406">
        <f t="shared" si="21"/>
        <v>449257.34900001116</v>
      </c>
      <c r="AK30" s="261">
        <v>47227.081980238603</v>
      </c>
      <c r="AL30" s="261"/>
      <c r="AM30" s="406">
        <f t="shared" si="22"/>
        <v>47227.081980238603</v>
      </c>
      <c r="AN30" s="406">
        <f t="shared" si="23"/>
        <v>496484.43098024977</v>
      </c>
      <c r="AO30" s="261"/>
      <c r="AP30" s="261"/>
      <c r="AQ30" s="261"/>
      <c r="AR30" s="261"/>
      <c r="AS30" s="721"/>
      <c r="AT30" s="249">
        <f t="shared" si="24"/>
        <v>496484.43098024977</v>
      </c>
      <c r="AU30" s="1069">
        <f>AT30-AS30-'Schedule 3A_Income Statement'!CQ47</f>
        <v>0</v>
      </c>
      <c r="AV30" s="250"/>
      <c r="AW30" s="261">
        <v>602652.38340000703</v>
      </c>
      <c r="AX30" s="261"/>
      <c r="AY30" s="406">
        <f t="shared" si="25"/>
        <v>602652.38340000703</v>
      </c>
      <c r="AZ30" s="261">
        <v>96886.306955561566</v>
      </c>
      <c r="BA30" s="261"/>
      <c r="BB30" s="406">
        <f t="shared" si="26"/>
        <v>96886.306955561566</v>
      </c>
      <c r="BC30" s="406">
        <f t="shared" si="27"/>
        <v>699538.69035556866</v>
      </c>
      <c r="BD30" s="261"/>
      <c r="BE30" s="261"/>
      <c r="BF30" s="261"/>
      <c r="BG30" s="261"/>
      <c r="BH30" s="721"/>
      <c r="BI30" s="249">
        <f t="shared" si="28"/>
        <v>699538.69035556866</v>
      </c>
      <c r="BJ30" s="1069">
        <f>BI30-BH30-'Schedule 3A_Income Statement'!CR47</f>
        <v>0</v>
      </c>
      <c r="BL30" s="406">
        <f t="shared" si="29"/>
        <v>1633170.2230000193</v>
      </c>
      <c r="BM30" s="406">
        <f t="shared" si="0"/>
        <v>0</v>
      </c>
      <c r="BN30" s="406">
        <f t="shared" si="1"/>
        <v>1633170.2230000193</v>
      </c>
      <c r="BO30" s="406">
        <f t="shared" si="2"/>
        <v>191270.35895371402</v>
      </c>
      <c r="BP30" s="406">
        <f t="shared" si="3"/>
        <v>0</v>
      </c>
      <c r="BQ30" s="406">
        <f t="shared" si="4"/>
        <v>191270.35895371402</v>
      </c>
      <c r="BR30" s="406">
        <f t="shared" si="5"/>
        <v>1824440.5819537335</v>
      </c>
      <c r="BS30" s="406">
        <f t="shared" si="6"/>
        <v>0</v>
      </c>
      <c r="BT30" s="406">
        <f t="shared" si="7"/>
        <v>0</v>
      </c>
      <c r="BU30" s="406">
        <f t="shared" si="8"/>
        <v>0</v>
      </c>
      <c r="BV30" s="406">
        <f t="shared" si="9"/>
        <v>0</v>
      </c>
      <c r="BW30" s="406">
        <f t="shared" si="10"/>
        <v>0</v>
      </c>
      <c r="BX30" s="406">
        <f t="shared" si="11"/>
        <v>1824440.5819537335</v>
      </c>
      <c r="BY30" s="406">
        <f t="shared" si="12"/>
        <v>0</v>
      </c>
    </row>
    <row r="31" spans="1:77" s="397" customFormat="1">
      <c r="A31" s="1071">
        <v>12</v>
      </c>
      <c r="B31" s="131" t="s">
        <v>213</v>
      </c>
      <c r="C31" s="762" t="s">
        <v>381</v>
      </c>
      <c r="D31" s="261">
        <v>487149.56000000006</v>
      </c>
      <c r="E31" s="261"/>
      <c r="F31" s="406">
        <f t="shared" si="13"/>
        <v>487149.56000000006</v>
      </c>
      <c r="G31" s="261">
        <v>116452.32999999999</v>
      </c>
      <c r="H31" s="261"/>
      <c r="I31" s="406">
        <f t="shared" si="14"/>
        <v>116452.32999999999</v>
      </c>
      <c r="J31" s="406">
        <f t="shared" si="15"/>
        <v>603601.89</v>
      </c>
      <c r="K31" s="261">
        <v>3.898843470745568E-11</v>
      </c>
      <c r="L31" s="261"/>
      <c r="M31" s="261"/>
      <c r="N31" s="261"/>
      <c r="O31" s="721"/>
      <c r="P31" s="249">
        <f t="shared" si="16"/>
        <v>603601.89</v>
      </c>
      <c r="Q31" s="1069">
        <f>P31-O31-'Schedule 3A_Income Statement'!CO48</f>
        <v>0</v>
      </c>
      <c r="R31" s="250"/>
      <c r="S31" s="261">
        <v>485431.1999999999</v>
      </c>
      <c r="T31" s="261"/>
      <c r="U31" s="406">
        <f t="shared" si="17"/>
        <v>485431.1999999999</v>
      </c>
      <c r="V31" s="261">
        <v>138511.84999999998</v>
      </c>
      <c r="W31" s="261"/>
      <c r="X31" s="406">
        <f t="shared" si="18"/>
        <v>138511.84999999998</v>
      </c>
      <c r="Y31" s="406">
        <f t="shared" si="19"/>
        <v>623943.04999999981</v>
      </c>
      <c r="Z31" s="261">
        <v>1366.4254137119972</v>
      </c>
      <c r="AA31" s="261"/>
      <c r="AB31" s="261"/>
      <c r="AC31" s="261"/>
      <c r="AD31" s="721"/>
      <c r="AE31" s="249">
        <f t="shared" si="20"/>
        <v>625309.47541371186</v>
      </c>
      <c r="AF31" s="1069">
        <f>AE31-AD31-'Schedule 3A_Income Statement'!CP48</f>
        <v>0</v>
      </c>
      <c r="AG31" s="250"/>
      <c r="AH31" s="261">
        <v>492661.90000000014</v>
      </c>
      <c r="AI31" s="261"/>
      <c r="AJ31" s="406">
        <f t="shared" si="21"/>
        <v>492661.90000000014</v>
      </c>
      <c r="AK31" s="261">
        <v>140551.04000000001</v>
      </c>
      <c r="AL31" s="261"/>
      <c r="AM31" s="406">
        <f t="shared" si="22"/>
        <v>140551.04000000001</v>
      </c>
      <c r="AN31" s="406">
        <f t="shared" si="23"/>
        <v>633212.94000000018</v>
      </c>
      <c r="AO31" s="261">
        <v>601.52482106402999</v>
      </c>
      <c r="AP31" s="261"/>
      <c r="AQ31" s="261"/>
      <c r="AR31" s="261"/>
      <c r="AS31" s="721"/>
      <c r="AT31" s="249">
        <f t="shared" si="24"/>
        <v>633814.46482106426</v>
      </c>
      <c r="AU31" s="1069">
        <f>AT31-AS31-'Schedule 3A_Income Statement'!CQ48</f>
        <v>0</v>
      </c>
      <c r="AV31" s="250"/>
      <c r="AW31" s="261">
        <v>501554.25000000012</v>
      </c>
      <c r="AX31" s="261"/>
      <c r="AY31" s="406">
        <f t="shared" si="25"/>
        <v>501554.25000000012</v>
      </c>
      <c r="AZ31" s="261">
        <v>186504.78000000003</v>
      </c>
      <c r="BA31" s="261"/>
      <c r="BB31" s="406">
        <f t="shared" si="26"/>
        <v>186504.78000000003</v>
      </c>
      <c r="BC31" s="406">
        <f t="shared" si="27"/>
        <v>688059.03000000014</v>
      </c>
      <c r="BD31" s="261">
        <v>3632.5088440796953</v>
      </c>
      <c r="BE31" s="261"/>
      <c r="BF31" s="261"/>
      <c r="BG31" s="261"/>
      <c r="BH31" s="721"/>
      <c r="BI31" s="249">
        <f t="shared" si="28"/>
        <v>691691.53884407983</v>
      </c>
      <c r="BJ31" s="1069">
        <f>BI31-BH31-'Schedule 3A_Income Statement'!CR48</f>
        <v>0</v>
      </c>
      <c r="BL31" s="406">
        <f t="shared" si="29"/>
        <v>1966796.9100000001</v>
      </c>
      <c r="BM31" s="406">
        <f t="shared" si="0"/>
        <v>0</v>
      </c>
      <c r="BN31" s="406">
        <f t="shared" si="1"/>
        <v>1966796.9100000001</v>
      </c>
      <c r="BO31" s="406">
        <f t="shared" si="2"/>
        <v>582020</v>
      </c>
      <c r="BP31" s="406">
        <f t="shared" si="3"/>
        <v>0</v>
      </c>
      <c r="BQ31" s="406">
        <f t="shared" si="4"/>
        <v>582020</v>
      </c>
      <c r="BR31" s="406">
        <f t="shared" si="5"/>
        <v>2548816.91</v>
      </c>
      <c r="BS31" s="406">
        <f t="shared" si="6"/>
        <v>5600.4590788557616</v>
      </c>
      <c r="BT31" s="406">
        <f t="shared" si="7"/>
        <v>0</v>
      </c>
      <c r="BU31" s="406">
        <f t="shared" si="8"/>
        <v>0</v>
      </c>
      <c r="BV31" s="406">
        <f t="shared" si="9"/>
        <v>0</v>
      </c>
      <c r="BW31" s="406">
        <f t="shared" si="10"/>
        <v>0</v>
      </c>
      <c r="BX31" s="406">
        <f t="shared" si="11"/>
        <v>2554417.369078856</v>
      </c>
      <c r="BY31" s="406">
        <f t="shared" si="12"/>
        <v>0</v>
      </c>
    </row>
    <row r="32" spans="1:77" s="397" customFormat="1">
      <c r="A32" s="1072">
        <v>13</v>
      </c>
      <c r="B32" s="133" t="s">
        <v>214</v>
      </c>
      <c r="C32" s="1070" t="s">
        <v>377</v>
      </c>
      <c r="D32" s="261">
        <v>2110307.7100000009</v>
      </c>
      <c r="E32" s="261"/>
      <c r="F32" s="406">
        <f t="shared" si="13"/>
        <v>2110307.7100000009</v>
      </c>
      <c r="G32" s="261">
        <v>6640017.5800000019</v>
      </c>
      <c r="H32" s="261"/>
      <c r="I32" s="406">
        <f t="shared" si="14"/>
        <v>6640017.5800000019</v>
      </c>
      <c r="J32" s="406">
        <f t="shared" si="15"/>
        <v>8750325.2900000028</v>
      </c>
      <c r="K32" s="261">
        <v>6.6151078913258463E-10</v>
      </c>
      <c r="L32" s="261"/>
      <c r="M32" s="261"/>
      <c r="N32" s="261"/>
      <c r="O32" s="721"/>
      <c r="P32" s="249">
        <f t="shared" si="16"/>
        <v>8750325.2900000028</v>
      </c>
      <c r="Q32" s="1069">
        <f>P32-O32-'Schedule 3A_Income Statement'!CO49</f>
        <v>0</v>
      </c>
      <c r="R32" s="250"/>
      <c r="S32" s="261">
        <v>2331426.1800000016</v>
      </c>
      <c r="T32" s="261"/>
      <c r="U32" s="406">
        <f t="shared" si="17"/>
        <v>2331426.1800000016</v>
      </c>
      <c r="V32" s="261">
        <v>6727705.5199999986</v>
      </c>
      <c r="W32" s="261"/>
      <c r="X32" s="406">
        <f t="shared" si="18"/>
        <v>6727705.5199999986</v>
      </c>
      <c r="Y32" s="406">
        <f t="shared" si="19"/>
        <v>9059131.6999999993</v>
      </c>
      <c r="Z32" s="261">
        <v>8640.5091625111108</v>
      </c>
      <c r="AA32" s="261"/>
      <c r="AB32" s="261"/>
      <c r="AC32" s="261"/>
      <c r="AD32" s="721"/>
      <c r="AE32" s="249">
        <f t="shared" si="20"/>
        <v>9067772.2091625109</v>
      </c>
      <c r="AF32" s="1069">
        <f>AE32-AD32-'Schedule 3A_Income Statement'!CP49</f>
        <v>0</v>
      </c>
      <c r="AG32" s="250"/>
      <c r="AH32" s="261">
        <v>1852157.7800000026</v>
      </c>
      <c r="AI32" s="261"/>
      <c r="AJ32" s="406">
        <f t="shared" si="21"/>
        <v>1852157.7800000026</v>
      </c>
      <c r="AK32" s="261">
        <v>6794790.4999999953</v>
      </c>
      <c r="AL32" s="261"/>
      <c r="AM32" s="406">
        <f t="shared" si="22"/>
        <v>6794790.4999999953</v>
      </c>
      <c r="AN32" s="406">
        <f t="shared" si="23"/>
        <v>8646948.2799999975</v>
      </c>
      <c r="AO32" s="261">
        <v>11580.1012847331</v>
      </c>
      <c r="AP32" s="261"/>
      <c r="AQ32" s="261"/>
      <c r="AR32" s="261"/>
      <c r="AS32" s="721"/>
      <c r="AT32" s="249">
        <f t="shared" si="24"/>
        <v>8658528.3812847305</v>
      </c>
      <c r="AU32" s="1069">
        <f>AT32-AS32-'Schedule 3A_Income Statement'!CQ49</f>
        <v>0</v>
      </c>
      <c r="AV32" s="250"/>
      <c r="AW32" s="261">
        <v>2076183.2000000016</v>
      </c>
      <c r="AX32" s="261"/>
      <c r="AY32" s="406">
        <f t="shared" si="25"/>
        <v>2076183.2000000016</v>
      </c>
      <c r="AZ32" s="261">
        <v>7409498.7300000023</v>
      </c>
      <c r="BA32" s="261"/>
      <c r="BB32" s="406">
        <f t="shared" si="26"/>
        <v>7409498.7300000023</v>
      </c>
      <c r="BC32" s="406">
        <f t="shared" si="27"/>
        <v>9485681.9300000034</v>
      </c>
      <c r="BD32" s="261">
        <v>45644.174672923633</v>
      </c>
      <c r="BE32" s="261"/>
      <c r="BF32" s="261"/>
      <c r="BG32" s="261"/>
      <c r="BH32" s="721"/>
      <c r="BI32" s="249">
        <f t="shared" si="28"/>
        <v>9531326.1046729274</v>
      </c>
      <c r="BJ32" s="1069">
        <f>BI32-BH32-'Schedule 3A_Income Statement'!CR49</f>
        <v>0</v>
      </c>
      <c r="BL32" s="406">
        <f t="shared" si="29"/>
        <v>8370074.8700000066</v>
      </c>
      <c r="BM32" s="406">
        <f t="shared" si="0"/>
        <v>0</v>
      </c>
      <c r="BN32" s="406">
        <f t="shared" si="1"/>
        <v>8370074.8700000066</v>
      </c>
      <c r="BO32" s="406">
        <f t="shared" si="2"/>
        <v>27572012.329999998</v>
      </c>
      <c r="BP32" s="406">
        <f t="shared" si="3"/>
        <v>0</v>
      </c>
      <c r="BQ32" s="406">
        <f t="shared" si="4"/>
        <v>27572012.329999998</v>
      </c>
      <c r="BR32" s="406">
        <f t="shared" si="5"/>
        <v>35942087.200000003</v>
      </c>
      <c r="BS32" s="406">
        <f t="shared" si="6"/>
        <v>65864.785120168497</v>
      </c>
      <c r="BT32" s="406">
        <f t="shared" si="7"/>
        <v>0</v>
      </c>
      <c r="BU32" s="406">
        <f t="shared" si="8"/>
        <v>0</v>
      </c>
      <c r="BV32" s="406">
        <f t="shared" si="9"/>
        <v>0</v>
      </c>
      <c r="BW32" s="406">
        <f t="shared" si="10"/>
        <v>0</v>
      </c>
      <c r="BX32" s="406">
        <f t="shared" si="11"/>
        <v>36007951.985120177</v>
      </c>
      <c r="BY32" s="406">
        <f t="shared" si="12"/>
        <v>0</v>
      </c>
    </row>
    <row r="33" spans="1:77" s="397" customFormat="1">
      <c r="A33" s="1071">
        <v>14</v>
      </c>
      <c r="B33" s="131" t="s">
        <v>215</v>
      </c>
      <c r="C33" s="1070" t="s">
        <v>202</v>
      </c>
      <c r="D33" s="261">
        <v>0</v>
      </c>
      <c r="E33" s="261"/>
      <c r="F33" s="406">
        <f t="shared" si="13"/>
        <v>0</v>
      </c>
      <c r="G33" s="261">
        <v>15061480.199999519</v>
      </c>
      <c r="H33" s="261"/>
      <c r="I33" s="406">
        <f t="shared" si="14"/>
        <v>15061480.199999519</v>
      </c>
      <c r="J33" s="406">
        <f t="shared" si="15"/>
        <v>15061480.199999519</v>
      </c>
      <c r="K33" s="261">
        <v>1.2092650507741715E-9</v>
      </c>
      <c r="L33" s="261"/>
      <c r="M33" s="261"/>
      <c r="N33" s="261"/>
      <c r="O33" s="721"/>
      <c r="P33" s="249">
        <f t="shared" si="16"/>
        <v>15061480.199999521</v>
      </c>
      <c r="Q33" s="1069">
        <f>P33-O33-'Schedule 3A_Income Statement'!CO50</f>
        <v>0</v>
      </c>
      <c r="R33" s="250"/>
      <c r="S33" s="261">
        <v>0</v>
      </c>
      <c r="T33" s="261"/>
      <c r="U33" s="406">
        <f t="shared" si="17"/>
        <v>0</v>
      </c>
      <c r="V33" s="261">
        <v>16458219.789999321</v>
      </c>
      <c r="W33" s="261"/>
      <c r="X33" s="406">
        <f t="shared" si="18"/>
        <v>16458219.789999321</v>
      </c>
      <c r="Y33" s="406">
        <f t="shared" si="19"/>
        <v>16458219.789999321</v>
      </c>
      <c r="Z33" s="261">
        <v>5640.8928083200699</v>
      </c>
      <c r="AA33" s="261"/>
      <c r="AB33" s="261"/>
      <c r="AC33" s="261"/>
      <c r="AD33" s="721"/>
      <c r="AE33" s="249">
        <f t="shared" si="20"/>
        <v>16463860.682807641</v>
      </c>
      <c r="AF33" s="1069">
        <f>AE33-AD33-'Schedule 3A_Income Statement'!CP50</f>
        <v>0</v>
      </c>
      <c r="AG33" s="250"/>
      <c r="AH33" s="261">
        <v>0</v>
      </c>
      <c r="AI33" s="261"/>
      <c r="AJ33" s="406">
        <f t="shared" si="21"/>
        <v>0</v>
      </c>
      <c r="AK33" s="261">
        <v>17748348.049999405</v>
      </c>
      <c r="AL33" s="261"/>
      <c r="AM33" s="406">
        <f t="shared" si="22"/>
        <v>17748348.049999405</v>
      </c>
      <c r="AN33" s="406">
        <f t="shared" si="23"/>
        <v>17748348.049999405</v>
      </c>
      <c r="AO33" s="261">
        <v>26393.357462728414</v>
      </c>
      <c r="AP33" s="261"/>
      <c r="AQ33" s="261"/>
      <c r="AR33" s="261"/>
      <c r="AS33" s="721"/>
      <c r="AT33" s="249">
        <f t="shared" si="24"/>
        <v>17774741.407462135</v>
      </c>
      <c r="AU33" s="1069">
        <f>AT33-AS33-'Schedule 3A_Income Statement'!CQ50</f>
        <v>0</v>
      </c>
      <c r="AV33" s="250"/>
      <c r="AW33" s="261">
        <v>0</v>
      </c>
      <c r="AX33" s="261"/>
      <c r="AY33" s="406">
        <f t="shared" si="25"/>
        <v>0</v>
      </c>
      <c r="AZ33" s="261">
        <v>17991171.259999473</v>
      </c>
      <c r="BA33" s="261"/>
      <c r="BB33" s="406">
        <f t="shared" si="26"/>
        <v>17991171.259999473</v>
      </c>
      <c r="BC33" s="406">
        <f t="shared" si="27"/>
        <v>17991171.259999473</v>
      </c>
      <c r="BD33" s="261">
        <v>82962.900313006132</v>
      </c>
      <c r="BE33" s="261"/>
      <c r="BF33" s="261"/>
      <c r="BG33" s="261"/>
      <c r="BH33" s="721"/>
      <c r="BI33" s="249">
        <f t="shared" si="28"/>
        <v>18074134.160312477</v>
      </c>
      <c r="BJ33" s="1069">
        <f>BI33-BH33-'Schedule 3A_Income Statement'!CR50</f>
        <v>0</v>
      </c>
      <c r="BL33" s="406">
        <f t="shared" si="29"/>
        <v>0</v>
      </c>
      <c r="BM33" s="406">
        <f t="shared" si="0"/>
        <v>0</v>
      </c>
      <c r="BN33" s="406">
        <f t="shared" si="1"/>
        <v>0</v>
      </c>
      <c r="BO33" s="406">
        <f t="shared" si="2"/>
        <v>67259219.299997717</v>
      </c>
      <c r="BP33" s="406">
        <f t="shared" si="3"/>
        <v>0</v>
      </c>
      <c r="BQ33" s="406">
        <f t="shared" si="4"/>
        <v>67259219.299997717</v>
      </c>
      <c r="BR33" s="406">
        <f t="shared" si="5"/>
        <v>67259219.299997717</v>
      </c>
      <c r="BS33" s="406">
        <f t="shared" si="6"/>
        <v>114997.15058405582</v>
      </c>
      <c r="BT33" s="406">
        <f t="shared" si="7"/>
        <v>0</v>
      </c>
      <c r="BU33" s="406">
        <f t="shared" si="8"/>
        <v>0</v>
      </c>
      <c r="BV33" s="406">
        <f t="shared" si="9"/>
        <v>0</v>
      </c>
      <c r="BW33" s="406">
        <f t="shared" si="10"/>
        <v>0</v>
      </c>
      <c r="BX33" s="406">
        <f t="shared" si="11"/>
        <v>67374216.450581774</v>
      </c>
      <c r="BY33" s="406">
        <f t="shared" si="12"/>
        <v>0</v>
      </c>
    </row>
    <row r="34" spans="1:77" s="397" customFormat="1">
      <c r="A34" s="1072">
        <v>15</v>
      </c>
      <c r="B34" s="131" t="s">
        <v>216</v>
      </c>
      <c r="C34" s="1070" t="s">
        <v>202</v>
      </c>
      <c r="D34" s="261">
        <v>859347.60000000359</v>
      </c>
      <c r="E34" s="261"/>
      <c r="F34" s="406">
        <f t="shared" ref="F34:F37" si="30">SUM(D34:E34)</f>
        <v>859347.60000000359</v>
      </c>
      <c r="G34" s="261">
        <v>1073183.6400000006</v>
      </c>
      <c r="H34" s="261"/>
      <c r="I34" s="406">
        <f t="shared" ref="I34:I37" si="31">SUM(G34:H34)</f>
        <v>1073183.6400000006</v>
      </c>
      <c r="J34" s="406">
        <f t="shared" ref="J34:J37" si="32">F34+I34</f>
        <v>1932531.2400000042</v>
      </c>
      <c r="K34" s="261">
        <v>1.3844792684003428E-10</v>
      </c>
      <c r="L34" s="261"/>
      <c r="M34" s="261"/>
      <c r="N34" s="261"/>
      <c r="O34" s="721"/>
      <c r="P34" s="249">
        <f t="shared" ref="P34:P37" si="33">SUM(J34:N34)</f>
        <v>1932531.2400000044</v>
      </c>
      <c r="Q34" s="1069">
        <f>P34-O34-'Schedule 3A_Income Statement'!CO51</f>
        <v>0</v>
      </c>
      <c r="R34" s="250"/>
      <c r="S34" s="261">
        <v>871547.29000000423</v>
      </c>
      <c r="T34" s="261"/>
      <c r="U34" s="406">
        <f t="shared" ref="U34:U37" si="34">SUM(S34:T34)</f>
        <v>871547.29000000423</v>
      </c>
      <c r="V34" s="261">
        <v>1085953.459999999</v>
      </c>
      <c r="W34" s="261"/>
      <c r="X34" s="406">
        <f t="shared" ref="X34:X37" si="35">SUM(V34:W34)</f>
        <v>1085953.459999999</v>
      </c>
      <c r="Y34" s="406">
        <f t="shared" ref="Y34:Y37" si="36">U34+X34</f>
        <v>1957500.7500000033</v>
      </c>
      <c r="Z34" s="261">
        <v>2740.2571691901749</v>
      </c>
      <c r="AA34" s="261"/>
      <c r="AB34" s="261"/>
      <c r="AC34" s="261"/>
      <c r="AD34" s="721"/>
      <c r="AE34" s="249">
        <f t="shared" ref="AE34:AE37" si="37">SUM(Y34:AC34)</f>
        <v>1960241.0071691934</v>
      </c>
      <c r="AF34" s="1069">
        <f>AE34-AD34-'Schedule 3A_Income Statement'!CP51</f>
        <v>0</v>
      </c>
      <c r="AG34" s="250"/>
      <c r="AH34" s="261">
        <v>878055.27000000188</v>
      </c>
      <c r="AI34" s="261"/>
      <c r="AJ34" s="406">
        <f t="shared" ref="AJ34:AJ37" si="38">SUM(AH34:AI34)</f>
        <v>878055.27000000188</v>
      </c>
      <c r="AK34" s="261">
        <v>1152364.4899999984</v>
      </c>
      <c r="AL34" s="261"/>
      <c r="AM34" s="406">
        <f t="shared" ref="AM34:AM37" si="39">SUM(AK34:AL34)</f>
        <v>1152364.4899999984</v>
      </c>
      <c r="AN34" s="406">
        <f t="shared" ref="AN34:AN37" si="40">AJ34+AM34</f>
        <v>2030419.7600000002</v>
      </c>
      <c r="AO34" s="261">
        <v>2413.2307542554754</v>
      </c>
      <c r="AP34" s="261"/>
      <c r="AQ34" s="261"/>
      <c r="AR34" s="261"/>
      <c r="AS34" s="721"/>
      <c r="AT34" s="249">
        <f t="shared" ref="AT34:AT37" si="41">SUM(AN34:AR34)</f>
        <v>2032832.9907542558</v>
      </c>
      <c r="AU34" s="1069">
        <f>AT34-AS34-'Schedule 3A_Income Statement'!CQ51</f>
        <v>0</v>
      </c>
      <c r="AV34" s="250"/>
      <c r="AW34" s="261">
        <v>745077.74000000313</v>
      </c>
      <c r="AX34" s="261"/>
      <c r="AY34" s="406">
        <f t="shared" ref="AY34:AY37" si="42">SUM(AW34:AX34)</f>
        <v>745077.74000000313</v>
      </c>
      <c r="AZ34" s="261">
        <v>1143000.889999999</v>
      </c>
      <c r="BA34" s="261"/>
      <c r="BB34" s="406">
        <f t="shared" ref="BB34:BB37" si="43">SUM(AZ34:BA34)</f>
        <v>1143000.889999999</v>
      </c>
      <c r="BC34" s="406">
        <f t="shared" ref="BC34:BC37" si="44">AY34+BB34</f>
        <v>1888078.6300000022</v>
      </c>
      <c r="BD34" s="261">
        <v>9389.3527829199993</v>
      </c>
      <c r="BE34" s="261"/>
      <c r="BF34" s="261"/>
      <c r="BG34" s="261"/>
      <c r="BH34" s="721"/>
      <c r="BI34" s="249">
        <f t="shared" ref="BI34:BI37" si="45">SUM(BC34:BG34)</f>
        <v>1897467.9827829222</v>
      </c>
      <c r="BJ34" s="1069">
        <f>BI34-BH34-'Schedule 3A_Income Statement'!CR51</f>
        <v>0</v>
      </c>
      <c r="BL34" s="406">
        <f t="shared" si="29"/>
        <v>3354027.9000000125</v>
      </c>
      <c r="BM34" s="406">
        <f t="shared" si="0"/>
        <v>0</v>
      </c>
      <c r="BN34" s="406">
        <f t="shared" si="1"/>
        <v>3354027.9000000125</v>
      </c>
      <c r="BO34" s="406">
        <f t="shared" si="2"/>
        <v>4454502.4799999967</v>
      </c>
      <c r="BP34" s="406">
        <f t="shared" si="3"/>
        <v>0</v>
      </c>
      <c r="BQ34" s="406">
        <f t="shared" si="4"/>
        <v>4454502.4799999967</v>
      </c>
      <c r="BR34" s="406">
        <f t="shared" si="5"/>
        <v>7808530.3800000101</v>
      </c>
      <c r="BS34" s="406">
        <f t="shared" si="6"/>
        <v>14542.840706365787</v>
      </c>
      <c r="BT34" s="406">
        <f t="shared" si="7"/>
        <v>0</v>
      </c>
      <c r="BU34" s="406">
        <f t="shared" si="8"/>
        <v>0</v>
      </c>
      <c r="BV34" s="406">
        <f t="shared" si="9"/>
        <v>0</v>
      </c>
      <c r="BW34" s="406">
        <f t="shared" si="10"/>
        <v>0</v>
      </c>
      <c r="BX34" s="406">
        <f t="shared" si="11"/>
        <v>7823073.2207063753</v>
      </c>
      <c r="BY34" s="406">
        <f t="shared" si="12"/>
        <v>0</v>
      </c>
    </row>
    <row r="35" spans="1:77" s="397" customFormat="1">
      <c r="A35" s="1072">
        <v>16</v>
      </c>
      <c r="B35" s="131" t="s">
        <v>217</v>
      </c>
      <c r="C35" s="1070" t="s">
        <v>202</v>
      </c>
      <c r="D35" s="261">
        <v>0</v>
      </c>
      <c r="E35" s="261"/>
      <c r="F35" s="406">
        <f t="shared" si="30"/>
        <v>0</v>
      </c>
      <c r="G35" s="261">
        <v>8748715.8099997733</v>
      </c>
      <c r="H35" s="261"/>
      <c r="I35" s="406">
        <f t="shared" si="31"/>
        <v>8748715.8099997733</v>
      </c>
      <c r="J35" s="406">
        <f t="shared" si="32"/>
        <v>8748715.8099997733</v>
      </c>
      <c r="K35" s="261">
        <v>7.0242208121008666E-10</v>
      </c>
      <c r="L35" s="261"/>
      <c r="M35" s="261"/>
      <c r="N35" s="261"/>
      <c r="O35" s="721"/>
      <c r="P35" s="249">
        <f t="shared" si="33"/>
        <v>8748715.8099997733</v>
      </c>
      <c r="Q35" s="1069">
        <f>P35-O35-'Schedule 3A_Income Statement'!CO52</f>
        <v>0</v>
      </c>
      <c r="R35" s="250"/>
      <c r="S35" s="261">
        <v>0</v>
      </c>
      <c r="T35" s="261"/>
      <c r="U35" s="406">
        <f t="shared" si="34"/>
        <v>0</v>
      </c>
      <c r="V35" s="261">
        <v>9483499.3599997628</v>
      </c>
      <c r="W35" s="261"/>
      <c r="X35" s="406">
        <f t="shared" si="35"/>
        <v>9483499.3599997628</v>
      </c>
      <c r="Y35" s="406">
        <f t="shared" si="36"/>
        <v>9483499.3599997628</v>
      </c>
      <c r="Z35" s="261">
        <v>3250.376044317783</v>
      </c>
      <c r="AA35" s="261"/>
      <c r="AB35" s="261"/>
      <c r="AC35" s="261"/>
      <c r="AD35" s="721"/>
      <c r="AE35" s="249">
        <f t="shared" si="37"/>
        <v>9486749.7360440809</v>
      </c>
      <c r="AF35" s="1069">
        <f>AE35-AD35-'Schedule 3A_Income Statement'!CP52</f>
        <v>0</v>
      </c>
      <c r="AG35" s="250"/>
      <c r="AH35" s="261">
        <v>0</v>
      </c>
      <c r="AI35" s="261"/>
      <c r="AJ35" s="406">
        <f t="shared" si="38"/>
        <v>0</v>
      </c>
      <c r="AK35" s="261">
        <v>10324505.230000237</v>
      </c>
      <c r="AL35" s="261"/>
      <c r="AM35" s="406">
        <f t="shared" si="39"/>
        <v>10324505.230000237</v>
      </c>
      <c r="AN35" s="406">
        <f t="shared" si="40"/>
        <v>10324505.230000237</v>
      </c>
      <c r="AO35" s="261">
        <v>15353.449030498052</v>
      </c>
      <c r="AP35" s="261"/>
      <c r="AQ35" s="261"/>
      <c r="AR35" s="261"/>
      <c r="AS35" s="721"/>
      <c r="AT35" s="249">
        <f t="shared" si="41"/>
        <v>10339858.679030735</v>
      </c>
      <c r="AU35" s="1069">
        <f>AT35-AS35-'Schedule 3A_Income Statement'!CQ52</f>
        <v>0</v>
      </c>
      <c r="AV35" s="250"/>
      <c r="AW35" s="261">
        <v>91.310000000521541</v>
      </c>
      <c r="AX35" s="261"/>
      <c r="AY35" s="406">
        <f t="shared" si="42"/>
        <v>91.310000000521541</v>
      </c>
      <c r="AZ35" s="261">
        <v>11299625.660000373</v>
      </c>
      <c r="BA35" s="261"/>
      <c r="BB35" s="406">
        <f t="shared" si="43"/>
        <v>11299625.660000373</v>
      </c>
      <c r="BC35" s="406">
        <f t="shared" si="44"/>
        <v>11299716.970000373</v>
      </c>
      <c r="BD35" s="261">
        <v>52106.601873508662</v>
      </c>
      <c r="BE35" s="261"/>
      <c r="BF35" s="261"/>
      <c r="BG35" s="261"/>
      <c r="BH35" s="721"/>
      <c r="BI35" s="249">
        <f t="shared" si="45"/>
        <v>11351823.571873883</v>
      </c>
      <c r="BJ35" s="1069">
        <f>BI35-BH35-'Schedule 3A_Income Statement'!CR52</f>
        <v>0</v>
      </c>
      <c r="BL35" s="406">
        <f t="shared" si="29"/>
        <v>91.310000000521541</v>
      </c>
      <c r="BM35" s="406">
        <f t="shared" si="0"/>
        <v>0</v>
      </c>
      <c r="BN35" s="406">
        <f t="shared" si="1"/>
        <v>91.310000000521541</v>
      </c>
      <c r="BO35" s="406">
        <f t="shared" si="2"/>
        <v>39856346.060000151</v>
      </c>
      <c r="BP35" s="406">
        <f t="shared" si="3"/>
        <v>0</v>
      </c>
      <c r="BQ35" s="406">
        <f t="shared" si="4"/>
        <v>39856346.060000151</v>
      </c>
      <c r="BR35" s="406">
        <f t="shared" si="5"/>
        <v>39856437.370000146</v>
      </c>
      <c r="BS35" s="406">
        <f t="shared" si="6"/>
        <v>70710.426948325199</v>
      </c>
      <c r="BT35" s="406">
        <f t="shared" si="7"/>
        <v>0</v>
      </c>
      <c r="BU35" s="406">
        <f t="shared" si="8"/>
        <v>0</v>
      </c>
      <c r="BV35" s="406">
        <f t="shared" si="9"/>
        <v>0</v>
      </c>
      <c r="BW35" s="406">
        <f t="shared" si="10"/>
        <v>0</v>
      </c>
      <c r="BX35" s="406">
        <f t="shared" si="11"/>
        <v>39927147.79694847</v>
      </c>
      <c r="BY35" s="406">
        <f t="shared" si="12"/>
        <v>0</v>
      </c>
    </row>
    <row r="36" spans="1:77" s="397" customFormat="1">
      <c r="A36" s="1072">
        <v>17</v>
      </c>
      <c r="B36" s="131" t="s">
        <v>218</v>
      </c>
      <c r="C36" s="1070" t="s">
        <v>202</v>
      </c>
      <c r="D36" s="261">
        <v>479.64000000040687</v>
      </c>
      <c r="E36" s="261"/>
      <c r="F36" s="406">
        <f t="shared" si="30"/>
        <v>479.64000000040687</v>
      </c>
      <c r="G36" s="261">
        <v>9504764.8999993969</v>
      </c>
      <c r="H36" s="261"/>
      <c r="I36" s="406">
        <f t="shared" si="31"/>
        <v>9504764.8999993969</v>
      </c>
      <c r="J36" s="406">
        <f t="shared" si="32"/>
        <v>9505244.5399993975</v>
      </c>
      <c r="K36" s="261">
        <v>7.6315338048769469E-10</v>
      </c>
      <c r="L36" s="261"/>
      <c r="M36" s="261"/>
      <c r="N36" s="261"/>
      <c r="O36" s="721"/>
      <c r="P36" s="249">
        <f t="shared" si="33"/>
        <v>9505244.5399993975</v>
      </c>
      <c r="Q36" s="1069">
        <f>P36-O36-'Schedule 3A_Income Statement'!CO53</f>
        <v>0</v>
      </c>
      <c r="R36" s="250"/>
      <c r="S36" s="261">
        <v>319.75999999998749</v>
      </c>
      <c r="T36" s="261"/>
      <c r="U36" s="406">
        <f t="shared" si="34"/>
        <v>319.75999999998749</v>
      </c>
      <c r="V36" s="261">
        <v>10623323.139999142</v>
      </c>
      <c r="W36" s="261"/>
      <c r="X36" s="406">
        <f t="shared" si="35"/>
        <v>10623323.139999142</v>
      </c>
      <c r="Y36" s="406">
        <f t="shared" si="36"/>
        <v>10623642.899999142</v>
      </c>
      <c r="Z36" s="261">
        <v>3641.9082349486825</v>
      </c>
      <c r="AA36" s="261"/>
      <c r="AB36" s="261"/>
      <c r="AC36" s="261"/>
      <c r="AD36" s="721"/>
      <c r="AE36" s="249">
        <f t="shared" si="37"/>
        <v>10627284.80823409</v>
      </c>
      <c r="AF36" s="1069">
        <f>AE36-AD36-'Schedule 3A_Income Statement'!CP53</f>
        <v>0</v>
      </c>
      <c r="AG36" s="250"/>
      <c r="AH36" s="261">
        <v>1488.4799999998504</v>
      </c>
      <c r="AI36" s="261"/>
      <c r="AJ36" s="406">
        <f t="shared" si="38"/>
        <v>1488.4799999998504</v>
      </c>
      <c r="AK36" s="261">
        <v>14265105.820000304</v>
      </c>
      <c r="AL36" s="261"/>
      <c r="AM36" s="406">
        <f t="shared" si="39"/>
        <v>14265105.820000304</v>
      </c>
      <c r="AN36" s="406">
        <f t="shared" si="40"/>
        <v>14266594.300000304</v>
      </c>
      <c r="AO36" s="261">
        <v>21214.655237681338</v>
      </c>
      <c r="AP36" s="261"/>
      <c r="AQ36" s="261"/>
      <c r="AR36" s="261"/>
      <c r="AS36" s="721"/>
      <c r="AT36" s="249">
        <f t="shared" si="41"/>
        <v>14287808.955237987</v>
      </c>
      <c r="AU36" s="1069">
        <f>AT36-AS36-'Schedule 3A_Income Statement'!CQ53</f>
        <v>0</v>
      </c>
      <c r="AV36" s="250"/>
      <c r="AW36" s="261">
        <v>1275.839999999851</v>
      </c>
      <c r="AX36" s="261"/>
      <c r="AY36" s="406">
        <f t="shared" si="42"/>
        <v>1275.839999999851</v>
      </c>
      <c r="AZ36" s="261">
        <v>14734288.390000377</v>
      </c>
      <c r="BA36" s="261"/>
      <c r="BB36" s="406">
        <f t="shared" si="43"/>
        <v>14734288.390000377</v>
      </c>
      <c r="BC36" s="406">
        <f t="shared" si="44"/>
        <v>14735564.230000377</v>
      </c>
      <c r="BD36" s="261">
        <v>67951.450457545958</v>
      </c>
      <c r="BE36" s="261"/>
      <c r="BF36" s="261"/>
      <c r="BG36" s="261"/>
      <c r="BH36" s="721"/>
      <c r="BI36" s="249">
        <f t="shared" si="45"/>
        <v>14803515.680457924</v>
      </c>
      <c r="BJ36" s="1069">
        <f>BI36-BH36-'Schedule 3A_Income Statement'!CR53</f>
        <v>0</v>
      </c>
      <c r="BL36" s="406">
        <f t="shared" si="29"/>
        <v>3563.7200000000958</v>
      </c>
      <c r="BM36" s="406">
        <f t="shared" si="0"/>
        <v>0</v>
      </c>
      <c r="BN36" s="406">
        <f t="shared" si="1"/>
        <v>3563.7200000000958</v>
      </c>
      <c r="BO36" s="406">
        <f t="shared" si="2"/>
        <v>49127482.249999225</v>
      </c>
      <c r="BP36" s="406">
        <f t="shared" si="3"/>
        <v>0</v>
      </c>
      <c r="BQ36" s="406">
        <f t="shared" si="4"/>
        <v>49127482.249999225</v>
      </c>
      <c r="BR36" s="406">
        <f t="shared" si="5"/>
        <v>49131045.969999216</v>
      </c>
      <c r="BS36" s="406">
        <f t="shared" si="6"/>
        <v>92808.013930176734</v>
      </c>
      <c r="BT36" s="406">
        <f t="shared" si="7"/>
        <v>0</v>
      </c>
      <c r="BU36" s="406">
        <f t="shared" si="8"/>
        <v>0</v>
      </c>
      <c r="BV36" s="406">
        <f t="shared" si="9"/>
        <v>0</v>
      </c>
      <c r="BW36" s="406">
        <f t="shared" si="10"/>
        <v>0</v>
      </c>
      <c r="BX36" s="406">
        <f t="shared" si="11"/>
        <v>49223853.983929396</v>
      </c>
      <c r="BY36" s="406">
        <f t="shared" si="12"/>
        <v>0</v>
      </c>
    </row>
    <row r="37" spans="1:77" s="397" customFormat="1">
      <c r="A37" s="1072">
        <v>18</v>
      </c>
      <c r="B37" s="131" t="s">
        <v>219</v>
      </c>
      <c r="C37" s="1070" t="s">
        <v>202</v>
      </c>
      <c r="D37" s="261">
        <v>0</v>
      </c>
      <c r="E37" s="261"/>
      <c r="F37" s="406">
        <f t="shared" si="30"/>
        <v>0</v>
      </c>
      <c r="G37" s="261">
        <v>0</v>
      </c>
      <c r="H37" s="261"/>
      <c r="I37" s="406">
        <f t="shared" si="31"/>
        <v>0</v>
      </c>
      <c r="J37" s="406">
        <f t="shared" si="32"/>
        <v>0</v>
      </c>
      <c r="K37" s="261">
        <v>0</v>
      </c>
      <c r="L37" s="261"/>
      <c r="M37" s="261"/>
      <c r="N37" s="261"/>
      <c r="O37" s="721"/>
      <c r="P37" s="249">
        <f t="shared" si="33"/>
        <v>0</v>
      </c>
      <c r="Q37" s="1069">
        <f>P37-O37-'Schedule 3A_Income Statement'!CO54</f>
        <v>0</v>
      </c>
      <c r="R37" s="250"/>
      <c r="S37" s="261">
        <v>0</v>
      </c>
      <c r="T37" s="261"/>
      <c r="U37" s="406">
        <f t="shared" si="34"/>
        <v>0</v>
      </c>
      <c r="V37" s="261">
        <v>0</v>
      </c>
      <c r="W37" s="261"/>
      <c r="X37" s="406">
        <f t="shared" si="35"/>
        <v>0</v>
      </c>
      <c r="Y37" s="406">
        <f t="shared" si="36"/>
        <v>0</v>
      </c>
      <c r="Z37" s="261">
        <v>0</v>
      </c>
      <c r="AA37" s="261"/>
      <c r="AB37" s="261"/>
      <c r="AC37" s="261"/>
      <c r="AD37" s="721"/>
      <c r="AE37" s="249">
        <f t="shared" si="37"/>
        <v>0</v>
      </c>
      <c r="AF37" s="1069">
        <f>AE37-AD37-'Schedule 3A_Income Statement'!CP54</f>
        <v>0</v>
      </c>
      <c r="AG37" s="250"/>
      <c r="AH37" s="261">
        <v>0</v>
      </c>
      <c r="AI37" s="261"/>
      <c r="AJ37" s="406">
        <f t="shared" si="38"/>
        <v>0</v>
      </c>
      <c r="AK37" s="261">
        <v>0</v>
      </c>
      <c r="AL37" s="261"/>
      <c r="AM37" s="406">
        <f t="shared" si="39"/>
        <v>0</v>
      </c>
      <c r="AN37" s="406">
        <f t="shared" si="40"/>
        <v>0</v>
      </c>
      <c r="AO37" s="261">
        <v>0</v>
      </c>
      <c r="AP37" s="261"/>
      <c r="AQ37" s="261"/>
      <c r="AR37" s="261"/>
      <c r="AS37" s="721"/>
      <c r="AT37" s="249">
        <f t="shared" si="41"/>
        <v>0</v>
      </c>
      <c r="AU37" s="1069">
        <f>AT37-AS37-'Schedule 3A_Income Statement'!CQ54</f>
        <v>0</v>
      </c>
      <c r="AV37" s="250"/>
      <c r="AW37" s="261">
        <v>0</v>
      </c>
      <c r="AX37" s="261"/>
      <c r="AY37" s="406">
        <f t="shared" si="42"/>
        <v>0</v>
      </c>
      <c r="AZ37" s="261">
        <v>0</v>
      </c>
      <c r="BA37" s="261"/>
      <c r="BB37" s="406">
        <f t="shared" si="43"/>
        <v>0</v>
      </c>
      <c r="BC37" s="406">
        <f t="shared" si="44"/>
        <v>0</v>
      </c>
      <c r="BD37" s="261">
        <v>0</v>
      </c>
      <c r="BE37" s="261"/>
      <c r="BF37" s="261"/>
      <c r="BG37" s="261"/>
      <c r="BH37" s="721"/>
      <c r="BI37" s="249">
        <f t="shared" si="45"/>
        <v>0</v>
      </c>
      <c r="BJ37" s="1069">
        <f>BI37-BH37-'Schedule 3A_Income Statement'!CR54</f>
        <v>0</v>
      </c>
      <c r="BL37" s="406">
        <f t="shared" si="29"/>
        <v>0</v>
      </c>
      <c r="BM37" s="406">
        <f t="shared" si="0"/>
        <v>0</v>
      </c>
      <c r="BN37" s="406">
        <f t="shared" si="1"/>
        <v>0</v>
      </c>
      <c r="BO37" s="406">
        <f t="shared" si="2"/>
        <v>0</v>
      </c>
      <c r="BP37" s="406">
        <f t="shared" si="3"/>
        <v>0</v>
      </c>
      <c r="BQ37" s="406">
        <f t="shared" si="4"/>
        <v>0</v>
      </c>
      <c r="BR37" s="406">
        <f t="shared" si="5"/>
        <v>0</v>
      </c>
      <c r="BS37" s="406">
        <f t="shared" si="6"/>
        <v>0</v>
      </c>
      <c r="BT37" s="406">
        <f t="shared" si="7"/>
        <v>0</v>
      </c>
      <c r="BU37" s="406">
        <f t="shared" si="8"/>
        <v>0</v>
      </c>
      <c r="BV37" s="406">
        <f t="shared" si="9"/>
        <v>0</v>
      </c>
      <c r="BW37" s="406">
        <f t="shared" si="10"/>
        <v>0</v>
      </c>
      <c r="BX37" s="406">
        <f t="shared" si="11"/>
        <v>0</v>
      </c>
      <c r="BY37" s="406">
        <f t="shared" si="12"/>
        <v>0</v>
      </c>
    </row>
    <row r="38" spans="1:77" s="397" customFormat="1">
      <c r="A38" s="1072">
        <v>19</v>
      </c>
      <c r="B38" s="133" t="s">
        <v>220</v>
      </c>
      <c r="C38" s="1070" t="s">
        <v>202</v>
      </c>
      <c r="D38" s="261">
        <v>1649597.6299999943</v>
      </c>
      <c r="E38" s="261"/>
      <c r="F38" s="406">
        <f t="shared" si="13"/>
        <v>1649597.6299999943</v>
      </c>
      <c r="G38" s="261">
        <v>6456663.3300000038</v>
      </c>
      <c r="H38" s="261"/>
      <c r="I38" s="406">
        <f t="shared" si="14"/>
        <v>6456663.3300000038</v>
      </c>
      <c r="J38" s="406">
        <f t="shared" si="15"/>
        <v>8106260.9599999981</v>
      </c>
      <c r="K38" s="261">
        <v>6.1875949643795957E-10</v>
      </c>
      <c r="L38" s="261"/>
      <c r="M38" s="261"/>
      <c r="N38" s="261"/>
      <c r="O38" s="721"/>
      <c r="P38" s="249">
        <f t="shared" si="16"/>
        <v>8106260.959999999</v>
      </c>
      <c r="Q38" s="1069">
        <f>P38-O38-'Schedule 3A_Income Statement'!CO55</f>
        <v>0</v>
      </c>
      <c r="R38" s="250"/>
      <c r="S38" s="261">
        <v>1759858.0800000024</v>
      </c>
      <c r="T38" s="261"/>
      <c r="U38" s="406">
        <f t="shared" si="17"/>
        <v>1759858.0800000024</v>
      </c>
      <c r="V38" s="261">
        <v>6491685.3700000178</v>
      </c>
      <c r="W38" s="261"/>
      <c r="X38" s="406">
        <f t="shared" si="18"/>
        <v>6491685.3700000178</v>
      </c>
      <c r="Y38" s="406">
        <f t="shared" si="19"/>
        <v>8251543.4500000197</v>
      </c>
      <c r="Z38" s="261">
        <v>7006.6235230951215</v>
      </c>
      <c r="AA38" s="261"/>
      <c r="AB38" s="261"/>
      <c r="AC38" s="261"/>
      <c r="AD38" s="721"/>
      <c r="AE38" s="249">
        <f t="shared" si="20"/>
        <v>8258550.0735231144</v>
      </c>
      <c r="AF38" s="1069">
        <f>AE38-AD38-'Schedule 3A_Income Statement'!CP55</f>
        <v>0</v>
      </c>
      <c r="AG38" s="250"/>
      <c r="AH38" s="261">
        <v>1815898.5400000017</v>
      </c>
      <c r="AI38" s="261"/>
      <c r="AJ38" s="406">
        <f t="shared" si="21"/>
        <v>1815898.5400000017</v>
      </c>
      <c r="AK38" s="261">
        <v>6962831.3000000119</v>
      </c>
      <c r="AL38" s="261"/>
      <c r="AM38" s="406">
        <f t="shared" si="22"/>
        <v>6962831.3000000119</v>
      </c>
      <c r="AN38" s="406">
        <f t="shared" si="23"/>
        <v>8778729.8400000129</v>
      </c>
      <c r="AO38" s="261">
        <v>11801.104340131684</v>
      </c>
      <c r="AP38" s="261"/>
      <c r="AQ38" s="261"/>
      <c r="AR38" s="261"/>
      <c r="AS38" s="721"/>
      <c r="AT38" s="249">
        <f t="shared" si="24"/>
        <v>8790530.9443401452</v>
      </c>
      <c r="AU38" s="1069">
        <f>AT38-AS38-'Schedule 3A_Income Statement'!CQ55</f>
        <v>0</v>
      </c>
      <c r="AV38" s="250"/>
      <c r="AW38" s="261">
        <v>1800784.5500000026</v>
      </c>
      <c r="AX38" s="261"/>
      <c r="AY38" s="406">
        <f t="shared" si="25"/>
        <v>1800784.5500000026</v>
      </c>
      <c r="AZ38" s="261">
        <v>6849393.1399999941</v>
      </c>
      <c r="BA38" s="261"/>
      <c r="BB38" s="406">
        <f t="shared" si="26"/>
        <v>6849393.1399999941</v>
      </c>
      <c r="BC38" s="406">
        <f t="shared" si="27"/>
        <v>8650177.6899999976</v>
      </c>
      <c r="BD38" s="261">
        <v>41539.012423784021</v>
      </c>
      <c r="BE38" s="261"/>
      <c r="BF38" s="261"/>
      <c r="BG38" s="261"/>
      <c r="BH38" s="721"/>
      <c r="BI38" s="249">
        <f t="shared" si="28"/>
        <v>8691716.7024237812</v>
      </c>
      <c r="BJ38" s="1069">
        <f>BI38-BH38-'Schedule 3A_Income Statement'!CR55</f>
        <v>0</v>
      </c>
      <c r="BL38" s="406">
        <f t="shared" si="29"/>
        <v>7026138.8000000007</v>
      </c>
      <c r="BM38" s="406">
        <f t="shared" si="0"/>
        <v>0</v>
      </c>
      <c r="BN38" s="406">
        <f t="shared" si="1"/>
        <v>7026138.8000000007</v>
      </c>
      <c r="BO38" s="406">
        <f t="shared" si="2"/>
        <v>26760573.140000027</v>
      </c>
      <c r="BP38" s="406">
        <f t="shared" si="3"/>
        <v>0</v>
      </c>
      <c r="BQ38" s="406">
        <f t="shared" si="4"/>
        <v>26760573.140000027</v>
      </c>
      <c r="BR38" s="406">
        <f t="shared" si="5"/>
        <v>33786711.940000027</v>
      </c>
      <c r="BS38" s="406">
        <f t="shared" si="6"/>
        <v>60346.740287011446</v>
      </c>
      <c r="BT38" s="406">
        <f t="shared" si="7"/>
        <v>0</v>
      </c>
      <c r="BU38" s="406">
        <f t="shared" si="8"/>
        <v>0</v>
      </c>
      <c r="BV38" s="406">
        <f t="shared" si="9"/>
        <v>0</v>
      </c>
      <c r="BW38" s="406">
        <f t="shared" si="10"/>
        <v>0</v>
      </c>
      <c r="BX38" s="406">
        <f t="shared" si="11"/>
        <v>33847058.680287041</v>
      </c>
      <c r="BY38" s="406">
        <f t="shared" si="12"/>
        <v>0</v>
      </c>
    </row>
    <row r="39" spans="1:77" s="397" customFormat="1">
      <c r="A39" s="1071">
        <v>20</v>
      </c>
      <c r="B39" s="131" t="s">
        <v>221</v>
      </c>
      <c r="C39" s="1070" t="s">
        <v>202</v>
      </c>
      <c r="D39" s="261">
        <v>682087.06000000052</v>
      </c>
      <c r="E39" s="261"/>
      <c r="F39" s="406">
        <f t="shared" si="13"/>
        <v>682087.06000000052</v>
      </c>
      <c r="G39" s="261">
        <v>1348294.6900000009</v>
      </c>
      <c r="H39" s="261"/>
      <c r="I39" s="406">
        <f t="shared" si="14"/>
        <v>1348294.6900000009</v>
      </c>
      <c r="J39" s="406">
        <f t="shared" si="15"/>
        <v>2030381.7500000014</v>
      </c>
      <c r="K39" s="261">
        <v>1.4975150662859735E-10</v>
      </c>
      <c r="L39" s="261"/>
      <c r="M39" s="261"/>
      <c r="N39" s="261"/>
      <c r="O39" s="721"/>
      <c r="P39" s="249">
        <f t="shared" si="16"/>
        <v>2030381.7500000016</v>
      </c>
      <c r="Q39" s="1069">
        <f>P39-O39-'Schedule 3A_Income Statement'!CO56</f>
        <v>0</v>
      </c>
      <c r="R39" s="250"/>
      <c r="S39" s="261">
        <v>721328.76000000047</v>
      </c>
      <c r="T39" s="261"/>
      <c r="U39" s="406">
        <f t="shared" si="17"/>
        <v>721328.76000000047</v>
      </c>
      <c r="V39" s="261">
        <v>1479579.0399999996</v>
      </c>
      <c r="W39" s="261"/>
      <c r="X39" s="406">
        <f t="shared" si="18"/>
        <v>1479579.0399999996</v>
      </c>
      <c r="Y39" s="406">
        <f t="shared" si="19"/>
        <v>2200907.7999999998</v>
      </c>
      <c r="Z39" s="261">
        <v>2467.0138011017689</v>
      </c>
      <c r="AA39" s="261"/>
      <c r="AB39" s="261"/>
      <c r="AC39" s="261"/>
      <c r="AD39" s="721"/>
      <c r="AE39" s="249">
        <f t="shared" si="20"/>
        <v>2203374.8138011014</v>
      </c>
      <c r="AF39" s="1069">
        <f>AE39-AD39-'Schedule 3A_Income Statement'!CP56</f>
        <v>0</v>
      </c>
      <c r="AG39" s="250"/>
      <c r="AH39" s="261">
        <v>767079.28999999876</v>
      </c>
      <c r="AI39" s="261"/>
      <c r="AJ39" s="406">
        <f t="shared" si="21"/>
        <v>767079.28999999876</v>
      </c>
      <c r="AK39" s="261">
        <v>1613180.9699999997</v>
      </c>
      <c r="AL39" s="261"/>
      <c r="AM39" s="406">
        <f t="shared" si="22"/>
        <v>1613180.9699999997</v>
      </c>
      <c r="AN39" s="406">
        <f t="shared" si="23"/>
        <v>2380260.2599999984</v>
      </c>
      <c r="AO39" s="261">
        <v>3010.0888062124804</v>
      </c>
      <c r="AP39" s="261"/>
      <c r="AQ39" s="261"/>
      <c r="AR39" s="261"/>
      <c r="AS39" s="721"/>
      <c r="AT39" s="249">
        <f t="shared" si="24"/>
        <v>2383270.3488062108</v>
      </c>
      <c r="AU39" s="1069">
        <f>AT39-AS39-'Schedule 3A_Income Statement'!CQ56</f>
        <v>0</v>
      </c>
      <c r="AV39" s="250"/>
      <c r="AW39" s="261">
        <v>843695.58999999962</v>
      </c>
      <c r="AX39" s="261"/>
      <c r="AY39" s="406">
        <f t="shared" si="25"/>
        <v>843695.58999999962</v>
      </c>
      <c r="AZ39" s="261">
        <v>1567127.4700000004</v>
      </c>
      <c r="BA39" s="261"/>
      <c r="BB39" s="406">
        <f t="shared" si="26"/>
        <v>1567127.4700000004</v>
      </c>
      <c r="BC39" s="406">
        <f t="shared" si="27"/>
        <v>2410823.06</v>
      </c>
      <c r="BD39" s="261">
        <v>11890.269599241688</v>
      </c>
      <c r="BE39" s="261"/>
      <c r="BF39" s="261"/>
      <c r="BG39" s="261"/>
      <c r="BH39" s="721"/>
      <c r="BI39" s="249">
        <f t="shared" si="28"/>
        <v>2422713.3295992417</v>
      </c>
      <c r="BJ39" s="1069">
        <f>BI39-BH39-'Schedule 3A_Income Statement'!CR56</f>
        <v>0</v>
      </c>
      <c r="BL39" s="406">
        <f t="shared" si="29"/>
        <v>3014190.6999999993</v>
      </c>
      <c r="BM39" s="406">
        <f t="shared" si="0"/>
        <v>0</v>
      </c>
      <c r="BN39" s="406">
        <f t="shared" si="1"/>
        <v>3014190.6999999993</v>
      </c>
      <c r="BO39" s="406">
        <f t="shared" si="2"/>
        <v>6008182.1700000009</v>
      </c>
      <c r="BP39" s="406">
        <f t="shared" si="3"/>
        <v>0</v>
      </c>
      <c r="BQ39" s="406">
        <f t="shared" si="4"/>
        <v>6008182.1700000009</v>
      </c>
      <c r="BR39" s="406">
        <f t="shared" si="5"/>
        <v>9022372.8699999992</v>
      </c>
      <c r="BS39" s="406">
        <f t="shared" si="6"/>
        <v>17367.372206556087</v>
      </c>
      <c r="BT39" s="406">
        <f t="shared" si="7"/>
        <v>0</v>
      </c>
      <c r="BU39" s="406">
        <f t="shared" si="8"/>
        <v>0</v>
      </c>
      <c r="BV39" s="406">
        <f t="shared" si="9"/>
        <v>0</v>
      </c>
      <c r="BW39" s="406">
        <f t="shared" si="10"/>
        <v>0</v>
      </c>
      <c r="BX39" s="406">
        <f t="shared" si="11"/>
        <v>9039740.2422065549</v>
      </c>
      <c r="BY39" s="406">
        <f t="shared" si="12"/>
        <v>0</v>
      </c>
    </row>
    <row r="40" spans="1:77" s="397" customFormat="1">
      <c r="A40" s="1072">
        <v>21</v>
      </c>
      <c r="B40" s="133" t="s">
        <v>222</v>
      </c>
      <c r="C40" s="1070" t="s">
        <v>202</v>
      </c>
      <c r="D40" s="261">
        <v>791707.4099999998</v>
      </c>
      <c r="E40" s="261"/>
      <c r="F40" s="406">
        <f t="shared" si="13"/>
        <v>791707.4099999998</v>
      </c>
      <c r="G40" s="261">
        <v>1027377.0300000003</v>
      </c>
      <c r="H40" s="261"/>
      <c r="I40" s="406">
        <f t="shared" si="14"/>
        <v>1027377.0300000003</v>
      </c>
      <c r="J40" s="406">
        <f t="shared" si="15"/>
        <v>1819084.44</v>
      </c>
      <c r="K40" s="261">
        <v>1.3065488530584192E-10</v>
      </c>
      <c r="L40" s="261"/>
      <c r="M40" s="261"/>
      <c r="N40" s="261"/>
      <c r="O40" s="721"/>
      <c r="P40" s="249">
        <f t="shared" si="16"/>
        <v>1819084.4400000002</v>
      </c>
      <c r="Q40" s="1069">
        <f>P40-O40-'Schedule 3A_Income Statement'!CO57</f>
        <v>0</v>
      </c>
      <c r="R40" s="250"/>
      <c r="S40" s="261">
        <v>1093052.6400000018</v>
      </c>
      <c r="T40" s="261"/>
      <c r="U40" s="406">
        <f t="shared" si="17"/>
        <v>1093052.6400000018</v>
      </c>
      <c r="V40" s="261">
        <v>998904.51999999967</v>
      </c>
      <c r="W40" s="261"/>
      <c r="X40" s="406">
        <f t="shared" si="18"/>
        <v>998904.51999999967</v>
      </c>
      <c r="Y40" s="406">
        <f t="shared" si="19"/>
        <v>2091957.1600000015</v>
      </c>
      <c r="Z40" s="261">
        <v>3312.2681319891644</v>
      </c>
      <c r="AA40" s="261"/>
      <c r="AB40" s="261"/>
      <c r="AC40" s="261"/>
      <c r="AD40" s="721"/>
      <c r="AE40" s="249">
        <f t="shared" si="20"/>
        <v>2095269.4281319906</v>
      </c>
      <c r="AF40" s="1069">
        <f>AE40-AD40-'Schedule 3A_Income Statement'!CP57</f>
        <v>0</v>
      </c>
      <c r="AG40" s="250"/>
      <c r="AH40" s="261">
        <v>1034520.460000001</v>
      </c>
      <c r="AI40" s="261"/>
      <c r="AJ40" s="406">
        <f t="shared" si="21"/>
        <v>1034520.460000001</v>
      </c>
      <c r="AK40" s="261">
        <v>966544.41000000038</v>
      </c>
      <c r="AL40" s="261"/>
      <c r="AM40" s="406">
        <f t="shared" si="22"/>
        <v>966544.41000000038</v>
      </c>
      <c r="AN40" s="406">
        <f t="shared" si="23"/>
        <v>2001064.8700000015</v>
      </c>
      <c r="AO40" s="261">
        <v>2261.5586933491732</v>
      </c>
      <c r="AP40" s="261"/>
      <c r="AQ40" s="261"/>
      <c r="AR40" s="261"/>
      <c r="AS40" s="721"/>
      <c r="AT40" s="249">
        <f t="shared" si="24"/>
        <v>2003326.4286933506</v>
      </c>
      <c r="AU40" s="1069">
        <f>AT40-AS40-'Schedule 3A_Income Statement'!CQ57</f>
        <v>0</v>
      </c>
      <c r="AV40" s="250"/>
      <c r="AW40" s="261">
        <v>926365.17000000051</v>
      </c>
      <c r="AX40" s="261"/>
      <c r="AY40" s="406">
        <f t="shared" si="25"/>
        <v>926365.17000000051</v>
      </c>
      <c r="AZ40" s="261">
        <v>943776.87000000023</v>
      </c>
      <c r="BA40" s="261"/>
      <c r="BB40" s="406">
        <f t="shared" si="26"/>
        <v>943776.87000000023</v>
      </c>
      <c r="BC40" s="406">
        <f t="shared" si="27"/>
        <v>1870142.0400000007</v>
      </c>
      <c r="BD40" s="261">
        <v>9472.7841480053648</v>
      </c>
      <c r="BE40" s="261"/>
      <c r="BF40" s="261"/>
      <c r="BG40" s="261"/>
      <c r="BH40" s="721"/>
      <c r="BI40" s="249">
        <f t="shared" si="28"/>
        <v>1879614.824148006</v>
      </c>
      <c r="BJ40" s="1069">
        <f>BI40-BH40-'Schedule 3A_Income Statement'!CR57</f>
        <v>0</v>
      </c>
      <c r="BL40" s="406">
        <f t="shared" si="29"/>
        <v>3845645.680000003</v>
      </c>
      <c r="BM40" s="406">
        <f t="shared" si="0"/>
        <v>0</v>
      </c>
      <c r="BN40" s="406">
        <f t="shared" si="1"/>
        <v>3845645.680000003</v>
      </c>
      <c r="BO40" s="406">
        <f t="shared" si="2"/>
        <v>3936602.83</v>
      </c>
      <c r="BP40" s="406">
        <f t="shared" si="3"/>
        <v>0</v>
      </c>
      <c r="BQ40" s="406">
        <f t="shared" si="4"/>
        <v>3936602.83</v>
      </c>
      <c r="BR40" s="406">
        <f t="shared" si="5"/>
        <v>7782248.5100000035</v>
      </c>
      <c r="BS40" s="406">
        <f t="shared" si="6"/>
        <v>15046.610973343833</v>
      </c>
      <c r="BT40" s="406">
        <f t="shared" si="7"/>
        <v>0</v>
      </c>
      <c r="BU40" s="406">
        <f t="shared" si="8"/>
        <v>0</v>
      </c>
      <c r="BV40" s="406">
        <f t="shared" si="9"/>
        <v>0</v>
      </c>
      <c r="BW40" s="406">
        <f t="shared" si="10"/>
        <v>0</v>
      </c>
      <c r="BX40" s="406">
        <f t="shared" si="11"/>
        <v>7797295.1209733468</v>
      </c>
      <c r="BY40" s="406">
        <f t="shared" si="12"/>
        <v>0</v>
      </c>
    </row>
    <row r="41" spans="1:77" s="397" customFormat="1">
      <c r="A41" s="1071">
        <v>22</v>
      </c>
      <c r="B41" s="131" t="s">
        <v>223</v>
      </c>
      <c r="C41" s="762" t="s">
        <v>381</v>
      </c>
      <c r="D41" s="261">
        <v>1212.6400000000001</v>
      </c>
      <c r="E41" s="261"/>
      <c r="F41" s="406">
        <f t="shared" si="13"/>
        <v>1212.6400000000001</v>
      </c>
      <c r="G41" s="261">
        <v>29819.560000000012</v>
      </c>
      <c r="H41" s="261"/>
      <c r="I41" s="406">
        <f t="shared" si="14"/>
        <v>29819.560000000012</v>
      </c>
      <c r="J41" s="406">
        <f t="shared" si="15"/>
        <v>31032.200000000012</v>
      </c>
      <c r="K41" s="261">
        <v>2.4679486774476665E-12</v>
      </c>
      <c r="L41" s="261"/>
      <c r="M41" s="261"/>
      <c r="N41" s="261"/>
      <c r="O41" s="721"/>
      <c r="P41" s="249">
        <f t="shared" si="16"/>
        <v>31032.200000000015</v>
      </c>
      <c r="Q41" s="1069">
        <f>P41-O41-'Schedule 3A_Income Statement'!CO58</f>
        <v>0</v>
      </c>
      <c r="R41" s="250"/>
      <c r="S41" s="261">
        <v>6314.7</v>
      </c>
      <c r="T41" s="261"/>
      <c r="U41" s="406">
        <f t="shared" si="17"/>
        <v>6314.7</v>
      </c>
      <c r="V41" s="261">
        <v>64581.380000000005</v>
      </c>
      <c r="W41" s="261"/>
      <c r="X41" s="406">
        <f t="shared" si="18"/>
        <v>64581.380000000005</v>
      </c>
      <c r="Y41" s="406">
        <f t="shared" si="19"/>
        <v>70896.08</v>
      </c>
      <c r="Z41" s="261">
        <v>39.292130928347596</v>
      </c>
      <c r="AA41" s="261"/>
      <c r="AB41" s="261"/>
      <c r="AC41" s="261"/>
      <c r="AD41" s="721"/>
      <c r="AE41" s="249">
        <f t="shared" si="20"/>
        <v>70935.372130928343</v>
      </c>
      <c r="AF41" s="1069">
        <f>AE41-AD41-'Schedule 3A_Income Statement'!CP58</f>
        <v>0</v>
      </c>
      <c r="AG41" s="250"/>
      <c r="AH41" s="261">
        <v>8321.02</v>
      </c>
      <c r="AI41" s="261"/>
      <c r="AJ41" s="406">
        <f t="shared" si="21"/>
        <v>8321.02</v>
      </c>
      <c r="AK41" s="261">
        <v>56707.58</v>
      </c>
      <c r="AL41" s="261"/>
      <c r="AM41" s="406">
        <f t="shared" si="22"/>
        <v>56707.58</v>
      </c>
      <c r="AN41" s="406">
        <f t="shared" si="23"/>
        <v>65028.600000000006</v>
      </c>
      <c r="AO41" s="261">
        <v>90.958682080685776</v>
      </c>
      <c r="AP41" s="261"/>
      <c r="AQ41" s="261"/>
      <c r="AR41" s="261"/>
      <c r="AS41" s="721"/>
      <c r="AT41" s="249">
        <f t="shared" si="24"/>
        <v>65119.558682080693</v>
      </c>
      <c r="AU41" s="1069">
        <f>AT41-AS41-'Schedule 3A_Income Statement'!CQ58</f>
        <v>0</v>
      </c>
      <c r="AV41" s="250"/>
      <c r="AW41" s="261">
        <v>0</v>
      </c>
      <c r="AX41" s="261"/>
      <c r="AY41" s="406">
        <f t="shared" si="25"/>
        <v>0</v>
      </c>
      <c r="AZ41" s="261">
        <v>51606.65</v>
      </c>
      <c r="BA41" s="261"/>
      <c r="BB41" s="406">
        <f t="shared" si="26"/>
        <v>51606.65</v>
      </c>
      <c r="BC41" s="406">
        <f t="shared" si="27"/>
        <v>51606.65</v>
      </c>
      <c r="BD41" s="261">
        <v>237.97435406316751</v>
      </c>
      <c r="BE41" s="261"/>
      <c r="BF41" s="261"/>
      <c r="BG41" s="261"/>
      <c r="BH41" s="721"/>
      <c r="BI41" s="249">
        <f t="shared" si="28"/>
        <v>51844.624354063169</v>
      </c>
      <c r="BJ41" s="1069">
        <f>BI41-BH41-'Schedule 3A_Income Statement'!CR58</f>
        <v>0</v>
      </c>
      <c r="BL41" s="406">
        <f t="shared" si="29"/>
        <v>15848.36</v>
      </c>
      <c r="BM41" s="406">
        <f t="shared" si="0"/>
        <v>0</v>
      </c>
      <c r="BN41" s="406">
        <f t="shared" si="1"/>
        <v>15848.36</v>
      </c>
      <c r="BO41" s="406">
        <f t="shared" si="2"/>
        <v>202715.17</v>
      </c>
      <c r="BP41" s="406">
        <f t="shared" si="3"/>
        <v>0</v>
      </c>
      <c r="BQ41" s="406">
        <f t="shared" si="4"/>
        <v>202715.17</v>
      </c>
      <c r="BR41" s="406">
        <f t="shared" si="5"/>
        <v>218563.53</v>
      </c>
      <c r="BS41" s="406">
        <f t="shared" si="6"/>
        <v>368.22516707220336</v>
      </c>
      <c r="BT41" s="406">
        <f t="shared" si="7"/>
        <v>0</v>
      </c>
      <c r="BU41" s="406">
        <f t="shared" si="8"/>
        <v>0</v>
      </c>
      <c r="BV41" s="406">
        <f t="shared" si="9"/>
        <v>0</v>
      </c>
      <c r="BW41" s="406">
        <f t="shared" si="10"/>
        <v>0</v>
      </c>
      <c r="BX41" s="406">
        <f t="shared" si="11"/>
        <v>218931.75516707223</v>
      </c>
      <c r="BY41" s="406">
        <f t="shared" si="12"/>
        <v>0</v>
      </c>
    </row>
    <row r="42" spans="1:77" s="397" customFormat="1">
      <c r="A42" s="1072">
        <v>23</v>
      </c>
      <c r="B42" s="133" t="s">
        <v>224</v>
      </c>
      <c r="C42" s="1070" t="s">
        <v>202</v>
      </c>
      <c r="D42" s="261">
        <v>8913.2900000000009</v>
      </c>
      <c r="E42" s="261"/>
      <c r="F42" s="406">
        <f t="shared" si="13"/>
        <v>8913.2900000000009</v>
      </c>
      <c r="G42" s="261">
        <v>113313.64</v>
      </c>
      <c r="H42" s="261"/>
      <c r="I42" s="406">
        <f t="shared" si="14"/>
        <v>113313.64</v>
      </c>
      <c r="J42" s="406">
        <f t="shared" si="15"/>
        <v>122226.93</v>
      </c>
      <c r="K42" s="261">
        <v>9.640085713456619E-12</v>
      </c>
      <c r="L42" s="261"/>
      <c r="M42" s="261"/>
      <c r="N42" s="261"/>
      <c r="O42" s="721"/>
      <c r="P42" s="249">
        <f t="shared" si="16"/>
        <v>122226.93000000001</v>
      </c>
      <c r="Q42" s="1069">
        <f>P42-O42-'Schedule 3A_Income Statement'!CO59</f>
        <v>0</v>
      </c>
      <c r="R42" s="250"/>
      <c r="S42" s="261">
        <v>16758.96</v>
      </c>
      <c r="T42" s="261"/>
      <c r="U42" s="406">
        <f t="shared" si="17"/>
        <v>16758.96</v>
      </c>
      <c r="V42" s="261">
        <v>125036.98000000001</v>
      </c>
      <c r="W42" s="261"/>
      <c r="X42" s="406">
        <f t="shared" si="18"/>
        <v>125036.98000000001</v>
      </c>
      <c r="Y42" s="406">
        <f t="shared" si="19"/>
        <v>141795.94</v>
      </c>
      <c r="Z42" s="261">
        <v>88.390505942748518</v>
      </c>
      <c r="AA42" s="261"/>
      <c r="AB42" s="261"/>
      <c r="AC42" s="261"/>
      <c r="AD42" s="721"/>
      <c r="AE42" s="249">
        <f t="shared" si="20"/>
        <v>141884.33050594275</v>
      </c>
      <c r="AF42" s="1069">
        <f>AE42-AD42-'Schedule 3A_Income Statement'!CP59</f>
        <v>0</v>
      </c>
      <c r="AG42" s="250"/>
      <c r="AH42" s="261">
        <v>19739.359999999993</v>
      </c>
      <c r="AI42" s="261"/>
      <c r="AJ42" s="406">
        <f t="shared" si="21"/>
        <v>19739.359999999993</v>
      </c>
      <c r="AK42" s="261">
        <v>67108.63</v>
      </c>
      <c r="AL42" s="261"/>
      <c r="AM42" s="406">
        <f t="shared" si="22"/>
        <v>67108.63</v>
      </c>
      <c r="AN42" s="406">
        <f t="shared" si="23"/>
        <v>86847.989999999991</v>
      </c>
      <c r="AO42" s="261">
        <v>115.52316704574537</v>
      </c>
      <c r="AP42" s="261"/>
      <c r="AQ42" s="261"/>
      <c r="AR42" s="261"/>
      <c r="AS42" s="721"/>
      <c r="AT42" s="249">
        <f t="shared" si="24"/>
        <v>86963.513167045734</v>
      </c>
      <c r="AU42" s="1069">
        <f>AT42-AS42-'Schedule 3A_Income Statement'!CQ59</f>
        <v>0</v>
      </c>
      <c r="AV42" s="250"/>
      <c r="AW42" s="261">
        <v>25601.729999999989</v>
      </c>
      <c r="AX42" s="261"/>
      <c r="AY42" s="406">
        <f t="shared" si="25"/>
        <v>25601.729999999989</v>
      </c>
      <c r="AZ42" s="261">
        <v>44769.49</v>
      </c>
      <c r="BA42" s="261"/>
      <c r="BB42" s="406">
        <f t="shared" si="26"/>
        <v>44769.49</v>
      </c>
      <c r="BC42" s="406">
        <f t="shared" si="27"/>
        <v>70371.219999999987</v>
      </c>
      <c r="BD42" s="261">
        <v>347.96658391321472</v>
      </c>
      <c r="BE42" s="261"/>
      <c r="BF42" s="261"/>
      <c r="BG42" s="261"/>
      <c r="BH42" s="721"/>
      <c r="BI42" s="249">
        <f t="shared" si="28"/>
        <v>70719.186583913208</v>
      </c>
      <c r="BJ42" s="1069">
        <f>BI42-BH42-'Schedule 3A_Income Statement'!CR59</f>
        <v>0</v>
      </c>
      <c r="BL42" s="406">
        <f t="shared" si="29"/>
        <v>71013.339999999982</v>
      </c>
      <c r="BM42" s="406">
        <f t="shared" si="0"/>
        <v>0</v>
      </c>
      <c r="BN42" s="406">
        <f t="shared" si="1"/>
        <v>71013.339999999982</v>
      </c>
      <c r="BO42" s="406">
        <f t="shared" si="2"/>
        <v>350228.74</v>
      </c>
      <c r="BP42" s="406">
        <f t="shared" si="3"/>
        <v>0</v>
      </c>
      <c r="BQ42" s="406">
        <f t="shared" si="4"/>
        <v>350228.74</v>
      </c>
      <c r="BR42" s="406">
        <f t="shared" si="5"/>
        <v>421242.07999999996</v>
      </c>
      <c r="BS42" s="406">
        <f t="shared" si="6"/>
        <v>551.88025690171821</v>
      </c>
      <c r="BT42" s="406">
        <f t="shared" si="7"/>
        <v>0</v>
      </c>
      <c r="BU42" s="406">
        <f t="shared" si="8"/>
        <v>0</v>
      </c>
      <c r="BV42" s="406">
        <f t="shared" si="9"/>
        <v>0</v>
      </c>
      <c r="BW42" s="406">
        <f t="shared" si="10"/>
        <v>0</v>
      </c>
      <c r="BX42" s="406">
        <f t="shared" si="11"/>
        <v>421793.96025690169</v>
      </c>
      <c r="BY42" s="406">
        <f t="shared" si="12"/>
        <v>0</v>
      </c>
    </row>
    <row r="43" spans="1:77" s="397" customFormat="1" ht="15" customHeight="1">
      <c r="A43" s="1071">
        <v>24</v>
      </c>
      <c r="B43" s="681" t="s">
        <v>372</v>
      </c>
      <c r="C43" s="131" t="s">
        <v>202</v>
      </c>
      <c r="D43" s="261">
        <v>2362856.4999999995</v>
      </c>
      <c r="E43" s="261"/>
      <c r="F43" s="406">
        <f t="shared" si="13"/>
        <v>2362856.4999999995</v>
      </c>
      <c r="G43" s="261">
        <v>0</v>
      </c>
      <c r="H43" s="261"/>
      <c r="I43" s="406">
        <f t="shared" si="14"/>
        <v>0</v>
      </c>
      <c r="J43" s="406">
        <f t="shared" si="15"/>
        <v>2362856.4999999995</v>
      </c>
      <c r="K43" s="261"/>
      <c r="L43" s="261"/>
      <c r="M43" s="261"/>
      <c r="N43" s="261"/>
      <c r="O43" s="721"/>
      <c r="P43" s="249">
        <f t="shared" si="16"/>
        <v>2362856.4999999995</v>
      </c>
      <c r="Q43" s="1069">
        <f>P43-O43-'Schedule 3A_Income Statement'!CO60</f>
        <v>0</v>
      </c>
      <c r="R43" s="250"/>
      <c r="S43" s="261">
        <v>2459361.1</v>
      </c>
      <c r="T43" s="261"/>
      <c r="U43" s="406">
        <f t="shared" si="17"/>
        <v>2459361.1</v>
      </c>
      <c r="V43" s="261">
        <v>0</v>
      </c>
      <c r="W43" s="261"/>
      <c r="X43" s="406">
        <f t="shared" si="18"/>
        <v>0</v>
      </c>
      <c r="Y43" s="406">
        <f t="shared" si="19"/>
        <v>2459361.1</v>
      </c>
      <c r="Z43" s="261"/>
      <c r="AA43" s="261"/>
      <c r="AB43" s="261"/>
      <c r="AC43" s="261"/>
      <c r="AD43" s="721"/>
      <c r="AE43" s="249">
        <f t="shared" si="20"/>
        <v>2459361.1</v>
      </c>
      <c r="AF43" s="1069">
        <f>AE43-AD43-'Schedule 3A_Income Statement'!CP60</f>
        <v>0</v>
      </c>
      <c r="AG43" s="250"/>
      <c r="AH43" s="261">
        <v>2680248.2000000002</v>
      </c>
      <c r="AI43" s="261"/>
      <c r="AJ43" s="406">
        <f t="shared" si="21"/>
        <v>2680248.2000000002</v>
      </c>
      <c r="AK43" s="261">
        <v>0</v>
      </c>
      <c r="AL43" s="261"/>
      <c r="AM43" s="406">
        <f t="shared" si="22"/>
        <v>0</v>
      </c>
      <c r="AN43" s="406">
        <f t="shared" si="23"/>
        <v>2680248.2000000002</v>
      </c>
      <c r="AO43" s="261"/>
      <c r="AP43" s="261"/>
      <c r="AQ43" s="261"/>
      <c r="AR43" s="261"/>
      <c r="AS43" s="721"/>
      <c r="AT43" s="249">
        <f t="shared" si="24"/>
        <v>2680248.2000000002</v>
      </c>
      <c r="AU43" s="1069">
        <f>AT43-AS43-'Schedule 3A_Income Statement'!CQ60</f>
        <v>0</v>
      </c>
      <c r="AV43" s="250"/>
      <c r="AW43" s="261">
        <v>2648282.3000000003</v>
      </c>
      <c r="AX43" s="261"/>
      <c r="AY43" s="406">
        <f t="shared" si="25"/>
        <v>2648282.3000000003</v>
      </c>
      <c r="AZ43" s="261">
        <v>0</v>
      </c>
      <c r="BA43" s="261"/>
      <c r="BB43" s="406">
        <f t="shared" si="26"/>
        <v>0</v>
      </c>
      <c r="BC43" s="406">
        <f t="shared" si="27"/>
        <v>2648282.3000000003</v>
      </c>
      <c r="BD43" s="261">
        <v>0</v>
      </c>
      <c r="BE43" s="261"/>
      <c r="BF43" s="261"/>
      <c r="BG43" s="261"/>
      <c r="BH43" s="721"/>
      <c r="BI43" s="249">
        <f t="shared" si="28"/>
        <v>2648282.3000000003</v>
      </c>
      <c r="BJ43" s="1069">
        <f>BI43-BH43-'Schedule 3A_Income Statement'!CR60</f>
        <v>0</v>
      </c>
      <c r="BL43" s="406">
        <f t="shared" si="29"/>
        <v>10150748.1</v>
      </c>
      <c r="BM43" s="406">
        <f t="shared" si="0"/>
        <v>0</v>
      </c>
      <c r="BN43" s="406">
        <f t="shared" si="1"/>
        <v>10150748.1</v>
      </c>
      <c r="BO43" s="406">
        <f t="shared" si="2"/>
        <v>0</v>
      </c>
      <c r="BP43" s="406">
        <f t="shared" si="3"/>
        <v>0</v>
      </c>
      <c r="BQ43" s="406">
        <f t="shared" si="4"/>
        <v>0</v>
      </c>
      <c r="BR43" s="406">
        <f t="shared" si="5"/>
        <v>10150748.1</v>
      </c>
      <c r="BS43" s="406">
        <f t="shared" si="6"/>
        <v>0</v>
      </c>
      <c r="BT43" s="406">
        <f t="shared" si="7"/>
        <v>0</v>
      </c>
      <c r="BU43" s="406">
        <f t="shared" si="8"/>
        <v>0</v>
      </c>
      <c r="BV43" s="406">
        <f t="shared" si="9"/>
        <v>0</v>
      </c>
      <c r="BW43" s="406">
        <f t="shared" si="10"/>
        <v>0</v>
      </c>
      <c r="BX43" s="406">
        <f t="shared" si="11"/>
        <v>10150748.1</v>
      </c>
      <c r="BY43" s="406">
        <f t="shared" si="12"/>
        <v>0</v>
      </c>
    </row>
    <row r="44" spans="1:77" s="397" customFormat="1">
      <c r="A44" s="1071">
        <v>25</v>
      </c>
      <c r="B44" s="131" t="s">
        <v>226</v>
      </c>
      <c r="C44" s="715" t="s">
        <v>202</v>
      </c>
      <c r="D44" s="261">
        <v>722061.25999999989</v>
      </c>
      <c r="E44" s="261"/>
      <c r="F44" s="406">
        <f t="shared" si="13"/>
        <v>722061.25999999989</v>
      </c>
      <c r="G44" s="261">
        <v>1513644.85</v>
      </c>
      <c r="H44" s="261"/>
      <c r="I44" s="406">
        <f t="shared" si="14"/>
        <v>1513644.85</v>
      </c>
      <c r="J44" s="406">
        <f t="shared" si="15"/>
        <v>2235706.11</v>
      </c>
      <c r="K44" s="261">
        <v>5.01937820238773E-15</v>
      </c>
      <c r="L44" s="261"/>
      <c r="M44" s="261"/>
      <c r="N44" s="261"/>
      <c r="O44" s="721"/>
      <c r="P44" s="249">
        <f t="shared" si="16"/>
        <v>2235706.11</v>
      </c>
      <c r="Q44" s="1069">
        <f>P44-O44-'Schedule 3A_Income Statement'!CO61</f>
        <v>0</v>
      </c>
      <c r="R44" s="250"/>
      <c r="S44" s="261">
        <v>801781.82</v>
      </c>
      <c r="T44" s="261"/>
      <c r="U44" s="406">
        <f t="shared" si="17"/>
        <v>801781.82</v>
      </c>
      <c r="V44" s="261">
        <v>1677082.08</v>
      </c>
      <c r="W44" s="261"/>
      <c r="X44" s="406">
        <f t="shared" si="18"/>
        <v>1677082.08</v>
      </c>
      <c r="Y44" s="406">
        <f t="shared" si="19"/>
        <v>2478863.9</v>
      </c>
      <c r="Z44" s="261">
        <v>5.01937820238773E-15</v>
      </c>
      <c r="AA44" s="261"/>
      <c r="AB44" s="261"/>
      <c r="AC44" s="261"/>
      <c r="AD44" s="721"/>
      <c r="AE44" s="249">
        <f t="shared" si="20"/>
        <v>2478863.9</v>
      </c>
      <c r="AF44" s="1069">
        <f>AE44-AD44-'Schedule 3A_Income Statement'!CP61</f>
        <v>0</v>
      </c>
      <c r="AG44" s="250"/>
      <c r="AH44" s="261">
        <v>1131192.9800000002</v>
      </c>
      <c r="AI44" s="261"/>
      <c r="AJ44" s="406">
        <f t="shared" si="21"/>
        <v>1131192.9800000002</v>
      </c>
      <c r="AK44" s="261">
        <v>1864413.6800000002</v>
      </c>
      <c r="AL44" s="261"/>
      <c r="AM44" s="406">
        <f t="shared" si="22"/>
        <v>1864413.6800000002</v>
      </c>
      <c r="AN44" s="406">
        <f t="shared" si="23"/>
        <v>2995606.66</v>
      </c>
      <c r="AO44" s="261">
        <v>0</v>
      </c>
      <c r="AP44" s="261"/>
      <c r="AQ44" s="261"/>
      <c r="AR44" s="261"/>
      <c r="AS44" s="721"/>
      <c r="AT44" s="249">
        <f t="shared" si="24"/>
        <v>2995606.66</v>
      </c>
      <c r="AU44" s="1069">
        <f>AT44-AS44-'Schedule 3A_Income Statement'!CQ61</f>
        <v>0</v>
      </c>
      <c r="AV44" s="250"/>
      <c r="AW44" s="261">
        <v>1733538.0599999998</v>
      </c>
      <c r="AX44" s="261"/>
      <c r="AY44" s="406">
        <f t="shared" si="25"/>
        <v>1733538.0599999998</v>
      </c>
      <c r="AZ44" s="261">
        <v>2435924.14</v>
      </c>
      <c r="BA44" s="261"/>
      <c r="BB44" s="406">
        <f t="shared" si="26"/>
        <v>2435924.14</v>
      </c>
      <c r="BC44" s="406">
        <f t="shared" si="27"/>
        <v>4169462.2</v>
      </c>
      <c r="BD44" s="261">
        <v>0</v>
      </c>
      <c r="BE44" s="261"/>
      <c r="BF44" s="261"/>
      <c r="BG44" s="261"/>
      <c r="BH44" s="721"/>
      <c r="BI44" s="249">
        <f t="shared" si="28"/>
        <v>4169462.2</v>
      </c>
      <c r="BJ44" s="1069">
        <f>BI44-BH44-'Schedule 3A_Income Statement'!CR61</f>
        <v>0</v>
      </c>
      <c r="BL44" s="406">
        <f t="shared" si="29"/>
        <v>4388574.12</v>
      </c>
      <c r="BM44" s="406">
        <f t="shared" si="0"/>
        <v>0</v>
      </c>
      <c r="BN44" s="406">
        <f t="shared" si="1"/>
        <v>4388574.12</v>
      </c>
      <c r="BO44" s="406">
        <f t="shared" si="2"/>
        <v>7491064.75</v>
      </c>
      <c r="BP44" s="406">
        <f t="shared" si="3"/>
        <v>0</v>
      </c>
      <c r="BQ44" s="406">
        <f t="shared" si="4"/>
        <v>7491064.75</v>
      </c>
      <c r="BR44" s="406">
        <f t="shared" si="5"/>
        <v>11879638.870000001</v>
      </c>
      <c r="BS44" s="406">
        <f t="shared" si="6"/>
        <v>1.003875640477546E-14</v>
      </c>
      <c r="BT44" s="406">
        <f t="shared" si="7"/>
        <v>0</v>
      </c>
      <c r="BU44" s="406">
        <f t="shared" si="8"/>
        <v>0</v>
      </c>
      <c r="BV44" s="406">
        <f t="shared" si="9"/>
        <v>0</v>
      </c>
      <c r="BW44" s="406">
        <f t="shared" si="10"/>
        <v>0</v>
      </c>
      <c r="BX44" s="406">
        <f t="shared" si="11"/>
        <v>11879638.870000001</v>
      </c>
      <c r="BY44" s="406">
        <f t="shared" si="12"/>
        <v>0</v>
      </c>
    </row>
    <row r="45" spans="1:77" s="397" customFormat="1" ht="15" customHeight="1">
      <c r="A45" s="1072">
        <v>26</v>
      </c>
      <c r="B45" s="133" t="s">
        <v>54</v>
      </c>
      <c r="C45" s="133"/>
      <c r="D45" s="251">
        <f>SUM(D18:D44)-D27-D29</f>
        <v>46015218.21580027</v>
      </c>
      <c r="E45" s="251">
        <f t="shared" ref="E45:H45" si="46">SUM(E18:E44)-E27-E29</f>
        <v>0</v>
      </c>
      <c r="F45" s="251">
        <f t="shared" si="13"/>
        <v>46015218.21580027</v>
      </c>
      <c r="G45" s="251">
        <f t="shared" ref="G45:O45" si="47">SUM(G18:G44)-G27-G29</f>
        <v>65205414.085198686</v>
      </c>
      <c r="H45" s="251">
        <f t="shared" si="46"/>
        <v>0</v>
      </c>
      <c r="I45" s="251">
        <f t="shared" si="14"/>
        <v>65205414.085198686</v>
      </c>
      <c r="J45" s="251">
        <f t="shared" si="15"/>
        <v>111220632.30099896</v>
      </c>
      <c r="K45" s="251">
        <f t="shared" si="47"/>
        <v>6.7131149118745455E-9</v>
      </c>
      <c r="L45" s="251">
        <f t="shared" si="47"/>
        <v>0</v>
      </c>
      <c r="M45" s="251">
        <f t="shared" si="47"/>
        <v>0</v>
      </c>
      <c r="N45" s="251">
        <f t="shared" si="47"/>
        <v>0</v>
      </c>
      <c r="O45" s="251">
        <f t="shared" si="47"/>
        <v>0</v>
      </c>
      <c r="P45" s="251">
        <f t="shared" si="16"/>
        <v>111220632.30099896</v>
      </c>
      <c r="Q45" s="1073">
        <f>P45-O45-(SUM('Schedule 3A_Income Statement'!$CO$35:$CO$61)-'Schedule 3A_Income Statement'!$CO$44-'Schedule 3A_Income Statement'!$CO$46)</f>
        <v>0.15999998152256012</v>
      </c>
      <c r="R45" s="250"/>
      <c r="S45" s="251">
        <f>SUM(S18:S44)-S27-S29</f>
        <v>48479477.888128757</v>
      </c>
      <c r="T45" s="251">
        <f t="shared" ref="T45" si="48">SUM(T18:T44)-T27-T29</f>
        <v>0</v>
      </c>
      <c r="U45" s="251">
        <f t="shared" si="17"/>
        <v>48479477.888128757</v>
      </c>
      <c r="V45" s="251">
        <f t="shared" ref="V45" si="49">SUM(V18:V44)-V27-V29</f>
        <v>69868161.453479394</v>
      </c>
      <c r="W45" s="251">
        <f t="shared" ref="W45" si="50">SUM(W18:W44)-W27-W29</f>
        <v>0</v>
      </c>
      <c r="X45" s="251">
        <f t="shared" si="18"/>
        <v>69868161.453479394</v>
      </c>
      <c r="Y45" s="251">
        <f t="shared" si="19"/>
        <v>118347639.34160815</v>
      </c>
      <c r="Z45" s="251">
        <f t="shared" ref="Z45:AC45" si="51">SUM(Z18:Z44)-Z27-Z29</f>
        <v>112437.86518983739</v>
      </c>
      <c r="AA45" s="251">
        <f t="shared" si="51"/>
        <v>0</v>
      </c>
      <c r="AB45" s="251">
        <f t="shared" si="51"/>
        <v>0</v>
      </c>
      <c r="AC45" s="251">
        <f t="shared" si="51"/>
        <v>0</v>
      </c>
      <c r="AD45" s="251">
        <f t="shared" ref="AD45" si="52">SUM(AD18:AD44)-AD27-AD29</f>
        <v>0</v>
      </c>
      <c r="AE45" s="251">
        <f t="shared" si="20"/>
        <v>118460077.20679799</v>
      </c>
      <c r="AF45" s="1073">
        <f>AE45-AD45-(SUM('Schedule 3A_Income Statement'!$CP$35:$CP$61)-'Schedule 3A_Income Statement'!$CP$44-'Schedule 3A_Income Statement'!$CP$46)</f>
        <v>0</v>
      </c>
      <c r="AG45" s="250"/>
      <c r="AH45" s="251">
        <f>SUM(AH18:AH44)-AH27-AH29</f>
        <v>49529714.37051335</v>
      </c>
      <c r="AI45" s="251">
        <f t="shared" ref="AI45" si="53">SUM(AI18:AI44)-AI27-AI29</f>
        <v>0</v>
      </c>
      <c r="AJ45" s="251">
        <f t="shared" si="21"/>
        <v>49529714.37051335</v>
      </c>
      <c r="AK45" s="251">
        <f t="shared" ref="AK45" si="54">SUM(AK18:AK44)-AK27-AK29</f>
        <v>76792785.056957617</v>
      </c>
      <c r="AL45" s="251">
        <f t="shared" ref="AL45" si="55">SUM(AL18:AL44)-AL27-AL29</f>
        <v>0</v>
      </c>
      <c r="AM45" s="251">
        <f t="shared" si="22"/>
        <v>76792785.056957617</v>
      </c>
      <c r="AN45" s="251">
        <f t="shared" si="23"/>
        <v>126322499.42747097</v>
      </c>
      <c r="AO45" s="251">
        <f t="shared" ref="AO45:AR45" si="56">SUM(AO18:AO44)-AO27-AO29</f>
        <v>129765.0166443784</v>
      </c>
      <c r="AP45" s="251">
        <f t="shared" si="56"/>
        <v>0</v>
      </c>
      <c r="AQ45" s="251">
        <f t="shared" si="56"/>
        <v>0</v>
      </c>
      <c r="AR45" s="251">
        <f t="shared" si="56"/>
        <v>0</v>
      </c>
      <c r="AS45" s="251">
        <f t="shared" ref="AS45" si="57">SUM(AS18:AS44)-AS27-AS29</f>
        <v>0</v>
      </c>
      <c r="AT45" s="251">
        <f t="shared" si="24"/>
        <v>126452264.44411534</v>
      </c>
      <c r="AU45" s="1073">
        <f>AT45-AS45-(SUM('Schedule 3A_Income Statement'!$CQ$35:$CQ$61)-'Schedule 3A_Income Statement'!$CQ$44-'Schedule 3A_Income Statement'!$CQ$46)</f>
        <v>0</v>
      </c>
      <c r="AV45" s="250"/>
      <c r="AW45" s="251">
        <f>SUM(AW18:AW44)-AW27-AW29</f>
        <v>52808837.984378219</v>
      </c>
      <c r="AX45" s="251">
        <f t="shared" ref="AX45" si="58">SUM(AX18:AX44)-AX27-AX29</f>
        <v>0</v>
      </c>
      <c r="AY45" s="251">
        <f t="shared" si="25"/>
        <v>52808837.984378219</v>
      </c>
      <c r="AZ45" s="251">
        <f t="shared" ref="AZ45" si="59">SUM(AZ18:AZ44)-AZ27-AZ29</f>
        <v>79914320.635084301</v>
      </c>
      <c r="BA45" s="251">
        <f t="shared" ref="BA45" si="60">SUM(BA18:BA44)-BA27-BA29</f>
        <v>0</v>
      </c>
      <c r="BB45" s="251">
        <f t="shared" si="26"/>
        <v>79914320.635084301</v>
      </c>
      <c r="BC45" s="251">
        <f t="shared" si="27"/>
        <v>132723158.61946252</v>
      </c>
      <c r="BD45" s="251">
        <f t="shared" ref="BD45:BG45" si="61">SUM(BD18:BD44)-BD27-BD29</f>
        <v>527794.89299995115</v>
      </c>
      <c r="BE45" s="251">
        <f t="shared" si="61"/>
        <v>0</v>
      </c>
      <c r="BF45" s="251">
        <f t="shared" si="61"/>
        <v>0</v>
      </c>
      <c r="BG45" s="251">
        <f t="shared" si="61"/>
        <v>0</v>
      </c>
      <c r="BH45" s="251">
        <f t="shared" ref="BH45" si="62">SUM(BH18:BH44)-BH27-BH29</f>
        <v>0</v>
      </c>
      <c r="BI45" s="251">
        <f t="shared" si="28"/>
        <v>133250953.51246247</v>
      </c>
      <c r="BJ45" s="1073">
        <f>BI45-BH45-(SUM('Schedule 3A_Income Statement'!$CR$35:$CR$61)-'Schedule 3A_Income Statement'!$CR$44-'Schedule 3A_Income Statement'!$CR$46)</f>
        <v>0</v>
      </c>
      <c r="BL45" s="406">
        <f t="shared" si="29"/>
        <v>196833248.45882058</v>
      </c>
      <c r="BM45" s="406">
        <f t="shared" si="0"/>
        <v>0</v>
      </c>
      <c r="BN45" s="406">
        <f t="shared" si="1"/>
        <v>196833248.45882058</v>
      </c>
      <c r="BO45" s="406">
        <f t="shared" si="2"/>
        <v>291780681.23072004</v>
      </c>
      <c r="BP45" s="406">
        <f t="shared" si="3"/>
        <v>0</v>
      </c>
      <c r="BQ45" s="406">
        <f t="shared" si="4"/>
        <v>291780681.23072004</v>
      </c>
      <c r="BR45" s="406">
        <f t="shared" si="5"/>
        <v>488613929.68954062</v>
      </c>
      <c r="BS45" s="406">
        <f t="shared" si="6"/>
        <v>769997.77483417362</v>
      </c>
      <c r="BT45" s="406">
        <f t="shared" si="7"/>
        <v>0</v>
      </c>
      <c r="BU45" s="406">
        <f t="shared" si="8"/>
        <v>0</v>
      </c>
      <c r="BV45" s="406">
        <f t="shared" si="9"/>
        <v>0</v>
      </c>
      <c r="BW45" s="406">
        <f t="shared" si="10"/>
        <v>0</v>
      </c>
      <c r="BX45" s="406">
        <f t="shared" si="11"/>
        <v>489383927.46437478</v>
      </c>
      <c r="BY45" s="406">
        <f t="shared" si="12"/>
        <v>0.15999998152256012</v>
      </c>
    </row>
    <row r="46" spans="1:77" s="397" customFormat="1" ht="15" customHeight="1">
      <c r="A46" s="686"/>
      <c r="B46" s="264"/>
      <c r="C46" s="264"/>
      <c r="D46" s="184"/>
      <c r="E46" s="164"/>
      <c r="F46" s="164"/>
      <c r="G46" s="164"/>
      <c r="H46" s="164"/>
      <c r="I46" s="164"/>
      <c r="J46" s="164"/>
      <c r="K46" s="164"/>
      <c r="L46" s="164"/>
      <c r="M46" s="164"/>
      <c r="N46" s="164"/>
      <c r="O46" s="164"/>
      <c r="P46" s="164"/>
      <c r="Q46" s="164"/>
      <c r="R46" s="164"/>
      <c r="S46" s="184"/>
      <c r="T46" s="164"/>
      <c r="U46" s="164"/>
      <c r="V46" s="164"/>
      <c r="W46" s="164"/>
      <c r="X46" s="164"/>
      <c r="Y46" s="164"/>
      <c r="Z46" s="164"/>
      <c r="AA46" s="164"/>
      <c r="AB46" s="164"/>
      <c r="AC46" s="164"/>
      <c r="AD46" s="164"/>
      <c r="AE46" s="164"/>
      <c r="AF46" s="164"/>
      <c r="AG46" s="164"/>
      <c r="AH46" s="184"/>
      <c r="AI46" s="164"/>
      <c r="AJ46" s="164"/>
      <c r="AK46" s="164"/>
      <c r="AL46" s="164"/>
      <c r="AM46" s="164"/>
      <c r="AN46" s="164"/>
      <c r="AO46" s="164"/>
      <c r="AP46" s="164"/>
      <c r="AQ46" s="164"/>
      <c r="AR46" s="164"/>
      <c r="AS46" s="164"/>
      <c r="AT46" s="164"/>
      <c r="AU46" s="164"/>
      <c r="AV46" s="164"/>
      <c r="AW46" s="184"/>
      <c r="AX46" s="164"/>
      <c r="AY46" s="164"/>
      <c r="AZ46" s="164"/>
      <c r="BA46" s="164"/>
      <c r="BB46" s="164"/>
      <c r="BC46" s="164"/>
      <c r="BD46" s="164"/>
      <c r="BE46" s="164"/>
      <c r="BF46" s="164"/>
      <c r="BG46" s="164"/>
      <c r="BH46" s="164"/>
      <c r="BI46" s="164"/>
      <c r="BJ46" s="164"/>
      <c r="BL46" s="184"/>
      <c r="BM46" s="164"/>
      <c r="BN46" s="164"/>
      <c r="BO46" s="164"/>
      <c r="BP46" s="164"/>
      <c r="BQ46" s="164"/>
      <c r="BR46" s="164"/>
      <c r="BS46" s="164"/>
      <c r="BT46" s="164"/>
      <c r="BU46" s="164"/>
      <c r="BV46" s="164"/>
      <c r="BW46" s="164"/>
      <c r="BX46" s="164"/>
      <c r="BY46" s="164"/>
    </row>
    <row r="47" spans="1:77" s="397" customFormat="1">
      <c r="A47" s="684">
        <v>27</v>
      </c>
      <c r="B47" s="133" t="s">
        <v>204</v>
      </c>
      <c r="C47" s="133" t="s">
        <v>204</v>
      </c>
      <c r="D47" s="406">
        <f t="shared" ref="D47:H52" si="63">SUMIF($C$18:$C$45,$C47,D$18:D$45)</f>
        <v>2039</v>
      </c>
      <c r="E47" s="406">
        <f t="shared" si="63"/>
        <v>0</v>
      </c>
      <c r="F47" s="406">
        <f t="shared" si="13"/>
        <v>2039</v>
      </c>
      <c r="G47" s="406">
        <f t="shared" si="63"/>
        <v>3158747</v>
      </c>
      <c r="H47" s="406">
        <f t="shared" si="63"/>
        <v>0</v>
      </c>
      <c r="I47" s="406">
        <f t="shared" ref="I47:I52" si="64">SUM(G47:H47)</f>
        <v>3158747</v>
      </c>
      <c r="J47" s="406">
        <f t="shared" ref="J47:J52" si="65">F47+I47</f>
        <v>3160786</v>
      </c>
      <c r="K47" s="406">
        <f t="shared" ref="K47:O52" si="66">SUMIF($C$18:$C$45,$C47,K$18:K$45)</f>
        <v>2.0720414837300206E-13</v>
      </c>
      <c r="L47" s="406">
        <f t="shared" si="66"/>
        <v>0</v>
      </c>
      <c r="M47" s="406">
        <f t="shared" si="66"/>
        <v>0</v>
      </c>
      <c r="N47" s="406">
        <f t="shared" si="66"/>
        <v>0</v>
      </c>
      <c r="O47" s="406">
        <f t="shared" si="66"/>
        <v>0</v>
      </c>
      <c r="P47" s="407">
        <f t="shared" ref="P47:P52" si="67">SUM(J47:N47)</f>
        <v>3160786</v>
      </c>
      <c r="Q47" s="717"/>
      <c r="R47" s="164"/>
      <c r="S47" s="406">
        <f t="shared" ref="S47:W52" si="68">SUMIF($C$18:$C$45,$C47,S$18:S$45)</f>
        <v>1035.92</v>
      </c>
      <c r="T47" s="406">
        <f t="shared" si="68"/>
        <v>0</v>
      </c>
      <c r="U47" s="406">
        <f t="shared" ref="U47:U52" si="69">SUM(S47:T47)</f>
        <v>1035.92</v>
      </c>
      <c r="V47" s="406">
        <f t="shared" si="68"/>
        <v>3649804.26</v>
      </c>
      <c r="W47" s="406">
        <f t="shared" si="68"/>
        <v>0</v>
      </c>
      <c r="X47" s="406">
        <f t="shared" ref="X47:X52" si="70">SUM(V47:W47)</f>
        <v>3649804.26</v>
      </c>
      <c r="Y47" s="406">
        <f t="shared" ref="Y47:Y52" si="71">U47+X47</f>
        <v>3650840.1799999997</v>
      </c>
      <c r="Z47" s="406">
        <f t="shared" ref="Z47:AD52" si="72">SUMIF($C$18:$C$45,$C47,Z$18:Z$45)</f>
        <v>5.100585656174319</v>
      </c>
      <c r="AA47" s="406">
        <f t="shared" si="72"/>
        <v>0</v>
      </c>
      <c r="AB47" s="406">
        <f t="shared" si="72"/>
        <v>0</v>
      </c>
      <c r="AC47" s="406">
        <f t="shared" si="72"/>
        <v>0</v>
      </c>
      <c r="AD47" s="406">
        <f t="shared" si="72"/>
        <v>0</v>
      </c>
      <c r="AE47" s="407">
        <f t="shared" ref="AE47:AE52" si="73">SUM(Y47:AC47)</f>
        <v>3650845.2805856559</v>
      </c>
      <c r="AF47" s="717"/>
      <c r="AG47" s="164"/>
      <c r="AH47" s="406">
        <f t="shared" ref="AH47:AL52" si="74">SUMIF($C$18:$C$45,$C47,AH$18:AH$45)</f>
        <v>717.67000000000007</v>
      </c>
      <c r="AI47" s="406">
        <f t="shared" si="74"/>
        <v>0</v>
      </c>
      <c r="AJ47" s="406">
        <f t="shared" ref="AJ47:AJ52" si="75">SUM(AH47:AI47)</f>
        <v>717.67000000000007</v>
      </c>
      <c r="AK47" s="406">
        <f t="shared" si="74"/>
        <v>3687938.4099999997</v>
      </c>
      <c r="AL47" s="406">
        <f t="shared" si="74"/>
        <v>0</v>
      </c>
      <c r="AM47" s="406">
        <f t="shared" ref="AM47:AM52" si="76">SUM(AK47:AL47)</f>
        <v>3687938.4099999997</v>
      </c>
      <c r="AN47" s="406">
        <f t="shared" ref="AN47:AN52" si="77">AJ47+AM47</f>
        <v>3688656.0799999996</v>
      </c>
      <c r="AO47" s="406">
        <f t="shared" ref="AO47:AS52" si="78">SUMIF($C$18:$C$45,$C47,AO$18:AO$45)</f>
        <v>1.631272041494972</v>
      </c>
      <c r="AP47" s="406">
        <f t="shared" si="78"/>
        <v>0</v>
      </c>
      <c r="AQ47" s="406">
        <f t="shared" si="78"/>
        <v>0</v>
      </c>
      <c r="AR47" s="406">
        <f t="shared" si="78"/>
        <v>0</v>
      </c>
      <c r="AS47" s="406">
        <f t="shared" si="78"/>
        <v>0</v>
      </c>
      <c r="AT47" s="407">
        <f t="shared" ref="AT47:AT52" si="79">SUM(AN47:AR47)</f>
        <v>3688657.7112720413</v>
      </c>
      <c r="AU47" s="717"/>
      <c r="AV47" s="164"/>
      <c r="AW47" s="406">
        <f t="shared" ref="AW47:BA52" si="80">SUMIF($C$18:$C$45,$C47,AW$18:AW$45)</f>
        <v>1263.22</v>
      </c>
      <c r="AX47" s="406">
        <f t="shared" si="80"/>
        <v>0</v>
      </c>
      <c r="AY47" s="406">
        <f t="shared" ref="AY47:AY52" si="81">SUM(AW47:AX47)</f>
        <v>1263.22</v>
      </c>
      <c r="AZ47" s="406">
        <f t="shared" si="80"/>
        <v>3565882.1199999996</v>
      </c>
      <c r="BA47" s="406">
        <f t="shared" si="80"/>
        <v>0</v>
      </c>
      <c r="BB47" s="406">
        <f t="shared" ref="BB47:BB52" si="82">SUM(AZ47:BA47)</f>
        <v>3565882.1199999996</v>
      </c>
      <c r="BC47" s="406">
        <f t="shared" ref="BC47:BC52" si="83">AY47+BB47</f>
        <v>3567145.34</v>
      </c>
      <c r="BD47" s="406">
        <f t="shared" ref="BD47:BH52" si="84">SUMIF($C$18:$C$45,$C47,BD$18:BD$45)</f>
        <v>10.345913089581988</v>
      </c>
      <c r="BE47" s="406">
        <f t="shared" si="84"/>
        <v>0</v>
      </c>
      <c r="BF47" s="406">
        <f t="shared" si="84"/>
        <v>0</v>
      </c>
      <c r="BG47" s="406">
        <f t="shared" si="84"/>
        <v>0</v>
      </c>
      <c r="BH47" s="406">
        <f t="shared" si="84"/>
        <v>0</v>
      </c>
      <c r="BI47" s="407">
        <f t="shared" ref="BI47:BI52" si="85">SUM(BC47:BG47)</f>
        <v>3567155.6859130897</v>
      </c>
      <c r="BJ47" s="717"/>
      <c r="BL47" s="406">
        <f t="shared" ref="BL47:BL52" si="86">D47+S47+AH47+AW47</f>
        <v>5055.8100000000004</v>
      </c>
      <c r="BM47" s="406">
        <f t="shared" ref="BM47:BM52" si="87">E47+T47+AI47+AX47</f>
        <v>0</v>
      </c>
      <c r="BN47" s="406">
        <f t="shared" ref="BN47:BN52" si="88">F47+U47+AJ47+AY47</f>
        <v>5055.8100000000004</v>
      </c>
      <c r="BO47" s="406">
        <f t="shared" ref="BO47:BO52" si="89">G47+V47+AK47+AZ47</f>
        <v>14062371.789999999</v>
      </c>
      <c r="BP47" s="406">
        <f t="shared" ref="BP47:BP52" si="90">H47+W47+AL47+BA47</f>
        <v>0</v>
      </c>
      <c r="BQ47" s="406">
        <f t="shared" ref="BQ47:BQ52" si="91">I47+X47+AM47+BB47</f>
        <v>14062371.789999999</v>
      </c>
      <c r="BR47" s="406">
        <f t="shared" ref="BR47:BR52" si="92">J47+Y47+AN47+BC47</f>
        <v>14067427.6</v>
      </c>
      <c r="BS47" s="406">
        <f t="shared" ref="BS47:BS52" si="93">K47+Z47+AO47+BD47</f>
        <v>17.077770787251485</v>
      </c>
      <c r="BT47" s="406">
        <f t="shared" ref="BT47:BT52" si="94">L47+AA47+AP47+BE47</f>
        <v>0</v>
      </c>
      <c r="BU47" s="406">
        <f t="shared" ref="BU47:BU52" si="95">M47+AB47+AQ47+BF47</f>
        <v>0</v>
      </c>
      <c r="BV47" s="406">
        <f t="shared" ref="BV47:BV52" si="96">N47+AC47+AR47+BG47</f>
        <v>0</v>
      </c>
      <c r="BW47" s="406">
        <f t="shared" ref="BW47:BW52" si="97">O47+AD47+AS47+BH47</f>
        <v>0</v>
      </c>
      <c r="BX47" s="406">
        <f t="shared" ref="BX47:BX52" si="98">P47+AE47+AT47+BI47</f>
        <v>14067444.677770786</v>
      </c>
      <c r="BY47" s="717"/>
    </row>
    <row r="48" spans="1:77" s="397" customFormat="1">
      <c r="A48" s="684">
        <v>28</v>
      </c>
      <c r="B48" s="131" t="s">
        <v>375</v>
      </c>
      <c r="C48" s="131" t="s">
        <v>375</v>
      </c>
      <c r="D48" s="406">
        <f t="shared" si="63"/>
        <v>12659537.670000002</v>
      </c>
      <c r="E48" s="406">
        <f t="shared" si="63"/>
        <v>0</v>
      </c>
      <c r="F48" s="406">
        <f t="shared" si="13"/>
        <v>12659537.670000002</v>
      </c>
      <c r="G48" s="406">
        <f t="shared" si="63"/>
        <v>1904677.5999999999</v>
      </c>
      <c r="H48" s="406">
        <f t="shared" si="63"/>
        <v>0</v>
      </c>
      <c r="I48" s="406">
        <f t="shared" si="64"/>
        <v>1904677.5999999999</v>
      </c>
      <c r="J48" s="406">
        <f t="shared" si="65"/>
        <v>14564215.270000001</v>
      </c>
      <c r="K48" s="406">
        <f t="shared" si="66"/>
        <v>9.2314215616203642E-10</v>
      </c>
      <c r="L48" s="406">
        <f t="shared" si="66"/>
        <v>0</v>
      </c>
      <c r="M48" s="406">
        <f t="shared" si="66"/>
        <v>0</v>
      </c>
      <c r="N48" s="406">
        <f t="shared" si="66"/>
        <v>0</v>
      </c>
      <c r="O48" s="406">
        <f t="shared" si="66"/>
        <v>0</v>
      </c>
      <c r="P48" s="408">
        <f t="shared" si="67"/>
        <v>14564215.270000001</v>
      </c>
      <c r="Q48" s="717"/>
      <c r="R48" s="164"/>
      <c r="S48" s="406">
        <f t="shared" si="68"/>
        <v>11544407.770000001</v>
      </c>
      <c r="T48" s="406">
        <f t="shared" si="68"/>
        <v>0</v>
      </c>
      <c r="U48" s="406">
        <f t="shared" si="69"/>
        <v>11544407.770000001</v>
      </c>
      <c r="V48" s="406">
        <f t="shared" si="68"/>
        <v>2825383.4899999998</v>
      </c>
      <c r="W48" s="406">
        <f t="shared" si="68"/>
        <v>0</v>
      </c>
      <c r="X48" s="406">
        <f t="shared" si="70"/>
        <v>2825383.4899999998</v>
      </c>
      <c r="Y48" s="406">
        <f t="shared" si="71"/>
        <v>14369791.260000002</v>
      </c>
      <c r="Z48" s="406">
        <f t="shared" si="72"/>
        <v>32335.367077726118</v>
      </c>
      <c r="AA48" s="406">
        <f t="shared" si="72"/>
        <v>0</v>
      </c>
      <c r="AB48" s="406">
        <f t="shared" si="72"/>
        <v>0</v>
      </c>
      <c r="AC48" s="406">
        <f t="shared" si="72"/>
        <v>0</v>
      </c>
      <c r="AD48" s="406">
        <f t="shared" si="72"/>
        <v>0</v>
      </c>
      <c r="AE48" s="408">
        <f t="shared" si="73"/>
        <v>14402126.627077729</v>
      </c>
      <c r="AF48" s="717"/>
      <c r="AG48" s="164"/>
      <c r="AH48" s="406">
        <f t="shared" si="74"/>
        <v>11834873.380000003</v>
      </c>
      <c r="AI48" s="406">
        <f t="shared" si="74"/>
        <v>0</v>
      </c>
      <c r="AJ48" s="406">
        <f t="shared" si="75"/>
        <v>11834873.380000003</v>
      </c>
      <c r="AK48" s="406">
        <f t="shared" si="74"/>
        <v>2576370.5699999998</v>
      </c>
      <c r="AL48" s="406">
        <f t="shared" si="74"/>
        <v>0</v>
      </c>
      <c r="AM48" s="406">
        <f t="shared" si="76"/>
        <v>2576370.5699999998</v>
      </c>
      <c r="AN48" s="406">
        <f t="shared" si="77"/>
        <v>14411243.950000003</v>
      </c>
      <c r="AO48" s="406">
        <f t="shared" si="78"/>
        <v>13260.357183866274</v>
      </c>
      <c r="AP48" s="406">
        <f t="shared" si="78"/>
        <v>0</v>
      </c>
      <c r="AQ48" s="406">
        <f t="shared" si="78"/>
        <v>0</v>
      </c>
      <c r="AR48" s="406">
        <f t="shared" si="78"/>
        <v>0</v>
      </c>
      <c r="AS48" s="406">
        <f t="shared" si="78"/>
        <v>0</v>
      </c>
      <c r="AT48" s="408">
        <f t="shared" si="79"/>
        <v>14424504.307183869</v>
      </c>
      <c r="AU48" s="717"/>
      <c r="AV48" s="164"/>
      <c r="AW48" s="406">
        <f t="shared" si="80"/>
        <v>13422805.470000003</v>
      </c>
      <c r="AX48" s="406">
        <f t="shared" si="80"/>
        <v>0</v>
      </c>
      <c r="AY48" s="406">
        <f t="shared" si="81"/>
        <v>13422805.470000003</v>
      </c>
      <c r="AZ48" s="406">
        <f t="shared" si="80"/>
        <v>3033004.87</v>
      </c>
      <c r="BA48" s="406">
        <f t="shared" si="80"/>
        <v>0</v>
      </c>
      <c r="BB48" s="406">
        <f t="shared" si="82"/>
        <v>3033004.87</v>
      </c>
      <c r="BC48" s="406">
        <f t="shared" si="83"/>
        <v>16455810.340000004</v>
      </c>
      <c r="BD48" s="406">
        <f t="shared" si="84"/>
        <v>88184.328994102019</v>
      </c>
      <c r="BE48" s="406">
        <f t="shared" si="84"/>
        <v>0</v>
      </c>
      <c r="BF48" s="406">
        <f t="shared" si="84"/>
        <v>0</v>
      </c>
      <c r="BG48" s="406">
        <f t="shared" si="84"/>
        <v>0</v>
      </c>
      <c r="BH48" s="406">
        <f t="shared" si="84"/>
        <v>0</v>
      </c>
      <c r="BI48" s="408">
        <f t="shared" si="85"/>
        <v>16543994.668994106</v>
      </c>
      <c r="BJ48" s="717"/>
      <c r="BL48" s="406">
        <f t="shared" si="86"/>
        <v>49461624.290000007</v>
      </c>
      <c r="BM48" s="406">
        <f t="shared" si="87"/>
        <v>0</v>
      </c>
      <c r="BN48" s="406">
        <f t="shared" si="88"/>
        <v>49461624.290000007</v>
      </c>
      <c r="BO48" s="406">
        <f t="shared" si="89"/>
        <v>10339436.530000001</v>
      </c>
      <c r="BP48" s="406">
        <f t="shared" si="90"/>
        <v>0</v>
      </c>
      <c r="BQ48" s="406">
        <f t="shared" si="91"/>
        <v>10339436.530000001</v>
      </c>
      <c r="BR48" s="406">
        <f t="shared" si="92"/>
        <v>59801060.820000008</v>
      </c>
      <c r="BS48" s="406">
        <f t="shared" si="93"/>
        <v>133780.05325569533</v>
      </c>
      <c r="BT48" s="406">
        <f t="shared" si="94"/>
        <v>0</v>
      </c>
      <c r="BU48" s="406">
        <f t="shared" si="95"/>
        <v>0</v>
      </c>
      <c r="BV48" s="406">
        <f t="shared" si="96"/>
        <v>0</v>
      </c>
      <c r="BW48" s="406">
        <f t="shared" si="97"/>
        <v>0</v>
      </c>
      <c r="BX48" s="406">
        <f t="shared" si="98"/>
        <v>59934840.873255707</v>
      </c>
      <c r="BY48" s="717"/>
    </row>
    <row r="49" spans="1:77" s="397" customFormat="1">
      <c r="A49" s="684">
        <v>29</v>
      </c>
      <c r="B49" s="133" t="s">
        <v>377</v>
      </c>
      <c r="C49" s="133" t="s">
        <v>377</v>
      </c>
      <c r="D49" s="406">
        <f t="shared" si="63"/>
        <v>2110307.7100000009</v>
      </c>
      <c r="E49" s="406">
        <f t="shared" si="63"/>
        <v>0</v>
      </c>
      <c r="F49" s="406">
        <f t="shared" si="13"/>
        <v>2110307.7100000009</v>
      </c>
      <c r="G49" s="406">
        <f t="shared" si="63"/>
        <v>6640017.5800000019</v>
      </c>
      <c r="H49" s="406">
        <f t="shared" si="63"/>
        <v>0</v>
      </c>
      <c r="I49" s="406">
        <f t="shared" si="64"/>
        <v>6640017.5800000019</v>
      </c>
      <c r="J49" s="406">
        <f t="shared" si="65"/>
        <v>8750325.2900000028</v>
      </c>
      <c r="K49" s="406">
        <f t="shared" si="66"/>
        <v>6.6151078913258463E-10</v>
      </c>
      <c r="L49" s="406">
        <f t="shared" si="66"/>
        <v>0</v>
      </c>
      <c r="M49" s="406">
        <f t="shared" si="66"/>
        <v>0</v>
      </c>
      <c r="N49" s="406">
        <f t="shared" si="66"/>
        <v>0</v>
      </c>
      <c r="O49" s="406">
        <f t="shared" si="66"/>
        <v>0</v>
      </c>
      <c r="P49" s="408">
        <f t="shared" si="67"/>
        <v>8750325.2900000028</v>
      </c>
      <c r="Q49" s="717"/>
      <c r="R49" s="164"/>
      <c r="S49" s="406">
        <f t="shared" si="68"/>
        <v>2331426.1800000016</v>
      </c>
      <c r="T49" s="406">
        <f t="shared" si="68"/>
        <v>0</v>
      </c>
      <c r="U49" s="406">
        <f t="shared" si="69"/>
        <v>2331426.1800000016</v>
      </c>
      <c r="V49" s="406">
        <f t="shared" si="68"/>
        <v>6727705.5199999986</v>
      </c>
      <c r="W49" s="406">
        <f t="shared" si="68"/>
        <v>0</v>
      </c>
      <c r="X49" s="406">
        <f t="shared" si="70"/>
        <v>6727705.5199999986</v>
      </c>
      <c r="Y49" s="406">
        <f t="shared" si="71"/>
        <v>9059131.6999999993</v>
      </c>
      <c r="Z49" s="406">
        <f t="shared" si="72"/>
        <v>8640.5091625111108</v>
      </c>
      <c r="AA49" s="406">
        <f t="shared" si="72"/>
        <v>0</v>
      </c>
      <c r="AB49" s="406">
        <f t="shared" si="72"/>
        <v>0</v>
      </c>
      <c r="AC49" s="406">
        <f t="shared" si="72"/>
        <v>0</v>
      </c>
      <c r="AD49" s="406">
        <f t="shared" si="72"/>
        <v>0</v>
      </c>
      <c r="AE49" s="408">
        <f t="shared" si="73"/>
        <v>9067772.2091625109</v>
      </c>
      <c r="AF49" s="717"/>
      <c r="AG49" s="164"/>
      <c r="AH49" s="406">
        <f t="shared" si="74"/>
        <v>1852157.7800000026</v>
      </c>
      <c r="AI49" s="406">
        <f t="shared" si="74"/>
        <v>0</v>
      </c>
      <c r="AJ49" s="406">
        <f t="shared" si="75"/>
        <v>1852157.7800000026</v>
      </c>
      <c r="AK49" s="406">
        <f t="shared" si="74"/>
        <v>6794790.4999999953</v>
      </c>
      <c r="AL49" s="406">
        <f t="shared" si="74"/>
        <v>0</v>
      </c>
      <c r="AM49" s="406">
        <f t="shared" si="76"/>
        <v>6794790.4999999953</v>
      </c>
      <c r="AN49" s="406">
        <f t="shared" si="77"/>
        <v>8646948.2799999975</v>
      </c>
      <c r="AO49" s="406">
        <f t="shared" si="78"/>
        <v>11580.1012847331</v>
      </c>
      <c r="AP49" s="406">
        <f t="shared" si="78"/>
        <v>0</v>
      </c>
      <c r="AQ49" s="406">
        <f t="shared" si="78"/>
        <v>0</v>
      </c>
      <c r="AR49" s="406">
        <f t="shared" si="78"/>
        <v>0</v>
      </c>
      <c r="AS49" s="406">
        <f t="shared" si="78"/>
        <v>0</v>
      </c>
      <c r="AT49" s="408">
        <f t="shared" si="79"/>
        <v>8658528.3812847305</v>
      </c>
      <c r="AU49" s="717"/>
      <c r="AV49" s="164"/>
      <c r="AW49" s="406">
        <f t="shared" si="80"/>
        <v>2076183.2000000016</v>
      </c>
      <c r="AX49" s="406">
        <f t="shared" si="80"/>
        <v>0</v>
      </c>
      <c r="AY49" s="406">
        <f t="shared" si="81"/>
        <v>2076183.2000000016</v>
      </c>
      <c r="AZ49" s="406">
        <f t="shared" si="80"/>
        <v>7409498.7300000023</v>
      </c>
      <c r="BA49" s="406">
        <f t="shared" si="80"/>
        <v>0</v>
      </c>
      <c r="BB49" s="406">
        <f t="shared" si="82"/>
        <v>7409498.7300000023</v>
      </c>
      <c r="BC49" s="406">
        <f t="shared" si="83"/>
        <v>9485681.9300000034</v>
      </c>
      <c r="BD49" s="406">
        <f t="shared" si="84"/>
        <v>45644.174672923633</v>
      </c>
      <c r="BE49" s="406">
        <f t="shared" si="84"/>
        <v>0</v>
      </c>
      <c r="BF49" s="406">
        <f t="shared" si="84"/>
        <v>0</v>
      </c>
      <c r="BG49" s="406">
        <f t="shared" si="84"/>
        <v>0</v>
      </c>
      <c r="BH49" s="406">
        <f t="shared" si="84"/>
        <v>0</v>
      </c>
      <c r="BI49" s="408">
        <f t="shared" si="85"/>
        <v>9531326.1046729274</v>
      </c>
      <c r="BJ49" s="717"/>
      <c r="BL49" s="406">
        <f t="shared" si="86"/>
        <v>8370074.8700000066</v>
      </c>
      <c r="BM49" s="406">
        <f t="shared" si="87"/>
        <v>0</v>
      </c>
      <c r="BN49" s="406">
        <f t="shared" si="88"/>
        <v>8370074.8700000066</v>
      </c>
      <c r="BO49" s="406">
        <f t="shared" si="89"/>
        <v>27572012.329999998</v>
      </c>
      <c r="BP49" s="406">
        <f t="shared" si="90"/>
        <v>0</v>
      </c>
      <c r="BQ49" s="406">
        <f t="shared" si="91"/>
        <v>27572012.329999998</v>
      </c>
      <c r="BR49" s="406">
        <f t="shared" si="92"/>
        <v>35942087.200000003</v>
      </c>
      <c r="BS49" s="406">
        <f t="shared" si="93"/>
        <v>65864.785120168497</v>
      </c>
      <c r="BT49" s="406">
        <f t="shared" si="94"/>
        <v>0</v>
      </c>
      <c r="BU49" s="406">
        <f t="shared" si="95"/>
        <v>0</v>
      </c>
      <c r="BV49" s="406">
        <f t="shared" si="96"/>
        <v>0</v>
      </c>
      <c r="BW49" s="406">
        <f t="shared" si="97"/>
        <v>0</v>
      </c>
      <c r="BX49" s="406">
        <f t="shared" si="98"/>
        <v>36007951.985120177</v>
      </c>
      <c r="BY49" s="717"/>
    </row>
    <row r="50" spans="1:77" s="397" customFormat="1">
      <c r="A50" s="684">
        <v>30</v>
      </c>
      <c r="B50" s="131" t="s">
        <v>379</v>
      </c>
      <c r="C50" s="131" t="s">
        <v>202</v>
      </c>
      <c r="D50" s="406">
        <f t="shared" si="63"/>
        <v>12871876.129999997</v>
      </c>
      <c r="E50" s="406">
        <f t="shared" si="63"/>
        <v>0</v>
      </c>
      <c r="F50" s="406">
        <f t="shared" si="13"/>
        <v>12871876.129999997</v>
      </c>
      <c r="G50" s="406">
        <f t="shared" si="63"/>
        <v>48661184.489998698</v>
      </c>
      <c r="H50" s="406">
        <f t="shared" si="63"/>
        <v>0</v>
      </c>
      <c r="I50" s="406">
        <f t="shared" si="64"/>
        <v>48661184.489998698</v>
      </c>
      <c r="J50" s="406">
        <f t="shared" si="65"/>
        <v>61533060.619998693</v>
      </c>
      <c r="K50" s="406">
        <f t="shared" si="66"/>
        <v>4.3808624555177112E-9</v>
      </c>
      <c r="L50" s="406">
        <f t="shared" si="66"/>
        <v>0</v>
      </c>
      <c r="M50" s="406">
        <f t="shared" si="66"/>
        <v>0</v>
      </c>
      <c r="N50" s="406">
        <f t="shared" si="66"/>
        <v>0</v>
      </c>
      <c r="O50" s="406">
        <f t="shared" si="66"/>
        <v>0</v>
      </c>
      <c r="P50" s="408">
        <f t="shared" si="67"/>
        <v>61533060.619998701</v>
      </c>
      <c r="Q50" s="717"/>
      <c r="R50" s="164"/>
      <c r="S50" s="406">
        <f t="shared" si="68"/>
        <v>14378454.19000002</v>
      </c>
      <c r="T50" s="406">
        <f t="shared" si="68"/>
        <v>0</v>
      </c>
      <c r="U50" s="406">
        <f t="shared" si="69"/>
        <v>14378454.19000002</v>
      </c>
      <c r="V50" s="406">
        <f t="shared" si="68"/>
        <v>52019982.239998244</v>
      </c>
      <c r="W50" s="406">
        <f t="shared" si="68"/>
        <v>0</v>
      </c>
      <c r="X50" s="406">
        <f t="shared" si="70"/>
        <v>52019982.239998244</v>
      </c>
      <c r="Y50" s="406">
        <f t="shared" si="71"/>
        <v>66398436.429998264</v>
      </c>
      <c r="Z50" s="406">
        <f t="shared" si="72"/>
        <v>47461.075902747602</v>
      </c>
      <c r="AA50" s="406">
        <f t="shared" si="72"/>
        <v>0</v>
      </c>
      <c r="AB50" s="406">
        <f t="shared" si="72"/>
        <v>0</v>
      </c>
      <c r="AC50" s="406">
        <f t="shared" si="72"/>
        <v>0</v>
      </c>
      <c r="AD50" s="406">
        <f t="shared" si="72"/>
        <v>0</v>
      </c>
      <c r="AE50" s="408">
        <f t="shared" si="73"/>
        <v>66445897.505901009</v>
      </c>
      <c r="AF50" s="717"/>
      <c r="AG50" s="164"/>
      <c r="AH50" s="406">
        <f t="shared" si="74"/>
        <v>14999828.700000003</v>
      </c>
      <c r="AI50" s="406">
        <f t="shared" si="74"/>
        <v>0</v>
      </c>
      <c r="AJ50" s="406">
        <f t="shared" si="75"/>
        <v>14999828.700000003</v>
      </c>
      <c r="AK50" s="406">
        <f t="shared" si="74"/>
        <v>58416372.129999965</v>
      </c>
      <c r="AL50" s="406">
        <f t="shared" si="74"/>
        <v>0</v>
      </c>
      <c r="AM50" s="406">
        <f t="shared" si="76"/>
        <v>58416372.129999965</v>
      </c>
      <c r="AN50" s="406">
        <f t="shared" si="77"/>
        <v>73416200.829999968</v>
      </c>
      <c r="AO50" s="406">
        <f t="shared" si="78"/>
        <v>93011.744977371563</v>
      </c>
      <c r="AP50" s="406">
        <f t="shared" si="78"/>
        <v>0</v>
      </c>
      <c r="AQ50" s="406">
        <f t="shared" si="78"/>
        <v>0</v>
      </c>
      <c r="AR50" s="406">
        <f t="shared" si="78"/>
        <v>0</v>
      </c>
      <c r="AS50" s="406">
        <f t="shared" si="78"/>
        <v>0</v>
      </c>
      <c r="AT50" s="408">
        <f t="shared" si="79"/>
        <v>73509212.574977338</v>
      </c>
      <c r="AU50" s="717"/>
      <c r="AV50" s="164"/>
      <c r="AW50" s="406">
        <f t="shared" si="80"/>
        <v>15455172.060000012</v>
      </c>
      <c r="AX50" s="406">
        <f t="shared" si="80"/>
        <v>0</v>
      </c>
      <c r="AY50" s="406">
        <f t="shared" si="81"/>
        <v>15455172.060000012</v>
      </c>
      <c r="AZ50" s="406">
        <f t="shared" si="80"/>
        <v>60637153.430000208</v>
      </c>
      <c r="BA50" s="406">
        <f t="shared" si="80"/>
        <v>0</v>
      </c>
      <c r="BB50" s="406">
        <f t="shared" si="82"/>
        <v>60637153.430000208</v>
      </c>
      <c r="BC50" s="406">
        <f t="shared" si="83"/>
        <v>76092325.490000218</v>
      </c>
      <c r="BD50" s="406">
        <f t="shared" si="84"/>
        <v>329594.97025726381</v>
      </c>
      <c r="BE50" s="406">
        <f t="shared" si="84"/>
        <v>0</v>
      </c>
      <c r="BF50" s="406">
        <f t="shared" si="84"/>
        <v>0</v>
      </c>
      <c r="BG50" s="406">
        <f t="shared" si="84"/>
        <v>0</v>
      </c>
      <c r="BH50" s="406">
        <f t="shared" si="84"/>
        <v>0</v>
      </c>
      <c r="BI50" s="408">
        <f t="shared" si="85"/>
        <v>76421920.460257486</v>
      </c>
      <c r="BJ50" s="717"/>
      <c r="BL50" s="406">
        <f t="shared" si="86"/>
        <v>57705331.080000028</v>
      </c>
      <c r="BM50" s="406">
        <f t="shared" si="87"/>
        <v>0</v>
      </c>
      <c r="BN50" s="406">
        <f t="shared" si="88"/>
        <v>57705331.080000028</v>
      </c>
      <c r="BO50" s="406">
        <f t="shared" si="89"/>
        <v>219734692.28999713</v>
      </c>
      <c r="BP50" s="406">
        <f t="shared" si="90"/>
        <v>0</v>
      </c>
      <c r="BQ50" s="406">
        <f t="shared" si="91"/>
        <v>219734692.28999713</v>
      </c>
      <c r="BR50" s="406">
        <f t="shared" si="92"/>
        <v>277440023.36999714</v>
      </c>
      <c r="BS50" s="406">
        <f t="shared" si="93"/>
        <v>470067.79113738734</v>
      </c>
      <c r="BT50" s="406">
        <f t="shared" si="94"/>
        <v>0</v>
      </c>
      <c r="BU50" s="406">
        <f t="shared" si="95"/>
        <v>0</v>
      </c>
      <c r="BV50" s="406">
        <f t="shared" si="96"/>
        <v>0</v>
      </c>
      <c r="BW50" s="406">
        <f t="shared" si="97"/>
        <v>0</v>
      </c>
      <c r="BX50" s="406">
        <f t="shared" si="98"/>
        <v>277910091.16113454</v>
      </c>
      <c r="BY50" s="717"/>
    </row>
    <row r="51" spans="1:77" s="397" customFormat="1">
      <c r="A51" s="684">
        <v>31</v>
      </c>
      <c r="B51" s="133" t="s">
        <v>381</v>
      </c>
      <c r="C51" s="133" t="s">
        <v>381</v>
      </c>
      <c r="D51" s="406">
        <f t="shared" si="63"/>
        <v>7777474.5900000548</v>
      </c>
      <c r="E51" s="406">
        <f t="shared" si="63"/>
        <v>0</v>
      </c>
      <c r="F51" s="406">
        <f t="shared" si="13"/>
        <v>7777474.5900000548</v>
      </c>
      <c r="G51" s="406">
        <f t="shared" si="63"/>
        <v>3415222.1499999934</v>
      </c>
      <c r="H51" s="406">
        <f t="shared" si="63"/>
        <v>0</v>
      </c>
      <c r="I51" s="406">
        <f t="shared" si="64"/>
        <v>3415222.1499999934</v>
      </c>
      <c r="J51" s="406">
        <f t="shared" si="65"/>
        <v>11192696.740000049</v>
      </c>
      <c r="K51" s="406">
        <f t="shared" si="66"/>
        <v>7.4739230691384021E-10</v>
      </c>
      <c r="L51" s="406">
        <f t="shared" si="66"/>
        <v>0</v>
      </c>
      <c r="M51" s="406">
        <f t="shared" si="66"/>
        <v>0</v>
      </c>
      <c r="N51" s="406">
        <f t="shared" si="66"/>
        <v>0</v>
      </c>
      <c r="O51" s="406">
        <f t="shared" si="66"/>
        <v>0</v>
      </c>
      <c r="P51" s="408">
        <f t="shared" si="67"/>
        <v>11192696.740000049</v>
      </c>
      <c r="Q51" s="717"/>
      <c r="R51" s="164"/>
      <c r="S51" s="406">
        <f t="shared" si="68"/>
        <v>8441236.2500000373</v>
      </c>
      <c r="T51" s="406">
        <f t="shared" si="68"/>
        <v>0</v>
      </c>
      <c r="U51" s="406">
        <f t="shared" si="69"/>
        <v>8441236.2500000373</v>
      </c>
      <c r="V51" s="406">
        <f t="shared" si="68"/>
        <v>3093773.03</v>
      </c>
      <c r="W51" s="406">
        <f t="shared" si="68"/>
        <v>0</v>
      </c>
      <c r="X51" s="406">
        <f t="shared" si="70"/>
        <v>3093773.03</v>
      </c>
      <c r="Y51" s="406">
        <f t="shared" si="71"/>
        <v>11535009.280000037</v>
      </c>
      <c r="Z51" s="406">
        <f t="shared" si="72"/>
        <v>23995.812461196379</v>
      </c>
      <c r="AA51" s="406">
        <f t="shared" si="72"/>
        <v>0</v>
      </c>
      <c r="AB51" s="406">
        <f t="shared" si="72"/>
        <v>0</v>
      </c>
      <c r="AC51" s="406">
        <f t="shared" si="72"/>
        <v>0</v>
      </c>
      <c r="AD51" s="406">
        <f t="shared" si="72"/>
        <v>0</v>
      </c>
      <c r="AE51" s="408">
        <f t="shared" si="73"/>
        <v>11559005.092461232</v>
      </c>
      <c r="AF51" s="717"/>
      <c r="AG51" s="164"/>
      <c r="AH51" s="406">
        <f t="shared" si="74"/>
        <v>8536049.0500000548</v>
      </c>
      <c r="AI51" s="406">
        <f t="shared" si="74"/>
        <v>0</v>
      </c>
      <c r="AJ51" s="406">
        <f t="shared" si="75"/>
        <v>8536049.0500000548</v>
      </c>
      <c r="AK51" s="406">
        <f t="shared" si="74"/>
        <v>3436481.2599999914</v>
      </c>
      <c r="AL51" s="406">
        <f t="shared" si="74"/>
        <v>0</v>
      </c>
      <c r="AM51" s="406">
        <f t="shared" si="76"/>
        <v>3436481.2599999914</v>
      </c>
      <c r="AN51" s="406">
        <f t="shared" si="77"/>
        <v>11972530.310000047</v>
      </c>
      <c r="AO51" s="406">
        <f t="shared" si="78"/>
        <v>11911.181926365964</v>
      </c>
      <c r="AP51" s="406">
        <f t="shared" si="78"/>
        <v>0</v>
      </c>
      <c r="AQ51" s="406">
        <f t="shared" si="78"/>
        <v>0</v>
      </c>
      <c r="AR51" s="406">
        <f t="shared" si="78"/>
        <v>0</v>
      </c>
      <c r="AS51" s="406">
        <f t="shared" si="78"/>
        <v>0</v>
      </c>
      <c r="AT51" s="408">
        <f t="shared" si="79"/>
        <v>11984441.491926413</v>
      </c>
      <c r="AU51" s="717"/>
      <c r="AV51" s="164"/>
      <c r="AW51" s="406">
        <f t="shared" si="80"/>
        <v>8783186.2600000594</v>
      </c>
      <c r="AX51" s="406">
        <f t="shared" si="80"/>
        <v>0</v>
      </c>
      <c r="AY51" s="406">
        <f t="shared" si="81"/>
        <v>8783186.2600000594</v>
      </c>
      <c r="AZ51" s="406">
        <f t="shared" si="80"/>
        <v>3428444.9999999912</v>
      </c>
      <c r="BA51" s="406">
        <f t="shared" si="80"/>
        <v>0</v>
      </c>
      <c r="BB51" s="406">
        <f t="shared" si="82"/>
        <v>3428444.9999999912</v>
      </c>
      <c r="BC51" s="406">
        <f t="shared" si="83"/>
        <v>12211631.26000005</v>
      </c>
      <c r="BD51" s="406">
        <f t="shared" si="84"/>
        <v>64361.073162572015</v>
      </c>
      <c r="BE51" s="406">
        <f t="shared" si="84"/>
        <v>0</v>
      </c>
      <c r="BF51" s="406">
        <f t="shared" si="84"/>
        <v>0</v>
      </c>
      <c r="BG51" s="406">
        <f t="shared" si="84"/>
        <v>0</v>
      </c>
      <c r="BH51" s="406">
        <f t="shared" si="84"/>
        <v>0</v>
      </c>
      <c r="BI51" s="408">
        <f t="shared" si="85"/>
        <v>12275992.333162623</v>
      </c>
      <c r="BJ51" s="717"/>
      <c r="BL51" s="406">
        <f t="shared" si="86"/>
        <v>33537946.150000207</v>
      </c>
      <c r="BM51" s="406">
        <f t="shared" si="87"/>
        <v>0</v>
      </c>
      <c r="BN51" s="406">
        <f t="shared" si="88"/>
        <v>33537946.150000207</v>
      </c>
      <c r="BO51" s="406">
        <f t="shared" si="89"/>
        <v>13373921.439999975</v>
      </c>
      <c r="BP51" s="406">
        <f t="shared" si="90"/>
        <v>0</v>
      </c>
      <c r="BQ51" s="406">
        <f t="shared" si="91"/>
        <v>13373921.439999975</v>
      </c>
      <c r="BR51" s="406">
        <f t="shared" si="92"/>
        <v>46911867.590000182</v>
      </c>
      <c r="BS51" s="406">
        <f t="shared" si="93"/>
        <v>100268.06755013511</v>
      </c>
      <c r="BT51" s="406">
        <f t="shared" si="94"/>
        <v>0</v>
      </c>
      <c r="BU51" s="406">
        <f t="shared" si="95"/>
        <v>0</v>
      </c>
      <c r="BV51" s="406">
        <f t="shared" si="96"/>
        <v>0</v>
      </c>
      <c r="BW51" s="406">
        <f t="shared" si="97"/>
        <v>0</v>
      </c>
      <c r="BX51" s="406">
        <f t="shared" si="98"/>
        <v>47012135.65755032</v>
      </c>
      <c r="BY51" s="717"/>
    </row>
    <row r="52" spans="1:77" s="397" customFormat="1">
      <c r="A52" s="684">
        <v>32</v>
      </c>
      <c r="B52" s="133" t="s">
        <v>383</v>
      </c>
      <c r="C52" s="133" t="s">
        <v>383</v>
      </c>
      <c r="D52" s="406">
        <f t="shared" si="63"/>
        <v>14808655.820000216</v>
      </c>
      <c r="E52" s="406">
        <f t="shared" si="63"/>
        <v>0</v>
      </c>
      <c r="F52" s="406">
        <f t="shared" si="13"/>
        <v>14808655.820000216</v>
      </c>
      <c r="G52" s="406">
        <f t="shared" si="63"/>
        <v>1909328.7999999949</v>
      </c>
      <c r="H52" s="406">
        <f t="shared" si="63"/>
        <v>0</v>
      </c>
      <c r="I52" s="406">
        <f t="shared" si="64"/>
        <v>1909328.7999999949</v>
      </c>
      <c r="J52" s="406">
        <f t="shared" si="65"/>
        <v>16717984.620000212</v>
      </c>
      <c r="K52" s="406">
        <f t="shared" si="66"/>
        <v>0</v>
      </c>
      <c r="L52" s="406">
        <f t="shared" si="66"/>
        <v>0</v>
      </c>
      <c r="M52" s="406">
        <f t="shared" si="66"/>
        <v>0</v>
      </c>
      <c r="N52" s="406">
        <f t="shared" si="66"/>
        <v>0</v>
      </c>
      <c r="O52" s="406">
        <f t="shared" si="66"/>
        <v>0</v>
      </c>
      <c r="P52" s="408">
        <f t="shared" si="67"/>
        <v>16717984.620000212</v>
      </c>
      <c r="Q52" s="717"/>
      <c r="R52" s="164"/>
      <c r="S52" s="406">
        <f t="shared" si="68"/>
        <v>16464271.838728704</v>
      </c>
      <c r="T52" s="406">
        <f t="shared" si="68"/>
        <v>0</v>
      </c>
      <c r="U52" s="406">
        <f t="shared" si="69"/>
        <v>16464271.838728704</v>
      </c>
      <c r="V52" s="406">
        <f t="shared" si="68"/>
        <v>2113987.1180811631</v>
      </c>
      <c r="W52" s="406">
        <f t="shared" si="68"/>
        <v>0</v>
      </c>
      <c r="X52" s="406">
        <f t="shared" si="70"/>
        <v>2113987.1180811631</v>
      </c>
      <c r="Y52" s="406">
        <f t="shared" si="71"/>
        <v>18578258.956809867</v>
      </c>
      <c r="Z52" s="406">
        <f t="shared" si="72"/>
        <v>0</v>
      </c>
      <c r="AA52" s="406">
        <f t="shared" si="72"/>
        <v>0</v>
      </c>
      <c r="AB52" s="406">
        <f t="shared" si="72"/>
        <v>0</v>
      </c>
      <c r="AC52" s="406">
        <f t="shared" si="72"/>
        <v>0</v>
      </c>
      <c r="AD52" s="406">
        <f t="shared" si="72"/>
        <v>0</v>
      </c>
      <c r="AE52" s="408">
        <f t="shared" si="73"/>
        <v>18578258.956809867</v>
      </c>
      <c r="AF52" s="717"/>
      <c r="AG52" s="164"/>
      <c r="AH52" s="406">
        <f t="shared" si="74"/>
        <v>17053140.448713083</v>
      </c>
      <c r="AI52" s="406">
        <f t="shared" si="74"/>
        <v>0</v>
      </c>
      <c r="AJ52" s="406">
        <f t="shared" si="75"/>
        <v>17053140.448713083</v>
      </c>
      <c r="AK52" s="406">
        <f t="shared" si="74"/>
        <v>2434472.6029576939</v>
      </c>
      <c r="AL52" s="406">
        <f t="shared" si="74"/>
        <v>0</v>
      </c>
      <c r="AM52" s="406">
        <f t="shared" si="76"/>
        <v>2434472.6029576939</v>
      </c>
      <c r="AN52" s="406">
        <f t="shared" si="77"/>
        <v>19487613.051670775</v>
      </c>
      <c r="AO52" s="406">
        <f t="shared" si="78"/>
        <v>0</v>
      </c>
      <c r="AP52" s="406">
        <f t="shared" si="78"/>
        <v>0</v>
      </c>
      <c r="AQ52" s="406">
        <f t="shared" si="78"/>
        <v>0</v>
      </c>
      <c r="AR52" s="406">
        <f t="shared" si="78"/>
        <v>0</v>
      </c>
      <c r="AS52" s="406">
        <f t="shared" si="78"/>
        <v>0</v>
      </c>
      <c r="AT52" s="408">
        <f t="shared" si="79"/>
        <v>19487613.051670775</v>
      </c>
      <c r="AU52" s="717"/>
      <c r="AV52" s="164"/>
      <c r="AW52" s="406">
        <f t="shared" si="80"/>
        <v>17611478.582977049</v>
      </c>
      <c r="AX52" s="406">
        <f t="shared" si="80"/>
        <v>0</v>
      </c>
      <c r="AY52" s="406">
        <f t="shared" si="81"/>
        <v>17611478.582977049</v>
      </c>
      <c r="AZ52" s="406">
        <f t="shared" si="80"/>
        <v>2370203.8650841024</v>
      </c>
      <c r="BA52" s="406">
        <f t="shared" si="80"/>
        <v>0</v>
      </c>
      <c r="BB52" s="406">
        <f t="shared" si="82"/>
        <v>2370203.8650841024</v>
      </c>
      <c r="BC52" s="406">
        <f t="shared" si="83"/>
        <v>19981682.448061153</v>
      </c>
      <c r="BD52" s="406">
        <f t="shared" si="84"/>
        <v>0</v>
      </c>
      <c r="BE52" s="406">
        <f t="shared" si="84"/>
        <v>0</v>
      </c>
      <c r="BF52" s="406">
        <f t="shared" si="84"/>
        <v>0</v>
      </c>
      <c r="BG52" s="406">
        <f t="shared" si="84"/>
        <v>0</v>
      </c>
      <c r="BH52" s="406">
        <f t="shared" si="84"/>
        <v>0</v>
      </c>
      <c r="BI52" s="408">
        <f t="shared" si="85"/>
        <v>19981682.448061153</v>
      </c>
      <c r="BJ52" s="717"/>
      <c r="BL52" s="406">
        <f t="shared" si="86"/>
        <v>65937546.690419056</v>
      </c>
      <c r="BM52" s="406">
        <f t="shared" si="87"/>
        <v>0</v>
      </c>
      <c r="BN52" s="406">
        <f t="shared" si="88"/>
        <v>65937546.690419056</v>
      </c>
      <c r="BO52" s="406">
        <f t="shared" si="89"/>
        <v>8827992.3861229531</v>
      </c>
      <c r="BP52" s="406">
        <f t="shared" si="90"/>
        <v>0</v>
      </c>
      <c r="BQ52" s="406">
        <f t="shared" si="91"/>
        <v>8827992.3861229531</v>
      </c>
      <c r="BR52" s="406">
        <f t="shared" si="92"/>
        <v>74765539.076542005</v>
      </c>
      <c r="BS52" s="406">
        <f t="shared" si="93"/>
        <v>0</v>
      </c>
      <c r="BT52" s="406">
        <f t="shared" si="94"/>
        <v>0</v>
      </c>
      <c r="BU52" s="406">
        <f t="shared" si="95"/>
        <v>0</v>
      </c>
      <c r="BV52" s="406">
        <f t="shared" si="96"/>
        <v>0</v>
      </c>
      <c r="BW52" s="406">
        <f t="shared" si="97"/>
        <v>0</v>
      </c>
      <c r="BX52" s="406">
        <f t="shared" si="98"/>
        <v>74765539.076542005</v>
      </c>
      <c r="BY52" s="717"/>
    </row>
    <row r="53" spans="1:77">
      <c r="A53" s="685"/>
      <c r="B53" s="403"/>
      <c r="C53" s="403"/>
      <c r="D53" s="403"/>
      <c r="E53" s="403"/>
      <c r="F53" s="403"/>
      <c r="G53" s="403"/>
      <c r="H53" s="403"/>
      <c r="I53" s="403"/>
      <c r="J53" s="403"/>
      <c r="K53" s="403"/>
      <c r="L53" s="403"/>
      <c r="M53" s="403"/>
      <c r="N53" s="403"/>
      <c r="O53" s="403"/>
      <c r="P53" s="403"/>
      <c r="Q53" s="403"/>
      <c r="R53" s="403"/>
      <c r="S53" s="403"/>
      <c r="T53" s="403"/>
      <c r="U53" s="403"/>
      <c r="V53" s="403"/>
      <c r="W53" s="403"/>
      <c r="X53" s="403"/>
      <c r="Y53" s="403"/>
      <c r="Z53" s="403"/>
      <c r="AA53" s="403"/>
      <c r="AB53" s="403"/>
      <c r="AC53" s="403"/>
      <c r="AD53" s="403"/>
      <c r="AE53" s="403"/>
      <c r="AF53" s="403"/>
      <c r="AG53" s="403"/>
      <c r="AH53" s="403"/>
      <c r="AI53" s="403"/>
      <c r="AJ53" s="403"/>
      <c r="AK53" s="403"/>
      <c r="AL53" s="403"/>
      <c r="AM53" s="403"/>
      <c r="AN53" s="403"/>
      <c r="AO53" s="403"/>
      <c r="AP53" s="403"/>
      <c r="AQ53" s="403"/>
      <c r="AR53" s="403"/>
      <c r="AS53" s="403"/>
    </row>
    <row r="54" spans="1:77" s="397" customFormat="1" ht="15" customHeight="1">
      <c r="A54" s="265"/>
      <c r="B54" s="185" t="s">
        <v>1384</v>
      </c>
      <c r="C54" s="185"/>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c r="AB54" s="164"/>
      <c r="AC54" s="164"/>
      <c r="AD54" s="164"/>
      <c r="AE54" s="164"/>
      <c r="AF54" s="164"/>
      <c r="AG54" s="164"/>
      <c r="AH54" s="164"/>
      <c r="AI54" s="164"/>
      <c r="AJ54" s="164"/>
      <c r="AK54" s="164"/>
      <c r="AL54" s="164"/>
      <c r="AM54" s="164"/>
      <c r="AN54" s="164"/>
      <c r="AO54" s="164"/>
      <c r="AP54" s="164"/>
      <c r="AQ54" s="164"/>
      <c r="AR54" s="164"/>
      <c r="AS54" s="164"/>
    </row>
    <row r="55" spans="1:77" s="397" customFormat="1" ht="15" customHeight="1">
      <c r="A55" s="266"/>
      <c r="B55" s="159" t="s">
        <v>1385</v>
      </c>
      <c r="C55" s="159"/>
      <c r="D55" s="159"/>
      <c r="E55" s="159"/>
      <c r="F55" s="159"/>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164"/>
      <c r="AL55" s="164"/>
      <c r="AM55" s="164"/>
      <c r="AN55" s="164"/>
      <c r="AO55" s="164"/>
      <c r="AP55" s="164"/>
      <c r="AQ55" s="164"/>
      <c r="AR55" s="164"/>
      <c r="AS55" s="164"/>
    </row>
    <row r="56" spans="1:77" s="397" customFormat="1">
      <c r="A56" s="183"/>
      <c r="B56" s="159" t="s">
        <v>1386</v>
      </c>
      <c r="C56" s="159"/>
      <c r="D56" s="164"/>
      <c r="E56" s="164"/>
      <c r="F56" s="164"/>
      <c r="G56" s="164"/>
      <c r="H56" s="164"/>
      <c r="I56" s="164"/>
      <c r="J56" s="164"/>
      <c r="K56" s="164"/>
      <c r="L56" s="164"/>
      <c r="M56" s="164"/>
      <c r="N56" s="164"/>
      <c r="O56" s="164"/>
      <c r="P56" s="164"/>
      <c r="Q56" s="164"/>
      <c r="R56" s="164"/>
      <c r="S56" s="164"/>
      <c r="T56" s="164"/>
      <c r="U56" s="164"/>
      <c r="V56" s="164"/>
      <c r="W56" s="164"/>
      <c r="X56" s="164"/>
      <c r="Y56" s="164"/>
      <c r="Z56" s="164"/>
      <c r="AA56" s="164"/>
      <c r="AB56" s="164"/>
      <c r="AC56" s="164"/>
      <c r="AD56" s="164"/>
      <c r="AE56" s="164"/>
      <c r="AF56" s="164"/>
      <c r="AG56" s="164"/>
      <c r="AH56" s="164"/>
      <c r="AI56" s="164"/>
      <c r="AJ56" s="164"/>
      <c r="AK56" s="164"/>
      <c r="AL56" s="164"/>
      <c r="AM56" s="164"/>
      <c r="AN56" s="164"/>
      <c r="AO56" s="164"/>
      <c r="AP56" s="164"/>
      <c r="AQ56" s="164"/>
      <c r="AR56" s="164"/>
      <c r="AS56" s="164"/>
    </row>
    <row r="57" spans="1:77" s="397" customFormat="1">
      <c r="A57" s="183"/>
      <c r="B57" s="159" t="s">
        <v>356</v>
      </c>
      <c r="C57" s="164"/>
      <c r="D57" s="164"/>
      <c r="E57" s="164"/>
      <c r="F57" s="164"/>
      <c r="G57" s="164"/>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row>
    <row r="58" spans="1:77" s="397" customFormat="1">
      <c r="A58" s="183"/>
      <c r="B58" s="164" t="s">
        <v>1387</v>
      </c>
      <c r="C58" s="164"/>
      <c r="D58" s="164"/>
      <c r="E58" s="164"/>
      <c r="F58" s="164"/>
      <c r="G58" s="164"/>
      <c r="H58" s="164"/>
      <c r="I58" s="164"/>
      <c r="J58" s="164"/>
      <c r="K58" s="164"/>
      <c r="L58" s="164"/>
      <c r="M58" s="164"/>
      <c r="N58" s="164"/>
      <c r="O58" s="164"/>
      <c r="P58" s="164"/>
      <c r="Q58" s="164"/>
      <c r="R58" s="164"/>
      <c r="S58" s="164"/>
      <c r="T58" s="164"/>
      <c r="U58" s="164"/>
      <c r="V58" s="164"/>
      <c r="W58" s="164"/>
      <c r="X58" s="164"/>
      <c r="Y58" s="164"/>
      <c r="Z58" s="164"/>
      <c r="AA58" s="164"/>
      <c r="AB58" s="164"/>
      <c r="AC58" s="164"/>
      <c r="AD58" s="164"/>
      <c r="AE58" s="164"/>
      <c r="AF58" s="164"/>
      <c r="AG58" s="164"/>
      <c r="AH58" s="164"/>
      <c r="AI58" s="164"/>
      <c r="AJ58" s="164"/>
      <c r="AK58" s="164"/>
      <c r="AL58" s="164"/>
      <c r="AM58" s="164"/>
      <c r="AN58" s="164"/>
      <c r="AO58" s="164"/>
      <c r="AP58" s="164"/>
      <c r="AQ58" s="164"/>
      <c r="AR58" s="164"/>
      <c r="AS58" s="164"/>
    </row>
    <row r="59" spans="1:77" s="397" customFormat="1">
      <c r="A59" s="183"/>
      <c r="B59" s="164" t="s">
        <v>1388</v>
      </c>
      <c r="C59" s="164"/>
      <c r="D59" s="164"/>
      <c r="E59" s="164"/>
      <c r="F59" s="164"/>
      <c r="G59" s="164"/>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row>
    <row r="60" spans="1:77" s="397" customFormat="1">
      <c r="A60" s="183"/>
      <c r="B60" s="164" t="s">
        <v>362</v>
      </c>
      <c r="C60" s="164"/>
      <c r="D60" s="164"/>
      <c r="E60" s="164"/>
      <c r="F60" s="164"/>
      <c r="G60" s="164"/>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164"/>
    </row>
    <row r="61" spans="1:77" s="397" customFormat="1">
      <c r="A61" s="183"/>
      <c r="B61" s="164" t="s">
        <v>364</v>
      </c>
      <c r="C61" s="164"/>
      <c r="D61" s="164"/>
      <c r="E61" s="164"/>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row>
    <row r="62" spans="1:77">
      <c r="B62" s="1074" t="s">
        <v>1389</v>
      </c>
      <c r="C62" s="401"/>
    </row>
    <row r="63" spans="1:77">
      <c r="B63" s="391" t="s">
        <v>1390</v>
      </c>
    </row>
  </sheetData>
  <sheetProtection algorithmName="SHA-512" hashValue="tYJUXsYaE18Qp+GsZfC5/oPwH+jmkXLR4qQhYB46GzB0ItwSmga1ixNsi9pcK6Q0w2Fhj3u+ML7zPa1CjJH8RA==" saltValue="5BU6LkfAVOHiOE5YolbyrA==" spinCount="100000" sheet="1" formatColumns="0"/>
  <mergeCells count="45">
    <mergeCell ref="BQ14:BQ15"/>
    <mergeCell ref="BR14:BR15"/>
    <mergeCell ref="BX14:BX15"/>
    <mergeCell ref="BY14:BY15"/>
    <mergeCell ref="BL14:BL15"/>
    <mergeCell ref="BM14:BM15"/>
    <mergeCell ref="BN14:BN15"/>
    <mergeCell ref="BO14:BO15"/>
    <mergeCell ref="BP14:BP15"/>
    <mergeCell ref="AW14:AW15"/>
    <mergeCell ref="AZ14:AZ15"/>
    <mergeCell ref="BC14:BC15"/>
    <mergeCell ref="AU14:AU15"/>
    <mergeCell ref="BJ14:BJ15"/>
    <mergeCell ref="BI14:BI15"/>
    <mergeCell ref="BA14:BA15"/>
    <mergeCell ref="AX14:AX15"/>
    <mergeCell ref="BB14:BB15"/>
    <mergeCell ref="AY14:AY15"/>
    <mergeCell ref="D14:D15"/>
    <mergeCell ref="G14:G15"/>
    <mergeCell ref="J14:J15"/>
    <mergeCell ref="P14:P15"/>
    <mergeCell ref="S14:S15"/>
    <mergeCell ref="Q14:Q15"/>
    <mergeCell ref="H14:H15"/>
    <mergeCell ref="E14:E15"/>
    <mergeCell ref="I14:I15"/>
    <mergeCell ref="F14:F15"/>
    <mergeCell ref="AN14:AN15"/>
    <mergeCell ref="AT14:AT15"/>
    <mergeCell ref="V14:V15"/>
    <mergeCell ref="Y14:Y15"/>
    <mergeCell ref="AE14:AE15"/>
    <mergeCell ref="AH14:AH15"/>
    <mergeCell ref="AK14:AK15"/>
    <mergeCell ref="AF14:AF15"/>
    <mergeCell ref="W14:W15"/>
    <mergeCell ref="AL14:AL15"/>
    <mergeCell ref="T14:T15"/>
    <mergeCell ref="X14:X15"/>
    <mergeCell ref="U14:U15"/>
    <mergeCell ref="AI14:AI15"/>
    <mergeCell ref="AM14:AM15"/>
    <mergeCell ref="AJ14:AJ1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dimension ref="A1:AR31"/>
  <sheetViews>
    <sheetView zoomScale="60" zoomScaleNormal="60" workbookViewId="0">
      <selection activeCell="G13" sqref="G13:J31"/>
    </sheetView>
  </sheetViews>
  <sheetFormatPr defaultRowHeight="12.75"/>
  <cols>
    <col min="1" max="1" width="52.42578125" style="411" bestFit="1" customWidth="1"/>
    <col min="2" max="11" width="12.42578125" style="419" customWidth="1"/>
    <col min="12" max="16" width="16.42578125" style="420" customWidth="1"/>
    <col min="17" max="21" width="9.42578125" style="421"/>
    <col min="22" max="26" width="13" style="421" customWidth="1"/>
    <col min="27" max="31" width="13.42578125" style="421" customWidth="1"/>
    <col min="32" max="36" width="15.42578125" style="410" customWidth="1"/>
    <col min="37" max="41" width="12.5703125" style="410" customWidth="1"/>
    <col min="42" max="43" width="9.42578125" style="411"/>
    <col min="44" max="44" width="9.42578125" style="412"/>
    <col min="45" max="287" width="9.42578125" style="411"/>
    <col min="288" max="288" width="11.42578125" style="411" customWidth="1"/>
    <col min="289" max="289" width="39.42578125" style="411" customWidth="1"/>
    <col min="290" max="291" width="12.42578125" style="411" customWidth="1"/>
    <col min="292" max="292" width="16.42578125" style="411" customWidth="1"/>
    <col min="293" max="293" width="9.42578125" style="411"/>
    <col min="294" max="294" width="13" style="411" customWidth="1"/>
    <col min="295" max="295" width="13.42578125" style="411" bestFit="1" customWidth="1"/>
    <col min="296" max="296" width="15.42578125" style="411" bestFit="1" customWidth="1"/>
    <col min="297" max="297" width="12.5703125" style="411" bestFit="1" customWidth="1"/>
    <col min="298" max="543" width="9.42578125" style="411"/>
    <col min="544" max="544" width="11.42578125" style="411" customWidth="1"/>
    <col min="545" max="545" width="39.42578125" style="411" customWidth="1"/>
    <col min="546" max="547" width="12.42578125" style="411" customWidth="1"/>
    <col min="548" max="548" width="16.42578125" style="411" customWidth="1"/>
    <col min="549" max="549" width="9.42578125" style="411"/>
    <col min="550" max="550" width="13" style="411" customWidth="1"/>
    <col min="551" max="551" width="13.42578125" style="411" bestFit="1" customWidth="1"/>
    <col min="552" max="552" width="15.42578125" style="411" bestFit="1" customWidth="1"/>
    <col min="553" max="553" width="12.5703125" style="411" bestFit="1" customWidth="1"/>
    <col min="554" max="799" width="9.42578125" style="411"/>
    <col min="800" max="800" width="11.42578125" style="411" customWidth="1"/>
    <col min="801" max="801" width="39.42578125" style="411" customWidth="1"/>
    <col min="802" max="803" width="12.42578125" style="411" customWidth="1"/>
    <col min="804" max="804" width="16.42578125" style="411" customWidth="1"/>
    <col min="805" max="805" width="9.42578125" style="411"/>
    <col min="806" max="806" width="13" style="411" customWidth="1"/>
    <col min="807" max="807" width="13.42578125" style="411" bestFit="1" customWidth="1"/>
    <col min="808" max="808" width="15.42578125" style="411" bestFit="1" customWidth="1"/>
    <col min="809" max="809" width="12.5703125" style="411" bestFit="1" customWidth="1"/>
    <col min="810" max="1055" width="9.42578125" style="411"/>
    <col min="1056" max="1056" width="11.42578125" style="411" customWidth="1"/>
    <col min="1057" max="1057" width="39.42578125" style="411" customWidth="1"/>
    <col min="1058" max="1059" width="12.42578125" style="411" customWidth="1"/>
    <col min="1060" max="1060" width="16.42578125" style="411" customWidth="1"/>
    <col min="1061" max="1061" width="9.42578125" style="411"/>
    <col min="1062" max="1062" width="13" style="411" customWidth="1"/>
    <col min="1063" max="1063" width="13.42578125" style="411" bestFit="1" customWidth="1"/>
    <col min="1064" max="1064" width="15.42578125" style="411" bestFit="1" customWidth="1"/>
    <col min="1065" max="1065" width="12.5703125" style="411" bestFit="1" customWidth="1"/>
    <col min="1066" max="1311" width="9.42578125" style="411"/>
    <col min="1312" max="1312" width="11.42578125" style="411" customWidth="1"/>
    <col min="1313" max="1313" width="39.42578125" style="411" customWidth="1"/>
    <col min="1314" max="1315" width="12.42578125" style="411" customWidth="1"/>
    <col min="1316" max="1316" width="16.42578125" style="411" customWidth="1"/>
    <col min="1317" max="1317" width="9.42578125" style="411"/>
    <col min="1318" max="1318" width="13" style="411" customWidth="1"/>
    <col min="1319" max="1319" width="13.42578125" style="411" bestFit="1" customWidth="1"/>
    <col min="1320" max="1320" width="15.42578125" style="411" bestFit="1" customWidth="1"/>
    <col min="1321" max="1321" width="12.5703125" style="411" bestFit="1" customWidth="1"/>
    <col min="1322" max="1567" width="9.42578125" style="411"/>
    <col min="1568" max="1568" width="11.42578125" style="411" customWidth="1"/>
    <col min="1569" max="1569" width="39.42578125" style="411" customWidth="1"/>
    <col min="1570" max="1571" width="12.42578125" style="411" customWidth="1"/>
    <col min="1572" max="1572" width="16.42578125" style="411" customWidth="1"/>
    <col min="1573" max="1573" width="9.42578125" style="411"/>
    <col min="1574" max="1574" width="13" style="411" customWidth="1"/>
    <col min="1575" max="1575" width="13.42578125" style="411" bestFit="1" customWidth="1"/>
    <col min="1576" max="1576" width="15.42578125" style="411" bestFit="1" customWidth="1"/>
    <col min="1577" max="1577" width="12.5703125" style="411" bestFit="1" customWidth="1"/>
    <col min="1578" max="1823" width="9.42578125" style="411"/>
    <col min="1824" max="1824" width="11.42578125" style="411" customWidth="1"/>
    <col min="1825" max="1825" width="39.42578125" style="411" customWidth="1"/>
    <col min="1826" max="1827" width="12.42578125" style="411" customWidth="1"/>
    <col min="1828" max="1828" width="16.42578125" style="411" customWidth="1"/>
    <col min="1829" max="1829" width="9.42578125" style="411"/>
    <col min="1830" max="1830" width="13" style="411" customWidth="1"/>
    <col min="1831" max="1831" width="13.42578125" style="411" bestFit="1" customWidth="1"/>
    <col min="1832" max="1832" width="15.42578125" style="411" bestFit="1" customWidth="1"/>
    <col min="1833" max="1833" width="12.5703125" style="411" bestFit="1" customWidth="1"/>
    <col min="1834" max="2079" width="9.42578125" style="411"/>
    <col min="2080" max="2080" width="11.42578125" style="411" customWidth="1"/>
    <col min="2081" max="2081" width="39.42578125" style="411" customWidth="1"/>
    <col min="2082" max="2083" width="12.42578125" style="411" customWidth="1"/>
    <col min="2084" max="2084" width="16.42578125" style="411" customWidth="1"/>
    <col min="2085" max="2085" width="9.42578125" style="411"/>
    <col min="2086" max="2086" width="13" style="411" customWidth="1"/>
    <col min="2087" max="2087" width="13.42578125" style="411" bestFit="1" customWidth="1"/>
    <col min="2088" max="2088" width="15.42578125" style="411" bestFit="1" customWidth="1"/>
    <col min="2089" max="2089" width="12.5703125" style="411" bestFit="1" customWidth="1"/>
    <col min="2090" max="2335" width="9.42578125" style="411"/>
    <col min="2336" max="2336" width="11.42578125" style="411" customWidth="1"/>
    <col min="2337" max="2337" width="39.42578125" style="411" customWidth="1"/>
    <col min="2338" max="2339" width="12.42578125" style="411" customWidth="1"/>
    <col min="2340" max="2340" width="16.42578125" style="411" customWidth="1"/>
    <col min="2341" max="2341" width="9.42578125" style="411"/>
    <col min="2342" max="2342" width="13" style="411" customWidth="1"/>
    <col min="2343" max="2343" width="13.42578125" style="411" bestFit="1" customWidth="1"/>
    <col min="2344" max="2344" width="15.42578125" style="411" bestFit="1" customWidth="1"/>
    <col min="2345" max="2345" width="12.5703125" style="411" bestFit="1" customWidth="1"/>
    <col min="2346" max="2591" width="9.42578125" style="411"/>
    <col min="2592" max="2592" width="11.42578125" style="411" customWidth="1"/>
    <col min="2593" max="2593" width="39.42578125" style="411" customWidth="1"/>
    <col min="2594" max="2595" width="12.42578125" style="411" customWidth="1"/>
    <col min="2596" max="2596" width="16.42578125" style="411" customWidth="1"/>
    <col min="2597" max="2597" width="9.42578125" style="411"/>
    <col min="2598" max="2598" width="13" style="411" customWidth="1"/>
    <col min="2599" max="2599" width="13.42578125" style="411" bestFit="1" customWidth="1"/>
    <col min="2600" max="2600" width="15.42578125" style="411" bestFit="1" customWidth="1"/>
    <col min="2601" max="2601" width="12.5703125" style="411" bestFit="1" customWidth="1"/>
    <col min="2602" max="2847" width="9.42578125" style="411"/>
    <col min="2848" max="2848" width="11.42578125" style="411" customWidth="1"/>
    <col min="2849" max="2849" width="39.42578125" style="411" customWidth="1"/>
    <col min="2850" max="2851" width="12.42578125" style="411" customWidth="1"/>
    <col min="2852" max="2852" width="16.42578125" style="411" customWidth="1"/>
    <col min="2853" max="2853" width="9.42578125" style="411"/>
    <col min="2854" max="2854" width="13" style="411" customWidth="1"/>
    <col min="2855" max="2855" width="13.42578125" style="411" bestFit="1" customWidth="1"/>
    <col min="2856" max="2856" width="15.42578125" style="411" bestFit="1" customWidth="1"/>
    <col min="2857" max="2857" width="12.5703125" style="411" bestFit="1" customWidth="1"/>
    <col min="2858" max="3103" width="9.42578125" style="411"/>
    <col min="3104" max="3104" width="11.42578125" style="411" customWidth="1"/>
    <col min="3105" max="3105" width="39.42578125" style="411" customWidth="1"/>
    <col min="3106" max="3107" width="12.42578125" style="411" customWidth="1"/>
    <col min="3108" max="3108" width="16.42578125" style="411" customWidth="1"/>
    <col min="3109" max="3109" width="9.42578125" style="411"/>
    <col min="3110" max="3110" width="13" style="411" customWidth="1"/>
    <col min="3111" max="3111" width="13.42578125" style="411" bestFit="1" customWidth="1"/>
    <col min="3112" max="3112" width="15.42578125" style="411" bestFit="1" customWidth="1"/>
    <col min="3113" max="3113" width="12.5703125" style="411" bestFit="1" customWidth="1"/>
    <col min="3114" max="3359" width="9.42578125" style="411"/>
    <col min="3360" max="3360" width="11.42578125" style="411" customWidth="1"/>
    <col min="3361" max="3361" width="39.42578125" style="411" customWidth="1"/>
    <col min="3362" max="3363" width="12.42578125" style="411" customWidth="1"/>
    <col min="3364" max="3364" width="16.42578125" style="411" customWidth="1"/>
    <col min="3365" max="3365" width="9.42578125" style="411"/>
    <col min="3366" max="3366" width="13" style="411" customWidth="1"/>
    <col min="3367" max="3367" width="13.42578125" style="411" bestFit="1" customWidth="1"/>
    <col min="3368" max="3368" width="15.42578125" style="411" bestFit="1" customWidth="1"/>
    <col min="3369" max="3369" width="12.5703125" style="411" bestFit="1" customWidth="1"/>
    <col min="3370" max="3615" width="9.42578125" style="411"/>
    <col min="3616" max="3616" width="11.42578125" style="411" customWidth="1"/>
    <col min="3617" max="3617" width="39.42578125" style="411" customWidth="1"/>
    <col min="3618" max="3619" width="12.42578125" style="411" customWidth="1"/>
    <col min="3620" max="3620" width="16.42578125" style="411" customWidth="1"/>
    <col min="3621" max="3621" width="9.42578125" style="411"/>
    <col min="3622" max="3622" width="13" style="411" customWidth="1"/>
    <col min="3623" max="3623" width="13.42578125" style="411" bestFit="1" customWidth="1"/>
    <col min="3624" max="3624" width="15.42578125" style="411" bestFit="1" customWidth="1"/>
    <col min="3625" max="3625" width="12.5703125" style="411" bestFit="1" customWidth="1"/>
    <col min="3626" max="3871" width="9.42578125" style="411"/>
    <col min="3872" max="3872" width="11.42578125" style="411" customWidth="1"/>
    <col min="3873" max="3873" width="39.42578125" style="411" customWidth="1"/>
    <col min="3874" max="3875" width="12.42578125" style="411" customWidth="1"/>
    <col min="3876" max="3876" width="16.42578125" style="411" customWidth="1"/>
    <col min="3877" max="3877" width="9.42578125" style="411"/>
    <col min="3878" max="3878" width="13" style="411" customWidth="1"/>
    <col min="3879" max="3879" width="13.42578125" style="411" bestFit="1" customWidth="1"/>
    <col min="3880" max="3880" width="15.42578125" style="411" bestFit="1" customWidth="1"/>
    <col min="3881" max="3881" width="12.5703125" style="411" bestFit="1" customWidth="1"/>
    <col min="3882" max="4127" width="9.42578125" style="411"/>
    <col min="4128" max="4128" width="11.42578125" style="411" customWidth="1"/>
    <col min="4129" max="4129" width="39.42578125" style="411" customWidth="1"/>
    <col min="4130" max="4131" width="12.42578125" style="411" customWidth="1"/>
    <col min="4132" max="4132" width="16.42578125" style="411" customWidth="1"/>
    <col min="4133" max="4133" width="9.42578125" style="411"/>
    <col min="4134" max="4134" width="13" style="411" customWidth="1"/>
    <col min="4135" max="4135" width="13.42578125" style="411" bestFit="1" customWidth="1"/>
    <col min="4136" max="4136" width="15.42578125" style="411" bestFit="1" customWidth="1"/>
    <col min="4137" max="4137" width="12.5703125" style="411" bestFit="1" customWidth="1"/>
    <col min="4138" max="4383" width="9.42578125" style="411"/>
    <col min="4384" max="4384" width="11.42578125" style="411" customWidth="1"/>
    <col min="4385" max="4385" width="39.42578125" style="411" customWidth="1"/>
    <col min="4386" max="4387" width="12.42578125" style="411" customWidth="1"/>
    <col min="4388" max="4388" width="16.42578125" style="411" customWidth="1"/>
    <col min="4389" max="4389" width="9.42578125" style="411"/>
    <col min="4390" max="4390" width="13" style="411" customWidth="1"/>
    <col min="4391" max="4391" width="13.42578125" style="411" bestFit="1" customWidth="1"/>
    <col min="4392" max="4392" width="15.42578125" style="411" bestFit="1" customWidth="1"/>
    <col min="4393" max="4393" width="12.5703125" style="411" bestFit="1" customWidth="1"/>
    <col min="4394" max="4639" width="9.42578125" style="411"/>
    <col min="4640" max="4640" width="11.42578125" style="411" customWidth="1"/>
    <col min="4641" max="4641" width="39.42578125" style="411" customWidth="1"/>
    <col min="4642" max="4643" width="12.42578125" style="411" customWidth="1"/>
    <col min="4644" max="4644" width="16.42578125" style="411" customWidth="1"/>
    <col min="4645" max="4645" width="9.42578125" style="411"/>
    <col min="4646" max="4646" width="13" style="411" customWidth="1"/>
    <col min="4647" max="4647" width="13.42578125" style="411" bestFit="1" customWidth="1"/>
    <col min="4648" max="4648" width="15.42578125" style="411" bestFit="1" customWidth="1"/>
    <col min="4649" max="4649" width="12.5703125" style="411" bestFit="1" customWidth="1"/>
    <col min="4650" max="4895" width="9.42578125" style="411"/>
    <col min="4896" max="4896" width="11.42578125" style="411" customWidth="1"/>
    <col min="4897" max="4897" width="39.42578125" style="411" customWidth="1"/>
    <col min="4898" max="4899" width="12.42578125" style="411" customWidth="1"/>
    <col min="4900" max="4900" width="16.42578125" style="411" customWidth="1"/>
    <col min="4901" max="4901" width="9.42578125" style="411"/>
    <col min="4902" max="4902" width="13" style="411" customWidth="1"/>
    <col min="4903" max="4903" width="13.42578125" style="411" bestFit="1" customWidth="1"/>
    <col min="4904" max="4904" width="15.42578125" style="411" bestFit="1" customWidth="1"/>
    <col min="4905" max="4905" width="12.5703125" style="411" bestFit="1" customWidth="1"/>
    <col min="4906" max="5151" width="9.42578125" style="411"/>
    <col min="5152" max="5152" width="11.42578125" style="411" customWidth="1"/>
    <col min="5153" max="5153" width="39.42578125" style="411" customWidth="1"/>
    <col min="5154" max="5155" width="12.42578125" style="411" customWidth="1"/>
    <col min="5156" max="5156" width="16.42578125" style="411" customWidth="1"/>
    <col min="5157" max="5157" width="9.42578125" style="411"/>
    <col min="5158" max="5158" width="13" style="411" customWidth="1"/>
    <col min="5159" max="5159" width="13.42578125" style="411" bestFit="1" customWidth="1"/>
    <col min="5160" max="5160" width="15.42578125" style="411" bestFit="1" customWidth="1"/>
    <col min="5161" max="5161" width="12.5703125" style="411" bestFit="1" customWidth="1"/>
    <col min="5162" max="5407" width="9.42578125" style="411"/>
    <col min="5408" max="5408" width="11.42578125" style="411" customWidth="1"/>
    <col min="5409" max="5409" width="39.42578125" style="411" customWidth="1"/>
    <col min="5410" max="5411" width="12.42578125" style="411" customWidth="1"/>
    <col min="5412" max="5412" width="16.42578125" style="411" customWidth="1"/>
    <col min="5413" max="5413" width="9.42578125" style="411"/>
    <col min="5414" max="5414" width="13" style="411" customWidth="1"/>
    <col min="5415" max="5415" width="13.42578125" style="411" bestFit="1" customWidth="1"/>
    <col min="5416" max="5416" width="15.42578125" style="411" bestFit="1" customWidth="1"/>
    <col min="5417" max="5417" width="12.5703125" style="411" bestFit="1" customWidth="1"/>
    <col min="5418" max="5663" width="9.42578125" style="411"/>
    <col min="5664" max="5664" width="11.42578125" style="411" customWidth="1"/>
    <col min="5665" max="5665" width="39.42578125" style="411" customWidth="1"/>
    <col min="5666" max="5667" width="12.42578125" style="411" customWidth="1"/>
    <col min="5668" max="5668" width="16.42578125" style="411" customWidth="1"/>
    <col min="5669" max="5669" width="9.42578125" style="411"/>
    <col min="5670" max="5670" width="13" style="411" customWidth="1"/>
    <col min="5671" max="5671" width="13.42578125" style="411" bestFit="1" customWidth="1"/>
    <col min="5672" max="5672" width="15.42578125" style="411" bestFit="1" customWidth="1"/>
    <col min="5673" max="5673" width="12.5703125" style="411" bestFit="1" customWidth="1"/>
    <col min="5674" max="5919" width="9.42578125" style="411"/>
    <col min="5920" max="5920" width="11.42578125" style="411" customWidth="1"/>
    <col min="5921" max="5921" width="39.42578125" style="411" customWidth="1"/>
    <col min="5922" max="5923" width="12.42578125" style="411" customWidth="1"/>
    <col min="5924" max="5924" width="16.42578125" style="411" customWidth="1"/>
    <col min="5925" max="5925" width="9.42578125" style="411"/>
    <col min="5926" max="5926" width="13" style="411" customWidth="1"/>
    <col min="5927" max="5927" width="13.42578125" style="411" bestFit="1" customWidth="1"/>
    <col min="5928" max="5928" width="15.42578125" style="411" bestFit="1" customWidth="1"/>
    <col min="5929" max="5929" width="12.5703125" style="411" bestFit="1" customWidth="1"/>
    <col min="5930" max="6175" width="9.42578125" style="411"/>
    <col min="6176" max="6176" width="11.42578125" style="411" customWidth="1"/>
    <col min="6177" max="6177" width="39.42578125" style="411" customWidth="1"/>
    <col min="6178" max="6179" width="12.42578125" style="411" customWidth="1"/>
    <col min="6180" max="6180" width="16.42578125" style="411" customWidth="1"/>
    <col min="6181" max="6181" width="9.42578125" style="411"/>
    <col min="6182" max="6182" width="13" style="411" customWidth="1"/>
    <col min="6183" max="6183" width="13.42578125" style="411" bestFit="1" customWidth="1"/>
    <col min="6184" max="6184" width="15.42578125" style="411" bestFit="1" customWidth="1"/>
    <col min="6185" max="6185" width="12.5703125" style="411" bestFit="1" customWidth="1"/>
    <col min="6186" max="6431" width="9.42578125" style="411"/>
    <col min="6432" max="6432" width="11.42578125" style="411" customWidth="1"/>
    <col min="6433" max="6433" width="39.42578125" style="411" customWidth="1"/>
    <col min="6434" max="6435" width="12.42578125" style="411" customWidth="1"/>
    <col min="6436" max="6436" width="16.42578125" style="411" customWidth="1"/>
    <col min="6437" max="6437" width="9.42578125" style="411"/>
    <col min="6438" max="6438" width="13" style="411" customWidth="1"/>
    <col min="6439" max="6439" width="13.42578125" style="411" bestFit="1" customWidth="1"/>
    <col min="6440" max="6440" width="15.42578125" style="411" bestFit="1" customWidth="1"/>
    <col min="6441" max="6441" width="12.5703125" style="411" bestFit="1" customWidth="1"/>
    <col min="6442" max="6687" width="9.42578125" style="411"/>
    <col min="6688" max="6688" width="11.42578125" style="411" customWidth="1"/>
    <col min="6689" max="6689" width="39.42578125" style="411" customWidth="1"/>
    <col min="6690" max="6691" width="12.42578125" style="411" customWidth="1"/>
    <col min="6692" max="6692" width="16.42578125" style="411" customWidth="1"/>
    <col min="6693" max="6693" width="9.42578125" style="411"/>
    <col min="6694" max="6694" width="13" style="411" customWidth="1"/>
    <col min="6695" max="6695" width="13.42578125" style="411" bestFit="1" customWidth="1"/>
    <col min="6696" max="6696" width="15.42578125" style="411" bestFit="1" customWidth="1"/>
    <col min="6697" max="6697" width="12.5703125" style="411" bestFit="1" customWidth="1"/>
    <col min="6698" max="6943" width="9.42578125" style="411"/>
    <col min="6944" max="6944" width="11.42578125" style="411" customWidth="1"/>
    <col min="6945" max="6945" width="39.42578125" style="411" customWidth="1"/>
    <col min="6946" max="6947" width="12.42578125" style="411" customWidth="1"/>
    <col min="6948" max="6948" width="16.42578125" style="411" customWidth="1"/>
    <col min="6949" max="6949" width="9.42578125" style="411"/>
    <col min="6950" max="6950" width="13" style="411" customWidth="1"/>
    <col min="6951" max="6951" width="13.42578125" style="411" bestFit="1" customWidth="1"/>
    <col min="6952" max="6952" width="15.42578125" style="411" bestFit="1" customWidth="1"/>
    <col min="6953" max="6953" width="12.5703125" style="411" bestFit="1" customWidth="1"/>
    <col min="6954" max="7199" width="9.42578125" style="411"/>
    <col min="7200" max="7200" width="11.42578125" style="411" customWidth="1"/>
    <col min="7201" max="7201" width="39.42578125" style="411" customWidth="1"/>
    <col min="7202" max="7203" width="12.42578125" style="411" customWidth="1"/>
    <col min="7204" max="7204" width="16.42578125" style="411" customWidth="1"/>
    <col min="7205" max="7205" width="9.42578125" style="411"/>
    <col min="7206" max="7206" width="13" style="411" customWidth="1"/>
    <col min="7207" max="7207" width="13.42578125" style="411" bestFit="1" customWidth="1"/>
    <col min="7208" max="7208" width="15.42578125" style="411" bestFit="1" customWidth="1"/>
    <col min="7209" max="7209" width="12.5703125" style="411" bestFit="1" customWidth="1"/>
    <col min="7210" max="7455" width="9.42578125" style="411"/>
    <col min="7456" max="7456" width="11.42578125" style="411" customWidth="1"/>
    <col min="7457" max="7457" width="39.42578125" style="411" customWidth="1"/>
    <col min="7458" max="7459" width="12.42578125" style="411" customWidth="1"/>
    <col min="7460" max="7460" width="16.42578125" style="411" customWidth="1"/>
    <col min="7461" max="7461" width="9.42578125" style="411"/>
    <col min="7462" max="7462" width="13" style="411" customWidth="1"/>
    <col min="7463" max="7463" width="13.42578125" style="411" bestFit="1" customWidth="1"/>
    <col min="7464" max="7464" width="15.42578125" style="411" bestFit="1" customWidth="1"/>
    <col min="7465" max="7465" width="12.5703125" style="411" bestFit="1" customWidth="1"/>
    <col min="7466" max="7711" width="9.42578125" style="411"/>
    <col min="7712" max="7712" width="11.42578125" style="411" customWidth="1"/>
    <col min="7713" max="7713" width="39.42578125" style="411" customWidth="1"/>
    <col min="7714" max="7715" width="12.42578125" style="411" customWidth="1"/>
    <col min="7716" max="7716" width="16.42578125" style="411" customWidth="1"/>
    <col min="7717" max="7717" width="9.42578125" style="411"/>
    <col min="7718" max="7718" width="13" style="411" customWidth="1"/>
    <col min="7719" max="7719" width="13.42578125" style="411" bestFit="1" customWidth="1"/>
    <col min="7720" max="7720" width="15.42578125" style="411" bestFit="1" customWidth="1"/>
    <col min="7721" max="7721" width="12.5703125" style="411" bestFit="1" customWidth="1"/>
    <col min="7722" max="7967" width="9.42578125" style="411"/>
    <col min="7968" max="7968" width="11.42578125" style="411" customWidth="1"/>
    <col min="7969" max="7969" width="39.42578125" style="411" customWidth="1"/>
    <col min="7970" max="7971" width="12.42578125" style="411" customWidth="1"/>
    <col min="7972" max="7972" width="16.42578125" style="411" customWidth="1"/>
    <col min="7973" max="7973" width="9.42578125" style="411"/>
    <col min="7974" max="7974" width="13" style="411" customWidth="1"/>
    <col min="7975" max="7975" width="13.42578125" style="411" bestFit="1" customWidth="1"/>
    <col min="7976" max="7976" width="15.42578125" style="411" bestFit="1" customWidth="1"/>
    <col min="7977" max="7977" width="12.5703125" style="411" bestFit="1" customWidth="1"/>
    <col min="7978" max="8223" width="9.42578125" style="411"/>
    <col min="8224" max="8224" width="11.42578125" style="411" customWidth="1"/>
    <col min="8225" max="8225" width="39.42578125" style="411" customWidth="1"/>
    <col min="8226" max="8227" width="12.42578125" style="411" customWidth="1"/>
    <col min="8228" max="8228" width="16.42578125" style="411" customWidth="1"/>
    <col min="8229" max="8229" width="9.42578125" style="411"/>
    <col min="8230" max="8230" width="13" style="411" customWidth="1"/>
    <col min="8231" max="8231" width="13.42578125" style="411" bestFit="1" customWidth="1"/>
    <col min="8232" max="8232" width="15.42578125" style="411" bestFit="1" customWidth="1"/>
    <col min="8233" max="8233" width="12.5703125" style="411" bestFit="1" customWidth="1"/>
    <col min="8234" max="8479" width="9.42578125" style="411"/>
    <col min="8480" max="8480" width="11.42578125" style="411" customWidth="1"/>
    <col min="8481" max="8481" width="39.42578125" style="411" customWidth="1"/>
    <col min="8482" max="8483" width="12.42578125" style="411" customWidth="1"/>
    <col min="8484" max="8484" width="16.42578125" style="411" customWidth="1"/>
    <col min="8485" max="8485" width="9.42578125" style="411"/>
    <col min="8486" max="8486" width="13" style="411" customWidth="1"/>
    <col min="8487" max="8487" width="13.42578125" style="411" bestFit="1" customWidth="1"/>
    <col min="8488" max="8488" width="15.42578125" style="411" bestFit="1" customWidth="1"/>
    <col min="8489" max="8489" width="12.5703125" style="411" bestFit="1" customWidth="1"/>
    <col min="8490" max="8735" width="9.42578125" style="411"/>
    <col min="8736" max="8736" width="11.42578125" style="411" customWidth="1"/>
    <col min="8737" max="8737" width="39.42578125" style="411" customWidth="1"/>
    <col min="8738" max="8739" width="12.42578125" style="411" customWidth="1"/>
    <col min="8740" max="8740" width="16.42578125" style="411" customWidth="1"/>
    <col min="8741" max="8741" width="9.42578125" style="411"/>
    <col min="8742" max="8742" width="13" style="411" customWidth="1"/>
    <col min="8743" max="8743" width="13.42578125" style="411" bestFit="1" customWidth="1"/>
    <col min="8744" max="8744" width="15.42578125" style="411" bestFit="1" customWidth="1"/>
    <col min="8745" max="8745" width="12.5703125" style="411" bestFit="1" customWidth="1"/>
    <col min="8746" max="8991" width="9.42578125" style="411"/>
    <col min="8992" max="8992" width="11.42578125" style="411" customWidth="1"/>
    <col min="8993" max="8993" width="39.42578125" style="411" customWidth="1"/>
    <col min="8994" max="8995" width="12.42578125" style="411" customWidth="1"/>
    <col min="8996" max="8996" width="16.42578125" style="411" customWidth="1"/>
    <col min="8997" max="8997" width="9.42578125" style="411"/>
    <col min="8998" max="8998" width="13" style="411" customWidth="1"/>
    <col min="8999" max="8999" width="13.42578125" style="411" bestFit="1" customWidth="1"/>
    <col min="9000" max="9000" width="15.42578125" style="411" bestFit="1" customWidth="1"/>
    <col min="9001" max="9001" width="12.5703125" style="411" bestFit="1" customWidth="1"/>
    <col min="9002" max="9247" width="9.42578125" style="411"/>
    <col min="9248" max="9248" width="11.42578125" style="411" customWidth="1"/>
    <col min="9249" max="9249" width="39.42578125" style="411" customWidth="1"/>
    <col min="9250" max="9251" width="12.42578125" style="411" customWidth="1"/>
    <col min="9252" max="9252" width="16.42578125" style="411" customWidth="1"/>
    <col min="9253" max="9253" width="9.42578125" style="411"/>
    <col min="9254" max="9254" width="13" style="411" customWidth="1"/>
    <col min="9255" max="9255" width="13.42578125" style="411" bestFit="1" customWidth="1"/>
    <col min="9256" max="9256" width="15.42578125" style="411" bestFit="1" customWidth="1"/>
    <col min="9257" max="9257" width="12.5703125" style="411" bestFit="1" customWidth="1"/>
    <col min="9258" max="9503" width="9.42578125" style="411"/>
    <col min="9504" max="9504" width="11.42578125" style="411" customWidth="1"/>
    <col min="9505" max="9505" width="39.42578125" style="411" customWidth="1"/>
    <col min="9506" max="9507" width="12.42578125" style="411" customWidth="1"/>
    <col min="9508" max="9508" width="16.42578125" style="411" customWidth="1"/>
    <col min="9509" max="9509" width="9.42578125" style="411"/>
    <col min="9510" max="9510" width="13" style="411" customWidth="1"/>
    <col min="9511" max="9511" width="13.42578125" style="411" bestFit="1" customWidth="1"/>
    <col min="9512" max="9512" width="15.42578125" style="411" bestFit="1" customWidth="1"/>
    <col min="9513" max="9513" width="12.5703125" style="411" bestFit="1" customWidth="1"/>
    <col min="9514" max="9759" width="9.42578125" style="411"/>
    <col min="9760" max="9760" width="11.42578125" style="411" customWidth="1"/>
    <col min="9761" max="9761" width="39.42578125" style="411" customWidth="1"/>
    <col min="9762" max="9763" width="12.42578125" style="411" customWidth="1"/>
    <col min="9764" max="9764" width="16.42578125" style="411" customWidth="1"/>
    <col min="9765" max="9765" width="9.42578125" style="411"/>
    <col min="9766" max="9766" width="13" style="411" customWidth="1"/>
    <col min="9767" max="9767" width="13.42578125" style="411" bestFit="1" customWidth="1"/>
    <col min="9768" max="9768" width="15.42578125" style="411" bestFit="1" customWidth="1"/>
    <col min="9769" max="9769" width="12.5703125" style="411" bestFit="1" customWidth="1"/>
    <col min="9770" max="10015" width="9.42578125" style="411"/>
    <col min="10016" max="10016" width="11.42578125" style="411" customWidth="1"/>
    <col min="10017" max="10017" width="39.42578125" style="411" customWidth="1"/>
    <col min="10018" max="10019" width="12.42578125" style="411" customWidth="1"/>
    <col min="10020" max="10020" width="16.42578125" style="411" customWidth="1"/>
    <col min="10021" max="10021" width="9.42578125" style="411"/>
    <col min="10022" max="10022" width="13" style="411" customWidth="1"/>
    <col min="10023" max="10023" width="13.42578125" style="411" bestFit="1" customWidth="1"/>
    <col min="10024" max="10024" width="15.42578125" style="411" bestFit="1" customWidth="1"/>
    <col min="10025" max="10025" width="12.5703125" style="411" bestFit="1" customWidth="1"/>
    <col min="10026" max="10271" width="9.42578125" style="411"/>
    <col min="10272" max="10272" width="11.42578125" style="411" customWidth="1"/>
    <col min="10273" max="10273" width="39.42578125" style="411" customWidth="1"/>
    <col min="10274" max="10275" width="12.42578125" style="411" customWidth="1"/>
    <col min="10276" max="10276" width="16.42578125" style="411" customWidth="1"/>
    <col min="10277" max="10277" width="9.42578125" style="411"/>
    <col min="10278" max="10278" width="13" style="411" customWidth="1"/>
    <col min="10279" max="10279" width="13.42578125" style="411" bestFit="1" customWidth="1"/>
    <col min="10280" max="10280" width="15.42578125" style="411" bestFit="1" customWidth="1"/>
    <col min="10281" max="10281" width="12.5703125" style="411" bestFit="1" customWidth="1"/>
    <col min="10282" max="10527" width="9.42578125" style="411"/>
    <col min="10528" max="10528" width="11.42578125" style="411" customWidth="1"/>
    <col min="10529" max="10529" width="39.42578125" style="411" customWidth="1"/>
    <col min="10530" max="10531" width="12.42578125" style="411" customWidth="1"/>
    <col min="10532" max="10532" width="16.42578125" style="411" customWidth="1"/>
    <col min="10533" max="10533" width="9.42578125" style="411"/>
    <col min="10534" max="10534" width="13" style="411" customWidth="1"/>
    <col min="10535" max="10535" width="13.42578125" style="411" bestFit="1" customWidth="1"/>
    <col min="10536" max="10536" width="15.42578125" style="411" bestFit="1" customWidth="1"/>
    <col min="10537" max="10537" width="12.5703125" style="411" bestFit="1" customWidth="1"/>
    <col min="10538" max="10783" width="9.42578125" style="411"/>
    <col min="10784" max="10784" width="11.42578125" style="411" customWidth="1"/>
    <col min="10785" max="10785" width="39.42578125" style="411" customWidth="1"/>
    <col min="10786" max="10787" width="12.42578125" style="411" customWidth="1"/>
    <col min="10788" max="10788" width="16.42578125" style="411" customWidth="1"/>
    <col min="10789" max="10789" width="9.42578125" style="411"/>
    <col min="10790" max="10790" width="13" style="411" customWidth="1"/>
    <col min="10791" max="10791" width="13.42578125" style="411" bestFit="1" customWidth="1"/>
    <col min="10792" max="10792" width="15.42578125" style="411" bestFit="1" customWidth="1"/>
    <col min="10793" max="10793" width="12.5703125" style="411" bestFit="1" customWidth="1"/>
    <col min="10794" max="11039" width="9.42578125" style="411"/>
    <col min="11040" max="11040" width="11.42578125" style="411" customWidth="1"/>
    <col min="11041" max="11041" width="39.42578125" style="411" customWidth="1"/>
    <col min="11042" max="11043" width="12.42578125" style="411" customWidth="1"/>
    <col min="11044" max="11044" width="16.42578125" style="411" customWidth="1"/>
    <col min="11045" max="11045" width="9.42578125" style="411"/>
    <col min="11046" max="11046" width="13" style="411" customWidth="1"/>
    <col min="11047" max="11047" width="13.42578125" style="411" bestFit="1" customWidth="1"/>
    <col min="11048" max="11048" width="15.42578125" style="411" bestFit="1" customWidth="1"/>
    <col min="11049" max="11049" width="12.5703125" style="411" bestFit="1" customWidth="1"/>
    <col min="11050" max="11295" width="9.42578125" style="411"/>
    <col min="11296" max="11296" width="11.42578125" style="411" customWidth="1"/>
    <col min="11297" max="11297" width="39.42578125" style="411" customWidth="1"/>
    <col min="11298" max="11299" width="12.42578125" style="411" customWidth="1"/>
    <col min="11300" max="11300" width="16.42578125" style="411" customWidth="1"/>
    <col min="11301" max="11301" width="9.42578125" style="411"/>
    <col min="11302" max="11302" width="13" style="411" customWidth="1"/>
    <col min="11303" max="11303" width="13.42578125" style="411" bestFit="1" customWidth="1"/>
    <col min="11304" max="11304" width="15.42578125" style="411" bestFit="1" customWidth="1"/>
    <col min="11305" max="11305" width="12.5703125" style="411" bestFit="1" customWidth="1"/>
    <col min="11306" max="11551" width="9.42578125" style="411"/>
    <col min="11552" max="11552" width="11.42578125" style="411" customWidth="1"/>
    <col min="11553" max="11553" width="39.42578125" style="411" customWidth="1"/>
    <col min="11554" max="11555" width="12.42578125" style="411" customWidth="1"/>
    <col min="11556" max="11556" width="16.42578125" style="411" customWidth="1"/>
    <col min="11557" max="11557" width="9.42578125" style="411"/>
    <col min="11558" max="11558" width="13" style="411" customWidth="1"/>
    <col min="11559" max="11559" width="13.42578125" style="411" bestFit="1" customWidth="1"/>
    <col min="11560" max="11560" width="15.42578125" style="411" bestFit="1" customWidth="1"/>
    <col min="11561" max="11561" width="12.5703125" style="411" bestFit="1" customWidth="1"/>
    <col min="11562" max="11807" width="9.42578125" style="411"/>
    <col min="11808" max="11808" width="11.42578125" style="411" customWidth="1"/>
    <col min="11809" max="11809" width="39.42578125" style="411" customWidth="1"/>
    <col min="11810" max="11811" width="12.42578125" style="411" customWidth="1"/>
    <col min="11812" max="11812" width="16.42578125" style="411" customWidth="1"/>
    <col min="11813" max="11813" width="9.42578125" style="411"/>
    <col min="11814" max="11814" width="13" style="411" customWidth="1"/>
    <col min="11815" max="11815" width="13.42578125" style="411" bestFit="1" customWidth="1"/>
    <col min="11816" max="11816" width="15.42578125" style="411" bestFit="1" customWidth="1"/>
    <col min="11817" max="11817" width="12.5703125" style="411" bestFit="1" customWidth="1"/>
    <col min="11818" max="12063" width="9.42578125" style="411"/>
    <col min="12064" max="12064" width="11.42578125" style="411" customWidth="1"/>
    <col min="12065" max="12065" width="39.42578125" style="411" customWidth="1"/>
    <col min="12066" max="12067" width="12.42578125" style="411" customWidth="1"/>
    <col min="12068" max="12068" width="16.42578125" style="411" customWidth="1"/>
    <col min="12069" max="12069" width="9.42578125" style="411"/>
    <col min="12070" max="12070" width="13" style="411" customWidth="1"/>
    <col min="12071" max="12071" width="13.42578125" style="411" bestFit="1" customWidth="1"/>
    <col min="12072" max="12072" width="15.42578125" style="411" bestFit="1" customWidth="1"/>
    <col min="12073" max="12073" width="12.5703125" style="411" bestFit="1" customWidth="1"/>
    <col min="12074" max="12319" width="9.42578125" style="411"/>
    <col min="12320" max="12320" width="11.42578125" style="411" customWidth="1"/>
    <col min="12321" max="12321" width="39.42578125" style="411" customWidth="1"/>
    <col min="12322" max="12323" width="12.42578125" style="411" customWidth="1"/>
    <col min="12324" max="12324" width="16.42578125" style="411" customWidth="1"/>
    <col min="12325" max="12325" width="9.42578125" style="411"/>
    <col min="12326" max="12326" width="13" style="411" customWidth="1"/>
    <col min="12327" max="12327" width="13.42578125" style="411" bestFit="1" customWidth="1"/>
    <col min="12328" max="12328" width="15.42578125" style="411" bestFit="1" customWidth="1"/>
    <col min="12329" max="12329" width="12.5703125" style="411" bestFit="1" customWidth="1"/>
    <col min="12330" max="12575" width="9.42578125" style="411"/>
    <col min="12576" max="12576" width="11.42578125" style="411" customWidth="1"/>
    <col min="12577" max="12577" width="39.42578125" style="411" customWidth="1"/>
    <col min="12578" max="12579" width="12.42578125" style="411" customWidth="1"/>
    <col min="12580" max="12580" width="16.42578125" style="411" customWidth="1"/>
    <col min="12581" max="12581" width="9.42578125" style="411"/>
    <col min="12582" max="12582" width="13" style="411" customWidth="1"/>
    <col min="12583" max="12583" width="13.42578125" style="411" bestFit="1" customWidth="1"/>
    <col min="12584" max="12584" width="15.42578125" style="411" bestFit="1" customWidth="1"/>
    <col min="12585" max="12585" width="12.5703125" style="411" bestFit="1" customWidth="1"/>
    <col min="12586" max="12831" width="9.42578125" style="411"/>
    <col min="12832" max="12832" width="11.42578125" style="411" customWidth="1"/>
    <col min="12833" max="12833" width="39.42578125" style="411" customWidth="1"/>
    <col min="12834" max="12835" width="12.42578125" style="411" customWidth="1"/>
    <col min="12836" max="12836" width="16.42578125" style="411" customWidth="1"/>
    <col min="12837" max="12837" width="9.42578125" style="411"/>
    <col min="12838" max="12838" width="13" style="411" customWidth="1"/>
    <col min="12839" max="12839" width="13.42578125" style="411" bestFit="1" customWidth="1"/>
    <col min="12840" max="12840" width="15.42578125" style="411" bestFit="1" customWidth="1"/>
    <col min="12841" max="12841" width="12.5703125" style="411" bestFit="1" customWidth="1"/>
    <col min="12842" max="13087" width="9.42578125" style="411"/>
    <col min="13088" max="13088" width="11.42578125" style="411" customWidth="1"/>
    <col min="13089" max="13089" width="39.42578125" style="411" customWidth="1"/>
    <col min="13090" max="13091" width="12.42578125" style="411" customWidth="1"/>
    <col min="13092" max="13092" width="16.42578125" style="411" customWidth="1"/>
    <col min="13093" max="13093" width="9.42578125" style="411"/>
    <col min="13094" max="13094" width="13" style="411" customWidth="1"/>
    <col min="13095" max="13095" width="13.42578125" style="411" bestFit="1" customWidth="1"/>
    <col min="13096" max="13096" width="15.42578125" style="411" bestFit="1" customWidth="1"/>
    <col min="13097" max="13097" width="12.5703125" style="411" bestFit="1" customWidth="1"/>
    <col min="13098" max="13343" width="9.42578125" style="411"/>
    <col min="13344" max="13344" width="11.42578125" style="411" customWidth="1"/>
    <col min="13345" max="13345" width="39.42578125" style="411" customWidth="1"/>
    <col min="13346" max="13347" width="12.42578125" style="411" customWidth="1"/>
    <col min="13348" max="13348" width="16.42578125" style="411" customWidth="1"/>
    <col min="13349" max="13349" width="9.42578125" style="411"/>
    <col min="13350" max="13350" width="13" style="411" customWidth="1"/>
    <col min="13351" max="13351" width="13.42578125" style="411" bestFit="1" customWidth="1"/>
    <col min="13352" max="13352" width="15.42578125" style="411" bestFit="1" customWidth="1"/>
    <col min="13353" max="13353" width="12.5703125" style="411" bestFit="1" customWidth="1"/>
    <col min="13354" max="13599" width="9.42578125" style="411"/>
    <col min="13600" max="13600" width="11.42578125" style="411" customWidth="1"/>
    <col min="13601" max="13601" width="39.42578125" style="411" customWidth="1"/>
    <col min="13602" max="13603" width="12.42578125" style="411" customWidth="1"/>
    <col min="13604" max="13604" width="16.42578125" style="411" customWidth="1"/>
    <col min="13605" max="13605" width="9.42578125" style="411"/>
    <col min="13606" max="13606" width="13" style="411" customWidth="1"/>
    <col min="13607" max="13607" width="13.42578125" style="411" bestFit="1" customWidth="1"/>
    <col min="13608" max="13608" width="15.42578125" style="411" bestFit="1" customWidth="1"/>
    <col min="13609" max="13609" width="12.5703125" style="411" bestFit="1" customWidth="1"/>
    <col min="13610" max="13855" width="9.42578125" style="411"/>
    <col min="13856" max="13856" width="11.42578125" style="411" customWidth="1"/>
    <col min="13857" max="13857" width="39.42578125" style="411" customWidth="1"/>
    <col min="13858" max="13859" width="12.42578125" style="411" customWidth="1"/>
    <col min="13860" max="13860" width="16.42578125" style="411" customWidth="1"/>
    <col min="13861" max="13861" width="9.42578125" style="411"/>
    <col min="13862" max="13862" width="13" style="411" customWidth="1"/>
    <col min="13863" max="13863" width="13.42578125" style="411" bestFit="1" customWidth="1"/>
    <col min="13864" max="13864" width="15.42578125" style="411" bestFit="1" customWidth="1"/>
    <col min="13865" max="13865" width="12.5703125" style="411" bestFit="1" customWidth="1"/>
    <col min="13866" max="14111" width="9.42578125" style="411"/>
    <col min="14112" max="14112" width="11.42578125" style="411" customWidth="1"/>
    <col min="14113" max="14113" width="39.42578125" style="411" customWidth="1"/>
    <col min="14114" max="14115" width="12.42578125" style="411" customWidth="1"/>
    <col min="14116" max="14116" width="16.42578125" style="411" customWidth="1"/>
    <col min="14117" max="14117" width="9.42578125" style="411"/>
    <col min="14118" max="14118" width="13" style="411" customWidth="1"/>
    <col min="14119" max="14119" width="13.42578125" style="411" bestFit="1" customWidth="1"/>
    <col min="14120" max="14120" width="15.42578125" style="411" bestFit="1" customWidth="1"/>
    <col min="14121" max="14121" width="12.5703125" style="411" bestFit="1" customWidth="1"/>
    <col min="14122" max="14367" width="9.42578125" style="411"/>
    <col min="14368" max="14368" width="11.42578125" style="411" customWidth="1"/>
    <col min="14369" max="14369" width="39.42578125" style="411" customWidth="1"/>
    <col min="14370" max="14371" width="12.42578125" style="411" customWidth="1"/>
    <col min="14372" max="14372" width="16.42578125" style="411" customWidth="1"/>
    <col min="14373" max="14373" width="9.42578125" style="411"/>
    <col min="14374" max="14374" width="13" style="411" customWidth="1"/>
    <col min="14375" max="14375" width="13.42578125" style="411" bestFit="1" customWidth="1"/>
    <col min="14376" max="14376" width="15.42578125" style="411" bestFit="1" customWidth="1"/>
    <col min="14377" max="14377" width="12.5703125" style="411" bestFit="1" customWidth="1"/>
    <col min="14378" max="14623" width="9.42578125" style="411"/>
    <col min="14624" max="14624" width="11.42578125" style="411" customWidth="1"/>
    <col min="14625" max="14625" width="39.42578125" style="411" customWidth="1"/>
    <col min="14626" max="14627" width="12.42578125" style="411" customWidth="1"/>
    <col min="14628" max="14628" width="16.42578125" style="411" customWidth="1"/>
    <col min="14629" max="14629" width="9.42578125" style="411"/>
    <col min="14630" max="14630" width="13" style="411" customWidth="1"/>
    <col min="14631" max="14631" width="13.42578125" style="411" bestFit="1" customWidth="1"/>
    <col min="14632" max="14632" width="15.42578125" style="411" bestFit="1" customWidth="1"/>
    <col min="14633" max="14633" width="12.5703125" style="411" bestFit="1" customWidth="1"/>
    <col min="14634" max="14879" width="9.42578125" style="411"/>
    <col min="14880" max="14880" width="11.42578125" style="411" customWidth="1"/>
    <col min="14881" max="14881" width="39.42578125" style="411" customWidth="1"/>
    <col min="14882" max="14883" width="12.42578125" style="411" customWidth="1"/>
    <col min="14884" max="14884" width="16.42578125" style="411" customWidth="1"/>
    <col min="14885" max="14885" width="9.42578125" style="411"/>
    <col min="14886" max="14886" width="13" style="411" customWidth="1"/>
    <col min="14887" max="14887" width="13.42578125" style="411" bestFit="1" customWidth="1"/>
    <col min="14888" max="14888" width="15.42578125" style="411" bestFit="1" customWidth="1"/>
    <col min="14889" max="14889" width="12.5703125" style="411" bestFit="1" customWidth="1"/>
    <col min="14890" max="15135" width="9.42578125" style="411"/>
    <col min="15136" max="15136" width="11.42578125" style="411" customWidth="1"/>
    <col min="15137" max="15137" width="39.42578125" style="411" customWidth="1"/>
    <col min="15138" max="15139" width="12.42578125" style="411" customWidth="1"/>
    <col min="15140" max="15140" width="16.42578125" style="411" customWidth="1"/>
    <col min="15141" max="15141" width="9.42578125" style="411"/>
    <col min="15142" max="15142" width="13" style="411" customWidth="1"/>
    <col min="15143" max="15143" width="13.42578125" style="411" bestFit="1" customWidth="1"/>
    <col min="15144" max="15144" width="15.42578125" style="411" bestFit="1" customWidth="1"/>
    <col min="15145" max="15145" width="12.5703125" style="411" bestFit="1" customWidth="1"/>
    <col min="15146" max="15391" width="9.42578125" style="411"/>
    <col min="15392" max="15392" width="11.42578125" style="411" customWidth="1"/>
    <col min="15393" max="15393" width="39.42578125" style="411" customWidth="1"/>
    <col min="15394" max="15395" width="12.42578125" style="411" customWidth="1"/>
    <col min="15396" max="15396" width="16.42578125" style="411" customWidth="1"/>
    <col min="15397" max="15397" width="9.42578125" style="411"/>
    <col min="15398" max="15398" width="13" style="411" customWidth="1"/>
    <col min="15399" max="15399" width="13.42578125" style="411" bestFit="1" customWidth="1"/>
    <col min="15400" max="15400" width="15.42578125" style="411" bestFit="1" customWidth="1"/>
    <col min="15401" max="15401" width="12.5703125" style="411" bestFit="1" customWidth="1"/>
    <col min="15402" max="15647" width="9.42578125" style="411"/>
    <col min="15648" max="15648" width="11.42578125" style="411" customWidth="1"/>
    <col min="15649" max="15649" width="39.42578125" style="411" customWidth="1"/>
    <col min="15650" max="15651" width="12.42578125" style="411" customWidth="1"/>
    <col min="15652" max="15652" width="16.42578125" style="411" customWidth="1"/>
    <col min="15653" max="15653" width="9.42578125" style="411"/>
    <col min="15654" max="15654" width="13" style="411" customWidth="1"/>
    <col min="15655" max="15655" width="13.42578125" style="411" bestFit="1" customWidth="1"/>
    <col min="15656" max="15656" width="15.42578125" style="411" bestFit="1" customWidth="1"/>
    <col min="15657" max="15657" width="12.5703125" style="411" bestFit="1" customWidth="1"/>
    <col min="15658" max="15903" width="9.42578125" style="411"/>
    <col min="15904" max="15904" width="11.42578125" style="411" customWidth="1"/>
    <col min="15905" max="15905" width="39.42578125" style="411" customWidth="1"/>
    <col min="15906" max="15907" width="12.42578125" style="411" customWidth="1"/>
    <col min="15908" max="15908" width="16.42578125" style="411" customWidth="1"/>
    <col min="15909" max="15909" width="9.42578125" style="411"/>
    <col min="15910" max="15910" width="13" style="411" customWidth="1"/>
    <col min="15911" max="15911" width="13.42578125" style="411" bestFit="1" customWidth="1"/>
    <col min="15912" max="15912" width="15.42578125" style="411" bestFit="1" customWidth="1"/>
    <col min="15913" max="15913" width="12.5703125" style="411" bestFit="1" customWidth="1"/>
    <col min="15914" max="16159" width="9.42578125" style="411"/>
    <col min="16160" max="16160" width="11.42578125" style="411" customWidth="1"/>
    <col min="16161" max="16161" width="39.42578125" style="411" customWidth="1"/>
    <col min="16162" max="16163" width="12.42578125" style="411" customWidth="1"/>
    <col min="16164" max="16164" width="16.42578125" style="411" customWidth="1"/>
    <col min="16165" max="16165" width="9.42578125" style="411"/>
    <col min="16166" max="16166" width="13" style="411" customWidth="1"/>
    <col min="16167" max="16167" width="13.42578125" style="411" bestFit="1" customWidth="1"/>
    <col min="16168" max="16168" width="15.42578125" style="411" bestFit="1" customWidth="1"/>
    <col min="16169" max="16169" width="12.5703125" style="411" bestFit="1" customWidth="1"/>
    <col min="16170" max="16384" width="9.42578125" style="411"/>
  </cols>
  <sheetData>
    <row r="1" spans="1:44" s="383" customFormat="1" ht="21" customHeight="1">
      <c r="A1" s="40" t="s">
        <v>1391</v>
      </c>
      <c r="B1" s="325"/>
      <c r="C1" s="325"/>
      <c r="D1" s="828"/>
      <c r="E1" s="828"/>
      <c r="F1" s="197"/>
      <c r="G1" s="197"/>
      <c r="H1" s="197"/>
      <c r="I1" s="197"/>
      <c r="J1" s="197"/>
      <c r="K1" s="197"/>
      <c r="L1" s="197"/>
      <c r="M1" s="197"/>
      <c r="N1" s="197"/>
      <c r="O1" s="197"/>
      <c r="P1" s="197"/>
      <c r="Q1" s="197"/>
    </row>
    <row r="2" spans="1:44" s="383" customFormat="1" ht="21" customHeight="1">
      <c r="A2" s="323" t="s">
        <v>1305</v>
      </c>
      <c r="B2" s="513" t="str">
        <f>'Schedule 2_Balance Sheet'!C2</f>
        <v>Tufts Associated Health Plans, Inc. (TAHMO)</v>
      </c>
      <c r="C2" s="514"/>
      <c r="D2" s="514"/>
      <c r="E2" s="514"/>
      <c r="F2" s="515"/>
      <c r="G2" s="197"/>
      <c r="H2" s="197"/>
      <c r="I2" s="197"/>
      <c r="J2" s="197"/>
      <c r="K2" s="197"/>
      <c r="L2" s="197"/>
      <c r="M2" s="197"/>
      <c r="N2" s="197"/>
      <c r="O2" s="197"/>
      <c r="P2" s="197"/>
    </row>
    <row r="3" spans="1:44" s="383" customFormat="1" ht="21" customHeight="1">
      <c r="A3" s="323" t="s">
        <v>1287</v>
      </c>
      <c r="B3" s="603" t="str">
        <f>'Schedule 2_Balance Sheet'!C3</f>
        <v>01/01/2023 - 12/31/2023</v>
      </c>
      <c r="C3" s="606"/>
      <c r="D3" s="606"/>
      <c r="E3" s="606"/>
      <c r="F3" s="607"/>
      <c r="G3" s="197"/>
      <c r="H3" s="197"/>
      <c r="I3" s="197"/>
      <c r="J3" s="197"/>
      <c r="K3" s="197"/>
      <c r="L3" s="197"/>
      <c r="M3" s="197"/>
      <c r="N3" s="197"/>
      <c r="O3" s="197"/>
      <c r="P3" s="197"/>
    </row>
    <row r="4" spans="1:44" s="383" customFormat="1" ht="21" customHeight="1">
      <c r="A4" s="323" t="s">
        <v>1308</v>
      </c>
      <c r="B4" s="517">
        <f>'Schedule 2_Balance Sheet'!C4</f>
        <v>45565</v>
      </c>
      <c r="C4" s="514"/>
      <c r="D4" s="514"/>
      <c r="E4" s="514"/>
      <c r="F4" s="515"/>
      <c r="G4" s="197"/>
      <c r="H4" s="197"/>
      <c r="I4" s="197"/>
      <c r="J4" s="197"/>
      <c r="K4" s="197"/>
      <c r="L4" s="197"/>
      <c r="M4" s="197"/>
      <c r="N4" s="197"/>
      <c r="O4" s="197"/>
      <c r="P4" s="197"/>
    </row>
    <row r="5" spans="1:44" s="383" customFormat="1" ht="21" customHeight="1">
      <c r="A5" s="323" t="s">
        <v>1309</v>
      </c>
      <c r="B5" s="513" t="str">
        <f>'Schedule 2_Balance Sheet'!C5</f>
        <v>Roshni Parikh</v>
      </c>
      <c r="C5" s="514"/>
      <c r="D5" s="514"/>
      <c r="E5" s="514"/>
      <c r="F5" s="515"/>
      <c r="G5" s="197"/>
      <c r="H5" s="197"/>
      <c r="I5" s="197"/>
      <c r="J5" s="197"/>
      <c r="K5" s="197"/>
      <c r="L5" s="197"/>
      <c r="M5" s="197"/>
      <c r="N5" s="197"/>
      <c r="O5" s="197"/>
      <c r="P5" s="197"/>
    </row>
    <row r="6" spans="1:44" s="383" customFormat="1" ht="21" customHeight="1">
      <c r="A6" s="323" t="s">
        <v>1290</v>
      </c>
      <c r="B6" s="517">
        <f>'Schedule 2_Balance Sheet'!C6</f>
        <v>45596</v>
      </c>
      <c r="C6" s="514"/>
      <c r="D6" s="514"/>
      <c r="E6" s="514"/>
      <c r="F6" s="515"/>
      <c r="G6" s="197"/>
      <c r="H6" s="409"/>
      <c r="I6" s="197"/>
      <c r="J6" s="197"/>
      <c r="K6" s="197"/>
      <c r="L6" s="197"/>
      <c r="M6" s="409"/>
      <c r="N6" s="197"/>
      <c r="O6" s="409"/>
      <c r="P6" s="197"/>
    </row>
    <row r="7" spans="1:44" ht="13.5" thickBot="1">
      <c r="A7" s="326" t="s">
        <v>1291</v>
      </c>
      <c r="B7" s="326"/>
      <c r="C7" s="326"/>
      <c r="D7" s="326"/>
      <c r="E7" s="326"/>
      <c r="F7" s="383"/>
      <c r="G7" s="383"/>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row>
    <row r="8" spans="1:44" ht="13.5" thickBot="1">
      <c r="A8" s="1075" t="s">
        <v>1392</v>
      </c>
      <c r="B8" s="1076">
        <f>'Schedule 1_Enrollment'!L15</f>
        <v>32471.239895119419</v>
      </c>
      <c r="C8" s="1076">
        <f>'Schedule 1_Enrollment'!L22</f>
        <v>33774.091312317694</v>
      </c>
      <c r="D8" s="1076">
        <f>'Schedule 1_Enrollment'!L29</f>
        <v>34576.674509187469</v>
      </c>
      <c r="E8" s="1076">
        <f>'Schedule 1_Enrollment'!L36</f>
        <v>34293.970328544361</v>
      </c>
      <c r="F8" s="1077">
        <f>B8+C8+D8+E8</f>
        <v>135115.97604516894</v>
      </c>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c r="AF8" s="326"/>
      <c r="AG8" s="326"/>
      <c r="AH8" s="326"/>
      <c r="AI8" s="326"/>
      <c r="AJ8" s="326"/>
      <c r="AK8" s="326"/>
      <c r="AL8" s="326"/>
      <c r="AM8" s="326"/>
      <c r="AN8" s="326"/>
      <c r="AO8" s="326"/>
    </row>
    <row r="9" spans="1:44" s="413" customFormat="1" ht="13.5" customHeight="1" thickBot="1">
      <c r="A9" s="1078"/>
      <c r="B9" s="1079" t="s">
        <v>1393</v>
      </c>
      <c r="C9" s="1079"/>
      <c r="D9" s="1079"/>
      <c r="E9" s="1079"/>
      <c r="F9" s="1080"/>
      <c r="G9" s="1081" t="s">
        <v>1394</v>
      </c>
      <c r="H9" s="1079"/>
      <c r="I9" s="1079"/>
      <c r="J9" s="1079"/>
      <c r="K9" s="1080"/>
      <c r="L9" s="1082" t="s">
        <v>1395</v>
      </c>
      <c r="M9" s="1083"/>
      <c r="N9" s="1083"/>
      <c r="O9" s="1083"/>
      <c r="P9" s="1084"/>
      <c r="Q9" s="1085" t="s">
        <v>1396</v>
      </c>
      <c r="R9" s="1086"/>
      <c r="S9" s="1086"/>
      <c r="T9" s="1086"/>
      <c r="U9" s="1087"/>
      <c r="V9" s="1085" t="s">
        <v>1397</v>
      </c>
      <c r="W9" s="1086"/>
      <c r="X9" s="1086"/>
      <c r="Y9" s="1086"/>
      <c r="Z9" s="1087"/>
      <c r="AA9" s="1085" t="s">
        <v>1398</v>
      </c>
      <c r="AB9" s="1086"/>
      <c r="AC9" s="1086"/>
      <c r="AD9" s="1086"/>
      <c r="AE9" s="1087"/>
      <c r="AF9" s="1088" t="s">
        <v>1399</v>
      </c>
      <c r="AG9" s="1089"/>
      <c r="AH9" s="1089"/>
      <c r="AI9" s="1089"/>
      <c r="AJ9" s="1090"/>
      <c r="AK9" s="1091" t="s">
        <v>1400</v>
      </c>
      <c r="AL9" s="1089"/>
      <c r="AM9" s="1089"/>
      <c r="AN9" s="1089"/>
      <c r="AO9" s="1090"/>
      <c r="AR9" s="414"/>
    </row>
    <row r="10" spans="1:44" s="413" customFormat="1">
      <c r="A10" s="1092" t="s">
        <v>1401</v>
      </c>
      <c r="B10" s="1093" t="s">
        <v>1293</v>
      </c>
      <c r="C10" s="1093" t="s">
        <v>1300</v>
      </c>
      <c r="D10" s="1093" t="s">
        <v>1301</v>
      </c>
      <c r="E10" s="1093" t="s">
        <v>1302</v>
      </c>
      <c r="F10" s="1093" t="s">
        <v>54</v>
      </c>
      <c r="G10" s="1093" t="str">
        <f>B10</f>
        <v>Q1</v>
      </c>
      <c r="H10" s="1093" t="str">
        <f>C10</f>
        <v>Q2</v>
      </c>
      <c r="I10" s="1093" t="str">
        <f>D10</f>
        <v>Q3</v>
      </c>
      <c r="J10" s="1093" t="str">
        <f>E10</f>
        <v>Q4</v>
      </c>
      <c r="K10" s="1093" t="s">
        <v>54</v>
      </c>
      <c r="L10" s="1093" t="str">
        <f>G10</f>
        <v>Q1</v>
      </c>
      <c r="M10" s="1093" t="str">
        <f>H10</f>
        <v>Q2</v>
      </c>
      <c r="N10" s="1093" t="str">
        <f>I10</f>
        <v>Q3</v>
      </c>
      <c r="O10" s="1093" t="str">
        <f>J10</f>
        <v>Q4</v>
      </c>
      <c r="P10" s="1093" t="s">
        <v>54</v>
      </c>
      <c r="Q10" s="1093" t="str">
        <f>L10</f>
        <v>Q1</v>
      </c>
      <c r="R10" s="1093" t="str">
        <f>M10</f>
        <v>Q2</v>
      </c>
      <c r="S10" s="1093" t="str">
        <f>N10</f>
        <v>Q3</v>
      </c>
      <c r="T10" s="1093" t="str">
        <f>O10</f>
        <v>Q4</v>
      </c>
      <c r="U10" s="1093" t="s">
        <v>54</v>
      </c>
      <c r="V10" s="1093" t="str">
        <f>Q10</f>
        <v>Q1</v>
      </c>
      <c r="W10" s="1093" t="str">
        <f>R10</f>
        <v>Q2</v>
      </c>
      <c r="X10" s="1093" t="str">
        <f>S10</f>
        <v>Q3</v>
      </c>
      <c r="Y10" s="1093" t="str">
        <f>T10</f>
        <v>Q4</v>
      </c>
      <c r="Z10" s="1093" t="s">
        <v>54</v>
      </c>
      <c r="AA10" s="1093" t="str">
        <f>V10</f>
        <v>Q1</v>
      </c>
      <c r="AB10" s="1093" t="str">
        <f>W10</f>
        <v>Q2</v>
      </c>
      <c r="AC10" s="1093" t="str">
        <f>X10</f>
        <v>Q3</v>
      </c>
      <c r="AD10" s="1093" t="str">
        <f>Y10</f>
        <v>Q4</v>
      </c>
      <c r="AE10" s="1093" t="s">
        <v>54</v>
      </c>
      <c r="AF10" s="1093" t="str">
        <f>AA10</f>
        <v>Q1</v>
      </c>
      <c r="AG10" s="1093" t="str">
        <f>AB10</f>
        <v>Q2</v>
      </c>
      <c r="AH10" s="1093" t="str">
        <f>AC10</f>
        <v>Q3</v>
      </c>
      <c r="AI10" s="1093" t="str">
        <f>AD10</f>
        <v>Q4</v>
      </c>
      <c r="AJ10" s="1093" t="s">
        <v>54</v>
      </c>
      <c r="AK10" s="119" t="str">
        <f t="shared" ref="AK10:AN10" si="0">AF10</f>
        <v>Q1</v>
      </c>
      <c r="AL10" s="119" t="str">
        <f t="shared" si="0"/>
        <v>Q2</v>
      </c>
      <c r="AM10" s="119" t="str">
        <f t="shared" si="0"/>
        <v>Q3</v>
      </c>
      <c r="AN10" s="119" t="str">
        <f t="shared" si="0"/>
        <v>Q4</v>
      </c>
      <c r="AO10" s="120" t="s">
        <v>54</v>
      </c>
      <c r="AR10" s="414"/>
    </row>
    <row r="11" spans="1:44" s="415" customFormat="1">
      <c r="A11" s="302" t="s">
        <v>1402</v>
      </c>
      <c r="B11" s="316"/>
      <c r="C11" s="316"/>
      <c r="D11" s="316"/>
      <c r="E11" s="316"/>
      <c r="F11" s="316"/>
      <c r="G11" s="316"/>
      <c r="H11" s="316"/>
      <c r="I11" s="316"/>
      <c r="J11" s="316"/>
      <c r="K11" s="316"/>
      <c r="L11" s="317"/>
      <c r="M11" s="317"/>
      <c r="N11" s="317"/>
      <c r="O11" s="317"/>
      <c r="P11" s="317"/>
      <c r="Q11" s="318"/>
      <c r="R11" s="318"/>
      <c r="S11" s="318"/>
      <c r="T11" s="318"/>
      <c r="U11" s="318"/>
      <c r="V11" s="318"/>
      <c r="W11" s="318"/>
      <c r="X11" s="318"/>
      <c r="Y11" s="318"/>
      <c r="Z11" s="318"/>
      <c r="AA11" s="318"/>
      <c r="AB11" s="318"/>
      <c r="AC11" s="318"/>
      <c r="AD11" s="318"/>
      <c r="AE11" s="318"/>
      <c r="AF11" s="319"/>
      <c r="AG11" s="319"/>
      <c r="AH11" s="319"/>
      <c r="AI11" s="319"/>
      <c r="AJ11" s="319"/>
      <c r="AK11" s="320"/>
      <c r="AL11" s="320"/>
      <c r="AM11" s="320"/>
      <c r="AN11" s="321"/>
      <c r="AO11" s="322"/>
      <c r="AR11" s="416"/>
    </row>
    <row r="12" spans="1:44" s="415" customFormat="1">
      <c r="A12" s="302"/>
      <c r="B12" s="316"/>
      <c r="C12" s="316"/>
      <c r="D12" s="316"/>
      <c r="E12" s="316"/>
      <c r="F12" s="316"/>
      <c r="G12" s="316"/>
      <c r="H12" s="316"/>
      <c r="I12" s="316"/>
      <c r="J12" s="316"/>
      <c r="K12" s="316"/>
      <c r="L12" s="317"/>
      <c r="M12" s="317"/>
      <c r="N12" s="317"/>
      <c r="O12" s="317"/>
      <c r="P12" s="317"/>
      <c r="Q12" s="318"/>
      <c r="R12" s="318"/>
      <c r="S12" s="318"/>
      <c r="T12" s="318"/>
      <c r="U12" s="318"/>
      <c r="V12" s="318"/>
      <c r="W12" s="318"/>
      <c r="X12" s="318"/>
      <c r="Y12" s="318"/>
      <c r="Z12" s="318"/>
      <c r="AA12" s="318"/>
      <c r="AB12" s="318"/>
      <c r="AC12" s="318"/>
      <c r="AD12" s="318"/>
      <c r="AE12" s="318"/>
      <c r="AF12" s="319"/>
      <c r="AG12" s="319"/>
      <c r="AH12" s="319"/>
      <c r="AI12" s="319"/>
      <c r="AJ12" s="319"/>
      <c r="AK12" s="320"/>
      <c r="AL12" s="320"/>
      <c r="AM12" s="320"/>
      <c r="AN12" s="321"/>
      <c r="AO12" s="322"/>
      <c r="AR12" s="416"/>
    </row>
    <row r="13" spans="1:44">
      <c r="A13" s="303" t="s">
        <v>197</v>
      </c>
      <c r="B13" s="417">
        <v>510</v>
      </c>
      <c r="C13" s="417">
        <v>524</v>
      </c>
      <c r="D13" s="417">
        <v>500</v>
      </c>
      <c r="E13" s="417">
        <v>569</v>
      </c>
      <c r="F13" s="121">
        <f>SUM(B13:E13)</f>
        <v>2103</v>
      </c>
      <c r="G13" s="417">
        <v>4133</v>
      </c>
      <c r="H13" s="417">
        <v>5421</v>
      </c>
      <c r="I13" s="417">
        <v>4081</v>
      </c>
      <c r="J13" s="417">
        <v>4678</v>
      </c>
      <c r="K13" s="121">
        <f t="shared" ref="K13:K26" si="1">SUM(G13:J13)</f>
        <v>18313</v>
      </c>
      <c r="L13" s="115">
        <f>'Schedule 3A_Income Statement'!CO35</f>
        <v>13718705.960000001</v>
      </c>
      <c r="M13" s="115">
        <f>'Schedule 3A_Income Statement'!CP35</f>
        <v>13878649.782893598</v>
      </c>
      <c r="N13" s="115">
        <f>'Schedule 3A_Income Statement'!CQ35</f>
        <v>13770382.844288988</v>
      </c>
      <c r="O13" s="115">
        <f>'Schedule 3A_Income Statement'!CR35</f>
        <v>15940778.62315399</v>
      </c>
      <c r="P13" s="115">
        <f t="shared" ref="P13:P20" si="2">SUM(L13:O13)</f>
        <v>57308517.210336581</v>
      </c>
      <c r="Q13" s="122">
        <f>IF(B8=0,0,(B13/$B$8)*12000)</f>
        <v>188.47447833120364</v>
      </c>
      <c r="R13" s="122">
        <f>IF(C8=0,0,(C13/$C$8)*12000)</f>
        <v>186.17821399999335</v>
      </c>
      <c r="S13" s="122">
        <f>IF(D8=0,0,(D13/$D$8)*12000)</f>
        <v>173.52738761518904</v>
      </c>
      <c r="T13" s="122">
        <f>IF(E8=0,0,(E13/$E$8)*12000)</f>
        <v>199.10205597620055</v>
      </c>
      <c r="U13" s="122">
        <f>IF(F8=0,0,(F13/$F$8)*12000)</f>
        <v>186.77288014826365</v>
      </c>
      <c r="V13" s="123">
        <f t="shared" ref="V13:Z28" si="3">IF(B13=0,0,G13/B13)</f>
        <v>8.1039215686274506</v>
      </c>
      <c r="W13" s="123">
        <f t="shared" si="3"/>
        <v>10.345419847328245</v>
      </c>
      <c r="X13" s="123">
        <f t="shared" si="3"/>
        <v>8.1620000000000008</v>
      </c>
      <c r="Y13" s="123">
        <f t="shared" si="3"/>
        <v>8.2214411247803163</v>
      </c>
      <c r="Z13" s="123">
        <f t="shared" si="3"/>
        <v>8.7080361388492626</v>
      </c>
      <c r="AA13" s="122">
        <f>IF($B$8=0,0,(G13/$B$8)*12000)</f>
        <v>1527.3823900840482</v>
      </c>
      <c r="AB13" s="122">
        <f>IF($C$8=0,0,(H13/$C$8)*12000)</f>
        <v>1926.0917902556564</v>
      </c>
      <c r="AC13" s="122">
        <f>IF($D$8=0,0,(I13/$D$8)*12000)</f>
        <v>1416.330537715173</v>
      </c>
      <c r="AD13" s="122">
        <f>IF($E$8=0,0,(J13/$E$8)*12000)</f>
        <v>1636.9058310310477</v>
      </c>
      <c r="AE13" s="122">
        <f>IF($F$8=0,0,(K13/$F$8)*12000)</f>
        <v>1626.424990088042</v>
      </c>
      <c r="AF13" s="116">
        <f t="shared" ref="AF13:AJ13" si="4">IF(G13=0,0,L13/G13)</f>
        <v>3319.3094507621586</v>
      </c>
      <c r="AG13" s="116">
        <f t="shared" si="4"/>
        <v>2560.164136302084</v>
      </c>
      <c r="AH13" s="116">
        <f t="shared" si="4"/>
        <v>3374.2668082060741</v>
      </c>
      <c r="AI13" s="116">
        <f t="shared" si="4"/>
        <v>3407.6055201269751</v>
      </c>
      <c r="AJ13" s="117">
        <f t="shared" si="4"/>
        <v>3129.3898984511866</v>
      </c>
      <c r="AK13" s="116">
        <f>IF(B$8=0,0,L13/B$8)</f>
        <v>422.48790019447296</v>
      </c>
      <c r="AL13" s="116">
        <f>IF(C$8=0,0,M13/C$8)</f>
        <v>410.92592705320061</v>
      </c>
      <c r="AM13" s="116">
        <f>IF(D$8=0,0,N13/D$8)</f>
        <v>398.25642690508073</v>
      </c>
      <c r="AN13" s="116">
        <f>IF(E$8=0,0,O13/E$8)</f>
        <v>464.82744547911932</v>
      </c>
      <c r="AO13" s="118">
        <f>IF(F$8=0,0,P13/F$8)</f>
        <v>424.14316121417414</v>
      </c>
    </row>
    <row r="14" spans="1:44">
      <c r="A14" s="303" t="s">
        <v>199</v>
      </c>
      <c r="B14" s="417">
        <v>71</v>
      </c>
      <c r="C14" s="417">
        <v>51</v>
      </c>
      <c r="D14" s="417">
        <v>49</v>
      </c>
      <c r="E14" s="417">
        <v>90</v>
      </c>
      <c r="F14" s="121">
        <f>SUM(B14:E14)</f>
        <v>261</v>
      </c>
      <c r="G14" s="417">
        <v>750</v>
      </c>
      <c r="H14" s="417">
        <v>353</v>
      </c>
      <c r="I14" s="417">
        <v>467</v>
      </c>
      <c r="J14" s="417">
        <v>560</v>
      </c>
      <c r="K14" s="121">
        <f t="shared" si="1"/>
        <v>2130</v>
      </c>
      <c r="L14" s="115">
        <f>'Schedule 3A_Income Statement'!CO36</f>
        <v>845509.31</v>
      </c>
      <c r="M14" s="115">
        <f>'Schedule 3A_Income Statement'!CP36</f>
        <v>523476.84418412845</v>
      </c>
      <c r="N14" s="115">
        <f>'Schedule 3A_Income Statement'!CQ36</f>
        <v>654121.46289487963</v>
      </c>
      <c r="O14" s="115">
        <f>'Schedule 3A_Income Statement'!CR36</f>
        <v>603216.04584011505</v>
      </c>
      <c r="P14" s="115">
        <f t="shared" si="2"/>
        <v>2626323.6629191237</v>
      </c>
      <c r="Q14" s="122">
        <f>IF(B8=0,0,(B14/$B$8)*12000)</f>
        <v>26.238603846108742</v>
      </c>
      <c r="R14" s="122">
        <f>IF(C8=0,0,(C14/$C$8)*12000)</f>
        <v>18.120398690839046</v>
      </c>
      <c r="S14" s="122">
        <f>IF(D8=0,0,(D14/$D$8)*12000)</f>
        <v>17.005683986288524</v>
      </c>
      <c r="T14" s="122">
        <f>IF(E8=0,0,(E14/$E$8)*12000)</f>
        <v>31.492416586745254</v>
      </c>
      <c r="U14" s="122">
        <f>IF(F8=0,0,(F14/$F$8)*12000)</f>
        <v>23.180086409270952</v>
      </c>
      <c r="V14" s="123">
        <f t="shared" ref="V14" si="5">IF(B14=0,0,G14/B14)</f>
        <v>10.56338028169014</v>
      </c>
      <c r="W14" s="123">
        <f t="shared" ref="W14" si="6">IF(C14=0,0,H14/C14)</f>
        <v>6.9215686274509807</v>
      </c>
      <c r="X14" s="123">
        <f t="shared" ref="X14" si="7">IF(D14=0,0,I14/D14)</f>
        <v>9.5306122448979593</v>
      </c>
      <c r="Y14" s="123">
        <f t="shared" ref="Y14" si="8">IF(E14=0,0,J14/E14)</f>
        <v>6.2222222222222223</v>
      </c>
      <c r="Z14" s="123">
        <f t="shared" ref="Z14" si="9">IF(F14=0,0,K14/F14)</f>
        <v>8.1609195402298855</v>
      </c>
      <c r="AA14" s="122">
        <f t="shared" ref="AA14:AA31" si="10">IF($B$8=0,0,(G14/$B$8)*12000)</f>
        <v>277.16835048706417</v>
      </c>
      <c r="AB14" s="122">
        <f t="shared" ref="AB14:AB30" si="11">IF($C$8=0,0,(H14/$C$8)*12000)</f>
        <v>125.42158309541536</v>
      </c>
      <c r="AC14" s="122">
        <f t="shared" ref="AC14:AC30" si="12">IF($D$8=0,0,(I14/$D$8)*12000)</f>
        <v>162.07458003258657</v>
      </c>
      <c r="AD14" s="122">
        <f t="shared" ref="AD14:AD30" si="13">IF($E$8=0,0,(J14/$E$8)*12000)</f>
        <v>195.95281431752602</v>
      </c>
      <c r="AE14" s="122">
        <f t="shared" ref="AE14:AE30" si="14">IF($F$8=0,0,(K14/$F$8)*12000)</f>
        <v>189.17082012163652</v>
      </c>
      <c r="AF14" s="116">
        <f t="shared" ref="AF14:AF31" si="15">IF(G14=0,0,L14/G14)</f>
        <v>1127.3457466666666</v>
      </c>
      <c r="AG14" s="116">
        <f t="shared" ref="AG14:AG31" si="16">IF(H14=0,0,M14/H14)</f>
        <v>1482.9372356490892</v>
      </c>
      <c r="AH14" s="116">
        <f t="shared" ref="AH14:AH31" si="17">IF(I14=0,0,N14/I14)</f>
        <v>1400.6883573766158</v>
      </c>
      <c r="AI14" s="116">
        <f t="shared" ref="AI14:AI31" si="18">IF(J14=0,0,O14/J14)</f>
        <v>1077.1715104287769</v>
      </c>
      <c r="AJ14" s="117">
        <f t="shared" ref="AJ14:AJ31" si="19">IF(K14=0,0,P14/K14)</f>
        <v>1233.0158041873819</v>
      </c>
      <c r="AK14" s="116">
        <f t="shared" ref="AK14:AK30" si="20">IF(B$8=0,0,L14/B$8)</f>
        <v>26.038713419350646</v>
      </c>
      <c r="AL14" s="116">
        <f t="shared" ref="AL14:AL30" si="21">IF(C$8=0,0,M14/C$8)</f>
        <v>15.49936131052065</v>
      </c>
      <c r="AM14" s="116">
        <f t="shared" ref="AM14:AM30" si="22">IF(D$8=0,0,N14/D$8)</f>
        <v>18.917998106529044</v>
      </c>
      <c r="AN14" s="116">
        <f t="shared" ref="AN14:AN30" si="23">IF(E$8=0,0,O14/E$8)</f>
        <v>17.589565747598265</v>
      </c>
      <c r="AO14" s="118">
        <f t="shared" ref="AO14:AO30" si="24">IF(F$8=0,0,P14/F$8)</f>
        <v>19.437550908422185</v>
      </c>
    </row>
    <row r="15" spans="1:44">
      <c r="A15" s="303" t="s">
        <v>200</v>
      </c>
      <c r="B15" s="314"/>
      <c r="C15" s="314"/>
      <c r="D15" s="314"/>
      <c r="E15" s="314"/>
      <c r="F15" s="314"/>
      <c r="G15" s="417">
        <v>130679</v>
      </c>
      <c r="H15" s="417">
        <v>129948</v>
      </c>
      <c r="I15" s="417">
        <v>151869.9</v>
      </c>
      <c r="J15" s="417">
        <v>148418</v>
      </c>
      <c r="K15" s="121">
        <f>SUM(G15:J15)</f>
        <v>560914.9</v>
      </c>
      <c r="L15" s="115">
        <f>'Schedule 3A_Income Statement'!CO37</f>
        <v>10558062.650000049</v>
      </c>
      <c r="M15" s="115">
        <f>'Schedule 3A_Income Statement'!CP37</f>
        <v>10862760.244916594</v>
      </c>
      <c r="N15" s="115">
        <f>'Schedule 3A_Income Statement'!CQ37</f>
        <v>11285507.46842327</v>
      </c>
      <c r="O15" s="115">
        <f>'Schedule 3A_Income Statement'!CR37</f>
        <v>11532456.169964479</v>
      </c>
      <c r="P15" s="115">
        <f>SUM(L15:O15)</f>
        <v>44238786.533304393</v>
      </c>
      <c r="Q15" s="312"/>
      <c r="R15" s="312"/>
      <c r="S15" s="312"/>
      <c r="T15" s="312"/>
      <c r="U15" s="312"/>
      <c r="V15" s="123">
        <f>IF(B15=0,0,G15/B15)</f>
        <v>0</v>
      </c>
      <c r="W15" s="123">
        <f>IF(C15=0,0,H15/C15)</f>
        <v>0</v>
      </c>
      <c r="X15" s="123">
        <f>IF(D15=0,0,I15/D15)</f>
        <v>0</v>
      </c>
      <c r="Y15" s="123">
        <f>IF(E15=0,0,J15/E15)</f>
        <v>0</v>
      </c>
      <c r="Z15" s="123">
        <f>IF(F15=0,0,K15/F15)</f>
        <v>0</v>
      </c>
      <c r="AA15" s="122">
        <f t="shared" si="10"/>
        <v>48293.443831065408</v>
      </c>
      <c r="AB15" s="122">
        <f t="shared" si="11"/>
        <v>46170.775864257892</v>
      </c>
      <c r="AC15" s="122">
        <f t="shared" si="12"/>
        <v>52707.174008759997</v>
      </c>
      <c r="AD15" s="122">
        <f t="shared" si="13"/>
        <v>51933.79427746174</v>
      </c>
      <c r="AE15" s="122">
        <f t="shared" si="14"/>
        <v>49816.305939645885</v>
      </c>
      <c r="AF15" s="116">
        <f>IF(G15=0,0,L15/G15)</f>
        <v>80.793873920064044</v>
      </c>
      <c r="AG15" s="116">
        <f>IF(H15=0,0,M15/H15)</f>
        <v>83.593131444243809</v>
      </c>
      <c r="AH15" s="116">
        <f>IF(I15=0,0,N15/I15)</f>
        <v>74.31036346519798</v>
      </c>
      <c r="AI15" s="116">
        <f>IF(J15=0,0,O15/J15)</f>
        <v>77.702543963430841</v>
      </c>
      <c r="AJ15" s="117">
        <f>IF(K15=0,0,P15/K15)</f>
        <v>78.868980897644889</v>
      </c>
      <c r="AK15" s="116">
        <f t="shared" si="20"/>
        <v>325.15120100439947</v>
      </c>
      <c r="AL15" s="116">
        <f t="shared" si="21"/>
        <v>321.62997797530244</v>
      </c>
      <c r="AM15" s="116">
        <f t="shared" si="22"/>
        <v>326.39077148453259</v>
      </c>
      <c r="AN15" s="116">
        <f t="shared" si="23"/>
        <v>336.28232775268702</v>
      </c>
      <c r="AO15" s="118">
        <f t="shared" si="24"/>
        <v>327.41344012876374</v>
      </c>
    </row>
    <row r="16" spans="1:44">
      <c r="A16" s="303" t="s">
        <v>201</v>
      </c>
      <c r="B16" s="314"/>
      <c r="C16" s="314"/>
      <c r="D16" s="314"/>
      <c r="E16" s="314"/>
      <c r="F16" s="314"/>
      <c r="G16" s="417">
        <v>9919</v>
      </c>
      <c r="H16" s="417">
        <v>7394</v>
      </c>
      <c r="I16" s="417">
        <v>7706</v>
      </c>
      <c r="J16" s="417">
        <v>6637</v>
      </c>
      <c r="K16" s="121">
        <f t="shared" ref="K16" si="25">SUM(G16:J16)</f>
        <v>31656</v>
      </c>
      <c r="L16" s="115">
        <f>'Schedule 3A_Income Statement'!CO38</f>
        <v>851079.86</v>
      </c>
      <c r="M16" s="115">
        <f>'Schedule 3A_Income Statement'!CP38</f>
        <v>813610.86469355598</v>
      </c>
      <c r="N16" s="115">
        <f>'Schedule 3A_Income Statement'!CQ38</f>
        <v>805995.76905040571</v>
      </c>
      <c r="O16" s="115">
        <f>'Schedule 3A_Income Statement'!CR38</f>
        <v>761245.13776010904</v>
      </c>
      <c r="P16" s="115">
        <f t="shared" ref="P16" si="26">SUM(L16:O16)</f>
        <v>3231931.6315040709</v>
      </c>
      <c r="Q16" s="312"/>
      <c r="R16" s="312"/>
      <c r="S16" s="312"/>
      <c r="T16" s="312"/>
      <c r="U16" s="312"/>
      <c r="V16" s="123">
        <f t="shared" ref="V16" si="27">IF(B16=0,0,G16/B16)</f>
        <v>0</v>
      </c>
      <c r="W16" s="123">
        <f t="shared" ref="W16" si="28">IF(C16=0,0,H16/C16)</f>
        <v>0</v>
      </c>
      <c r="X16" s="123">
        <f t="shared" ref="X16" si="29">IF(D16=0,0,I16/D16)</f>
        <v>0</v>
      </c>
      <c r="Y16" s="123">
        <f t="shared" ref="Y16" si="30">IF(E16=0,0,J16/E16)</f>
        <v>0</v>
      </c>
      <c r="Z16" s="123">
        <f t="shared" ref="Z16" si="31">IF(F16=0,0,K16/F16)</f>
        <v>0</v>
      </c>
      <c r="AA16" s="122">
        <f t="shared" si="10"/>
        <v>3665.6438246415864</v>
      </c>
      <c r="AB16" s="122">
        <f t="shared" si="11"/>
        <v>2627.1025082365477</v>
      </c>
      <c r="AC16" s="122">
        <f t="shared" si="12"/>
        <v>2674.4040979252932</v>
      </c>
      <c r="AD16" s="122">
        <f t="shared" si="13"/>
        <v>2322.3907654025361</v>
      </c>
      <c r="AE16" s="122">
        <f t="shared" si="14"/>
        <v>2811.4513998922653</v>
      </c>
      <c r="AF16" s="116">
        <f t="shared" ref="AF16" si="32">IF(G16=0,0,L16/G16)</f>
        <v>85.802990220788388</v>
      </c>
      <c r="AG16" s="116">
        <f t="shared" ref="AG16" si="33">IF(H16=0,0,M16/H16)</f>
        <v>110.03663303943142</v>
      </c>
      <c r="AH16" s="116">
        <f t="shared" ref="AH16" si="34">IF(I16=0,0,N16/I16)</f>
        <v>104.59327394892365</v>
      </c>
      <c r="AI16" s="116">
        <f t="shared" ref="AI16" si="35">IF(J16=0,0,O16/J16)</f>
        <v>114.69717308424123</v>
      </c>
      <c r="AJ16" s="117">
        <f t="shared" ref="AJ16" si="36">IF(K16=0,0,P16/K16)</f>
        <v>102.09538891534214</v>
      </c>
      <c r="AK16" s="116">
        <f t="shared" si="20"/>
        <v>26.210266769884612</v>
      </c>
      <c r="AL16" s="116">
        <f t="shared" si="21"/>
        <v>24.089792887982902</v>
      </c>
      <c r="AM16" s="116">
        <f t="shared" si="22"/>
        <v>23.310390038702021</v>
      </c>
      <c r="AN16" s="116">
        <f t="shared" si="23"/>
        <v>22.197637965718179</v>
      </c>
      <c r="AO16" s="118">
        <f t="shared" si="24"/>
        <v>23.919685340715329</v>
      </c>
    </row>
    <row r="17" spans="1:44">
      <c r="A17" s="303" t="s">
        <v>202</v>
      </c>
      <c r="B17" s="314"/>
      <c r="C17" s="314"/>
      <c r="D17" s="314"/>
      <c r="E17" s="314"/>
      <c r="F17" s="314"/>
      <c r="G17" s="417">
        <v>119148.99999999999</v>
      </c>
      <c r="H17" s="417">
        <v>135606.99999999994</v>
      </c>
      <c r="I17" s="417">
        <v>136556.9</v>
      </c>
      <c r="J17" s="417">
        <v>131961.19999999995</v>
      </c>
      <c r="K17" s="121">
        <f>SUM(G17:J17)</f>
        <v>523274.09999999986</v>
      </c>
      <c r="L17" s="115">
        <f>'Schedule 3A_Income Statement'!CO39</f>
        <v>8068657.8799999999</v>
      </c>
      <c r="M17" s="115">
        <f>'Schedule 3A_Income Statement'!CP39</f>
        <v>8671784.010461444</v>
      </c>
      <c r="N17" s="115">
        <f>'Schedule 3A_Income Statement'!CQ39</f>
        <v>8623812.5827492531</v>
      </c>
      <c r="O17" s="115">
        <f>'Schedule 3A_Income Statement'!CR39</f>
        <v>8869965.4126553573</v>
      </c>
      <c r="P17" s="115">
        <f t="shared" ref="P17" si="37">SUM(L17:O17)</f>
        <v>34234219.885866061</v>
      </c>
      <c r="Q17" s="312"/>
      <c r="R17" s="312"/>
      <c r="S17" s="312"/>
      <c r="T17" s="312"/>
      <c r="U17" s="312"/>
      <c r="V17" s="123">
        <f t="shared" ref="V17:Z18" si="38">IF(B17=0,0,G17/B17)</f>
        <v>0</v>
      </c>
      <c r="W17" s="123">
        <f t="shared" si="38"/>
        <v>0</v>
      </c>
      <c r="X17" s="123">
        <f t="shared" si="38"/>
        <v>0</v>
      </c>
      <c r="Y17" s="123">
        <f t="shared" si="38"/>
        <v>0</v>
      </c>
      <c r="Z17" s="123">
        <f t="shared" si="38"/>
        <v>0</v>
      </c>
      <c r="AA17" s="122">
        <f t="shared" si="10"/>
        <v>44032.442389577605</v>
      </c>
      <c r="AB17" s="122">
        <f t="shared" si="11"/>
        <v>48181.429515070784</v>
      </c>
      <c r="AC17" s="122">
        <f t="shared" si="12"/>
        <v>47392.724235657217</v>
      </c>
      <c r="AD17" s="122">
        <f t="shared" si="13"/>
        <v>46175.300929853402</v>
      </c>
      <c r="AE17" s="122">
        <f t="shared" si="14"/>
        <v>46473.328941507607</v>
      </c>
      <c r="AF17" s="116">
        <f t="shared" ref="AF17:AJ18" si="39">IF(G17=0,0,L17/G17)</f>
        <v>67.719056643362521</v>
      </c>
      <c r="AG17" s="116">
        <f t="shared" si="39"/>
        <v>63.947908370964981</v>
      </c>
      <c r="AH17" s="116">
        <f t="shared" si="39"/>
        <v>63.151789347511944</v>
      </c>
      <c r="AI17" s="116">
        <f t="shared" si="39"/>
        <v>67.216465238686524</v>
      </c>
      <c r="AJ17" s="117">
        <f t="shared" si="39"/>
        <v>65.423111684423276</v>
      </c>
      <c r="AK17" s="116">
        <f t="shared" si="20"/>
        <v>248.48628836045023</v>
      </c>
      <c r="AL17" s="116">
        <f t="shared" si="21"/>
        <v>256.75846998432115</v>
      </c>
      <c r="AM17" s="116">
        <f t="shared" si="22"/>
        <v>249.41127812791234</v>
      </c>
      <c r="AN17" s="116">
        <f t="shared" si="23"/>
        <v>258.6450424864484</v>
      </c>
      <c r="AO17" s="118">
        <f t="shared" si="24"/>
        <v>253.36914914059938</v>
      </c>
    </row>
    <row r="18" spans="1:44" s="650" customFormat="1">
      <c r="A18" s="303" t="s">
        <v>1403</v>
      </c>
      <c r="B18" s="666"/>
      <c r="C18" s="666"/>
      <c r="D18" s="666"/>
      <c r="E18" s="666"/>
      <c r="F18" s="666"/>
      <c r="G18" s="417">
        <v>5312</v>
      </c>
      <c r="H18" s="417">
        <v>6102</v>
      </c>
      <c r="I18" s="417">
        <v>5755</v>
      </c>
      <c r="J18" s="417">
        <v>5704</v>
      </c>
      <c r="K18" s="121">
        <f>SUM(G18:J18)</f>
        <v>22873</v>
      </c>
      <c r="L18" s="115">
        <f>'Schedule 3A_Income Statement'!CO41</f>
        <v>3160785.84</v>
      </c>
      <c r="M18" s="115">
        <f>'Schedule 3A_Income Statement'!CP41</f>
        <v>3650845.2805856559</v>
      </c>
      <c r="N18" s="115">
        <f>'Schedule 3A_Income Statement'!CQ41</f>
        <v>3688657.7112720413</v>
      </c>
      <c r="O18" s="115">
        <f>'Schedule 3A_Income Statement'!CR41</f>
        <v>3567155.6859130897</v>
      </c>
      <c r="P18" s="115">
        <f>SUM(L18:O18)</f>
        <v>14067444.517770786</v>
      </c>
      <c r="Q18" s="312"/>
      <c r="R18" s="312"/>
      <c r="S18" s="312"/>
      <c r="T18" s="312"/>
      <c r="U18" s="312"/>
      <c r="V18" s="123">
        <f t="shared" si="38"/>
        <v>0</v>
      </c>
      <c r="W18" s="123">
        <f t="shared" si="38"/>
        <v>0</v>
      </c>
      <c r="X18" s="123">
        <f t="shared" si="38"/>
        <v>0</v>
      </c>
      <c r="Y18" s="123">
        <f t="shared" si="38"/>
        <v>0</v>
      </c>
      <c r="Z18" s="123">
        <f t="shared" si="38"/>
        <v>0</v>
      </c>
      <c r="AA18" s="122">
        <f t="shared" si="10"/>
        <v>1963.0910370497133</v>
      </c>
      <c r="AB18" s="122">
        <f t="shared" si="11"/>
        <v>2168.052408068625</v>
      </c>
      <c r="AC18" s="122">
        <f t="shared" si="12"/>
        <v>1997.3002314508258</v>
      </c>
      <c r="AD18" s="122">
        <f t="shared" si="13"/>
        <v>1995.9193801199435</v>
      </c>
      <c r="AE18" s="122">
        <f t="shared" si="14"/>
        <v>2031.4104078132357</v>
      </c>
      <c r="AF18" s="116">
        <f t="shared" si="39"/>
        <v>595.02745481927707</v>
      </c>
      <c r="AG18" s="116">
        <f t="shared" si="39"/>
        <v>598.30306138735762</v>
      </c>
      <c r="AH18" s="116">
        <f t="shared" si="39"/>
        <v>640.94834253206625</v>
      </c>
      <c r="AI18" s="116">
        <f t="shared" si="39"/>
        <v>625.3779253003313</v>
      </c>
      <c r="AJ18" s="117">
        <f t="shared" si="39"/>
        <v>615.02402473531174</v>
      </c>
      <c r="AK18" s="116">
        <f t="shared" si="20"/>
        <v>97.341088612852161</v>
      </c>
      <c r="AL18" s="116">
        <f t="shared" si="21"/>
        <v>108.09603274964091</v>
      </c>
      <c r="AM18" s="116">
        <f t="shared" si="22"/>
        <v>106.68052274060993</v>
      </c>
      <c r="AN18" s="116">
        <f t="shared" si="23"/>
        <v>104.0169934171778</v>
      </c>
      <c r="AO18" s="118">
        <f t="shared" si="24"/>
        <v>104.11385040854142</v>
      </c>
    </row>
    <row r="19" spans="1:44">
      <c r="A19" s="303" t="s">
        <v>214</v>
      </c>
      <c r="B19" s="314"/>
      <c r="C19" s="314"/>
      <c r="D19" s="314"/>
      <c r="E19" s="314"/>
      <c r="F19" s="314"/>
      <c r="G19" s="417">
        <v>20642</v>
      </c>
      <c r="H19" s="417">
        <v>23932</v>
      </c>
      <c r="I19" s="417">
        <v>20711</v>
      </c>
      <c r="J19" s="417">
        <v>23631</v>
      </c>
      <c r="K19" s="121">
        <f t="shared" si="1"/>
        <v>88916</v>
      </c>
      <c r="L19" s="115">
        <f>'Schedule 3A_Income Statement'!CO49</f>
        <v>8750325.2900000047</v>
      </c>
      <c r="M19" s="115">
        <f>'Schedule 3A_Income Statement'!CP49</f>
        <v>9067772.2091625128</v>
      </c>
      <c r="N19" s="115">
        <f>'Schedule 3A_Income Statement'!CQ49</f>
        <v>8658528.3812847305</v>
      </c>
      <c r="O19" s="115">
        <f>'Schedule 3A_Income Statement'!CR49</f>
        <v>9531326.1046729255</v>
      </c>
      <c r="P19" s="115">
        <f t="shared" si="2"/>
        <v>36007951.98512017</v>
      </c>
      <c r="Q19" s="312"/>
      <c r="R19" s="312"/>
      <c r="S19" s="312"/>
      <c r="T19" s="312"/>
      <c r="U19" s="312"/>
      <c r="V19" s="123">
        <f t="shared" si="3"/>
        <v>0</v>
      </c>
      <c r="W19" s="123">
        <f t="shared" si="3"/>
        <v>0</v>
      </c>
      <c r="X19" s="123">
        <f t="shared" si="3"/>
        <v>0</v>
      </c>
      <c r="Y19" s="123">
        <f t="shared" si="3"/>
        <v>0</v>
      </c>
      <c r="Z19" s="123">
        <f t="shared" si="3"/>
        <v>0</v>
      </c>
      <c r="AA19" s="122">
        <f t="shared" si="10"/>
        <v>7628.4121210053054</v>
      </c>
      <c r="AB19" s="122">
        <f t="shared" si="11"/>
        <v>8503.0859111600021</v>
      </c>
      <c r="AC19" s="122">
        <f t="shared" si="12"/>
        <v>7187.8514497963606</v>
      </c>
      <c r="AD19" s="122">
        <f t="shared" si="13"/>
        <v>8268.8588484597458</v>
      </c>
      <c r="AE19" s="122">
        <f t="shared" si="14"/>
        <v>7896.8603952748508</v>
      </c>
      <c r="AF19" s="116">
        <f t="shared" si="15"/>
        <v>423.90879226819129</v>
      </c>
      <c r="AG19" s="116">
        <f t="shared" si="16"/>
        <v>378.89738463824642</v>
      </c>
      <c r="AH19" s="116">
        <f t="shared" si="17"/>
        <v>418.06423549247893</v>
      </c>
      <c r="AI19" s="116">
        <f t="shared" si="18"/>
        <v>403.33993926084065</v>
      </c>
      <c r="AJ19" s="117">
        <f t="shared" si="19"/>
        <v>404.96594521931002</v>
      </c>
      <c r="AK19" s="116">
        <f t="shared" si="20"/>
        <v>269.47924742828252</v>
      </c>
      <c r="AL19" s="116">
        <f t="shared" si="21"/>
        <v>268.48308442440373</v>
      </c>
      <c r="AM19" s="116">
        <f t="shared" si="22"/>
        <v>250.41530176605178</v>
      </c>
      <c r="AN19" s="116">
        <f t="shared" si="23"/>
        <v>277.93008547451819</v>
      </c>
      <c r="AO19" s="118">
        <f t="shared" si="24"/>
        <v>266.49662785311784</v>
      </c>
    </row>
    <row r="20" spans="1:44">
      <c r="A20" s="303" t="s">
        <v>215</v>
      </c>
      <c r="B20" s="314"/>
      <c r="C20" s="314"/>
      <c r="D20" s="314"/>
      <c r="E20" s="314"/>
      <c r="F20" s="314"/>
      <c r="G20" s="417">
        <v>31630</v>
      </c>
      <c r="H20" s="417">
        <v>32878</v>
      </c>
      <c r="I20" s="417">
        <v>32014</v>
      </c>
      <c r="J20" s="417">
        <v>34460</v>
      </c>
      <c r="K20" s="121">
        <f t="shared" si="1"/>
        <v>130982</v>
      </c>
      <c r="L20" s="115">
        <f>'Schedule 3A_Income Statement'!CO50</f>
        <v>15061480.199999519</v>
      </c>
      <c r="M20" s="115">
        <f>'Schedule 3A_Income Statement'!CP50</f>
        <v>16463860.682807643</v>
      </c>
      <c r="N20" s="115">
        <f>'Schedule 3A_Income Statement'!CQ50</f>
        <v>17774741.407462131</v>
      </c>
      <c r="O20" s="115">
        <f>'Schedule 3A_Income Statement'!CR50</f>
        <v>18074134.160312477</v>
      </c>
      <c r="P20" s="115">
        <f t="shared" si="2"/>
        <v>67374216.450581774</v>
      </c>
      <c r="Q20" s="312"/>
      <c r="R20" s="312"/>
      <c r="S20" s="312"/>
      <c r="T20" s="312"/>
      <c r="U20" s="312"/>
      <c r="V20" s="123">
        <f t="shared" ref="V20" si="40">IF(B20=0,0,G20/B20)</f>
        <v>0</v>
      </c>
      <c r="W20" s="123">
        <f t="shared" ref="W20" si="41">IF(C20=0,0,H20/C20)</f>
        <v>0</v>
      </c>
      <c r="X20" s="123">
        <f t="shared" ref="X20" si="42">IF(D20=0,0,I20/D20)</f>
        <v>0</v>
      </c>
      <c r="Y20" s="123">
        <f t="shared" ref="Y20" si="43">IF(E20=0,0,J20/E20)</f>
        <v>0</v>
      </c>
      <c r="Z20" s="123">
        <f t="shared" ref="Z20" si="44">IF(F20=0,0,K20/F20)</f>
        <v>0</v>
      </c>
      <c r="AA20" s="122">
        <f t="shared" si="10"/>
        <v>11689.113234541119</v>
      </c>
      <c r="AB20" s="122">
        <f t="shared" si="11"/>
        <v>11681.617022694239</v>
      </c>
      <c r="AC20" s="122">
        <f t="shared" si="12"/>
        <v>11110.611574225322</v>
      </c>
      <c r="AD20" s="122">
        <f t="shared" si="13"/>
        <v>12058.096395324905</v>
      </c>
      <c r="AE20" s="122">
        <f t="shared" si="14"/>
        <v>11632.850873789761</v>
      </c>
      <c r="AF20" s="116">
        <f t="shared" si="15"/>
        <v>476.17705343027251</v>
      </c>
      <c r="AG20" s="116">
        <f t="shared" si="16"/>
        <v>500.75614948621092</v>
      </c>
      <c r="AH20" s="116">
        <f t="shared" si="17"/>
        <v>555.21776121266112</v>
      </c>
      <c r="AI20" s="116">
        <f t="shared" si="18"/>
        <v>524.49605804737314</v>
      </c>
      <c r="AJ20" s="117">
        <f t="shared" si="19"/>
        <v>514.37767365425611</v>
      </c>
      <c r="AK20" s="116">
        <f t="shared" si="20"/>
        <v>463.84062476971599</v>
      </c>
      <c r="AL20" s="116">
        <f t="shared" si="21"/>
        <v>487.47013000474522</v>
      </c>
      <c r="AM20" s="116">
        <f t="shared" si="22"/>
        <v>514.06740699540535</v>
      </c>
      <c r="AN20" s="116">
        <f t="shared" si="23"/>
        <v>527.03533557526259</v>
      </c>
      <c r="AO20" s="118">
        <f t="shared" si="24"/>
        <v>498.63989753557149</v>
      </c>
    </row>
    <row r="21" spans="1:44">
      <c r="A21" s="303" t="s">
        <v>216</v>
      </c>
      <c r="B21" s="314"/>
      <c r="C21" s="314"/>
      <c r="D21" s="314"/>
      <c r="E21" s="314"/>
      <c r="F21" s="314"/>
      <c r="G21" s="417">
        <v>2942661</v>
      </c>
      <c r="H21" s="417">
        <v>3204783</v>
      </c>
      <c r="I21" s="417">
        <v>3335784</v>
      </c>
      <c r="J21" s="417">
        <v>3402379</v>
      </c>
      <c r="K21" s="121">
        <f t="shared" ref="K21:K25" si="45">SUM(G21:J21)</f>
        <v>12885607</v>
      </c>
      <c r="L21" s="115">
        <f>'Schedule 3A_Income Statement'!CO51</f>
        <v>1932531.2400000042</v>
      </c>
      <c r="M21" s="115">
        <f>'Schedule 3A_Income Statement'!CP51</f>
        <v>1960241.0071691931</v>
      </c>
      <c r="N21" s="115">
        <f>'Schedule 3A_Income Statement'!CQ51</f>
        <v>2032832.9907542553</v>
      </c>
      <c r="O21" s="115">
        <f>'Schedule 3A_Income Statement'!CR51</f>
        <v>1897467.982782922</v>
      </c>
      <c r="P21" s="115">
        <f t="shared" ref="P21:P25" si="46">SUM(L21:O21)</f>
        <v>7823073.2207063744</v>
      </c>
      <c r="Q21" s="312"/>
      <c r="R21" s="312"/>
      <c r="S21" s="312"/>
      <c r="T21" s="312"/>
      <c r="U21" s="312"/>
      <c r="V21" s="123">
        <f t="shared" ref="V21:V25" si="47">IF(B21=0,0,G21/B21)</f>
        <v>0</v>
      </c>
      <c r="W21" s="123">
        <f t="shared" ref="W21:W25" si="48">IF(C21=0,0,H21/C21)</f>
        <v>0</v>
      </c>
      <c r="X21" s="123">
        <f t="shared" ref="X21:X25" si="49">IF(D21=0,0,I21/D21)</f>
        <v>0</v>
      </c>
      <c r="Y21" s="123">
        <f t="shared" ref="Y21:Y25" si="50">IF(E21=0,0,J21/E21)</f>
        <v>0</v>
      </c>
      <c r="Z21" s="123">
        <f t="shared" ref="Z21:Z25" si="51">IF(F21=0,0,K21/F21)</f>
        <v>0</v>
      </c>
      <c r="AA21" s="122">
        <f t="shared" si="10"/>
        <v>1087483.3272168196</v>
      </c>
      <c r="AB21" s="122">
        <f t="shared" ref="AB21:AB25" si="52">IF($C$8=0,0,(H21/$C$8)*12000)</f>
        <v>1138665.6015220243</v>
      </c>
      <c r="AC21" s="122">
        <f t="shared" ref="AC21:AC25" si="53">IF($D$8=0,0,(I21/$D$8)*12000)</f>
        <v>1157699.7663370913</v>
      </c>
      <c r="AD21" s="122">
        <f t="shared" ref="AD21:AD25" si="54">IF($E$8=0,0,(J21/$E$8)*12000)</f>
        <v>1190545.9650443748</v>
      </c>
      <c r="AE21" s="122">
        <f t="shared" ref="AE21:AE25" si="55">IF($F$8=0,0,(K21/$F$8)*12000)</f>
        <v>1144404.1520915965</v>
      </c>
      <c r="AF21" s="116">
        <f t="shared" ref="AF21:AF25" si="56">IF(G21=0,0,L21/G21)</f>
        <v>0.65672914413179229</v>
      </c>
      <c r="AG21" s="116">
        <f t="shared" ref="AG21:AG25" si="57">IF(H21=0,0,M21/H21)</f>
        <v>0.61166107258094948</v>
      </c>
      <c r="AH21" s="116">
        <f t="shared" ref="AH21:AH25" si="58">IF(I21=0,0,N21/I21)</f>
        <v>0.60940186497514692</v>
      </c>
      <c r="AI21" s="116">
        <f t="shared" ref="AI21:AI25" si="59">IF(J21=0,0,O21/J21)</f>
        <v>0.55768860047129432</v>
      </c>
      <c r="AJ21" s="117">
        <f t="shared" ref="AJ21:AJ25" si="60">IF(K21=0,0,P21/K21)</f>
        <v>0.60711716729420462</v>
      </c>
      <c r="AK21" s="116">
        <f t="shared" ref="AK21:AK25" si="61">IF(B$8=0,0,L21/B$8)</f>
        <v>59.515166228391323</v>
      </c>
      <c r="AL21" s="116">
        <f t="shared" ref="AL21:AL25" si="62">IF(C$8=0,0,M21/C$8)</f>
        <v>58.039785261499453</v>
      </c>
      <c r="AM21" s="116">
        <f t="shared" ref="AM21:AM25" si="63">IF(D$8=0,0,N21/D$8)</f>
        <v>58.792033057259609</v>
      </c>
      <c r="AN21" s="116">
        <f t="shared" ref="AN21:AN25" si="64">IF(E$8=0,0,O21/E$8)</f>
        <v>55.329492753528655</v>
      </c>
      <c r="AO21" s="118">
        <f t="shared" ref="AO21:AO25" si="65">IF(F$8=0,0,P21/F$8)</f>
        <v>57.898950588131342</v>
      </c>
    </row>
    <row r="22" spans="1:44">
      <c r="A22" s="303" t="s">
        <v>217</v>
      </c>
      <c r="B22" s="314"/>
      <c r="C22" s="314"/>
      <c r="D22" s="314"/>
      <c r="E22" s="314"/>
      <c r="F22" s="314"/>
      <c r="G22" s="417">
        <v>79768.100000000006</v>
      </c>
      <c r="H22" s="417">
        <v>88071</v>
      </c>
      <c r="I22" s="417">
        <v>101957</v>
      </c>
      <c r="J22" s="417">
        <v>74770</v>
      </c>
      <c r="K22" s="121">
        <f t="shared" si="45"/>
        <v>344566.1</v>
      </c>
      <c r="L22" s="115">
        <f>'Schedule 3A_Income Statement'!CO52</f>
        <v>8748715.8099997751</v>
      </c>
      <c r="M22" s="115">
        <f>'Schedule 3A_Income Statement'!CP52</f>
        <v>9486749.7360440791</v>
      </c>
      <c r="N22" s="115">
        <f>'Schedule 3A_Income Statement'!CQ52</f>
        <v>10339858.679030735</v>
      </c>
      <c r="O22" s="115">
        <f>'Schedule 3A_Income Statement'!CR52</f>
        <v>11351823.571873883</v>
      </c>
      <c r="P22" s="115">
        <f t="shared" si="46"/>
        <v>39927147.79694847</v>
      </c>
      <c r="Q22" s="312"/>
      <c r="R22" s="312"/>
      <c r="S22" s="312"/>
      <c r="T22" s="312"/>
      <c r="U22" s="312"/>
      <c r="V22" s="123">
        <f t="shared" si="47"/>
        <v>0</v>
      </c>
      <c r="W22" s="123">
        <f t="shared" si="48"/>
        <v>0</v>
      </c>
      <c r="X22" s="123">
        <f t="shared" si="49"/>
        <v>0</v>
      </c>
      <c r="Y22" s="123">
        <f t="shared" si="50"/>
        <v>0</v>
      </c>
      <c r="Z22" s="123">
        <f t="shared" si="51"/>
        <v>0</v>
      </c>
      <c r="AA22" s="122">
        <f t="shared" si="10"/>
        <v>29478.92359798291</v>
      </c>
      <c r="AB22" s="122">
        <f t="shared" si="52"/>
        <v>31291.796727468347</v>
      </c>
      <c r="AC22" s="122">
        <f t="shared" si="53"/>
        <v>35384.663718163654</v>
      </c>
      <c r="AD22" s="122">
        <f t="shared" si="54"/>
        <v>26163.199868788251</v>
      </c>
      <c r="AE22" s="122">
        <f t="shared" si="55"/>
        <v>30601.808320710712</v>
      </c>
      <c r="AF22" s="116">
        <f t="shared" si="56"/>
        <v>109.67687346194499</v>
      </c>
      <c r="AG22" s="116">
        <f t="shared" si="57"/>
        <v>107.71706618573741</v>
      </c>
      <c r="AH22" s="116">
        <f t="shared" si="58"/>
        <v>101.41391644546951</v>
      </c>
      <c r="AI22" s="116">
        <f t="shared" si="59"/>
        <v>151.82323889091725</v>
      </c>
      <c r="AJ22" s="117">
        <f t="shared" si="60"/>
        <v>115.87659899493443</v>
      </c>
      <c r="AK22" s="116">
        <f t="shared" si="61"/>
        <v>269.42968110419304</v>
      </c>
      <c r="AL22" s="116">
        <f t="shared" si="62"/>
        <v>280.88837826361242</v>
      </c>
      <c r="AM22" s="116">
        <f t="shared" si="63"/>
        <v>299.04144414707378</v>
      </c>
      <c r="AN22" s="116">
        <f t="shared" si="64"/>
        <v>331.01514531915444</v>
      </c>
      <c r="AO22" s="118">
        <f t="shared" si="65"/>
        <v>295.50278927490353</v>
      </c>
    </row>
    <row r="23" spans="1:44">
      <c r="A23" s="303" t="s">
        <v>218</v>
      </c>
      <c r="B23" s="314"/>
      <c r="C23" s="314"/>
      <c r="D23" s="314"/>
      <c r="E23" s="314"/>
      <c r="F23" s="314"/>
      <c r="G23" s="417">
        <v>106999</v>
      </c>
      <c r="H23" s="417">
        <v>116260</v>
      </c>
      <c r="I23" s="417">
        <v>125137</v>
      </c>
      <c r="J23" s="417">
        <v>136039</v>
      </c>
      <c r="K23" s="121">
        <f t="shared" si="45"/>
        <v>484435</v>
      </c>
      <c r="L23" s="115">
        <f>'Schedule 3A_Income Statement'!CO53</f>
        <v>9505244.5399993956</v>
      </c>
      <c r="M23" s="115">
        <f>'Schedule 3A_Income Statement'!CP53</f>
        <v>10627284.80823409</v>
      </c>
      <c r="N23" s="115">
        <f>'Schedule 3A_Income Statement'!CQ53</f>
        <v>14287808.955237987</v>
      </c>
      <c r="O23" s="115">
        <f>'Schedule 3A_Income Statement'!CR53</f>
        <v>14803515.680457922</v>
      </c>
      <c r="P23" s="115">
        <f t="shared" si="46"/>
        <v>49223853.983929388</v>
      </c>
      <c r="Q23" s="312"/>
      <c r="R23" s="312"/>
      <c r="S23" s="312"/>
      <c r="T23" s="312"/>
      <c r="U23" s="312"/>
      <c r="V23" s="123">
        <f t="shared" si="47"/>
        <v>0</v>
      </c>
      <c r="W23" s="123">
        <f t="shared" si="48"/>
        <v>0</v>
      </c>
      <c r="X23" s="123">
        <f t="shared" si="49"/>
        <v>0</v>
      </c>
      <c r="Y23" s="123">
        <f t="shared" si="50"/>
        <v>0</v>
      </c>
      <c r="Z23" s="123">
        <f t="shared" si="51"/>
        <v>0</v>
      </c>
      <c r="AA23" s="122">
        <f t="shared" si="10"/>
        <v>39542.315111687174</v>
      </c>
      <c r="AB23" s="122">
        <f t="shared" si="52"/>
        <v>41307.40297641074</v>
      </c>
      <c r="AC23" s="122">
        <f t="shared" si="53"/>
        <v>43429.393408003823</v>
      </c>
      <c r="AD23" s="122">
        <f t="shared" si="54"/>
        <v>47602.187333824862</v>
      </c>
      <c r="AE23" s="122">
        <f t="shared" si="55"/>
        <v>43023.927814847411</v>
      </c>
      <c r="AF23" s="116">
        <f t="shared" si="56"/>
        <v>88.834891354119151</v>
      </c>
      <c r="AG23" s="116">
        <f t="shared" si="57"/>
        <v>91.409640531860404</v>
      </c>
      <c r="AH23" s="116">
        <f t="shared" si="58"/>
        <v>114.17733328462394</v>
      </c>
      <c r="AI23" s="116">
        <f t="shared" si="59"/>
        <v>108.81817479147834</v>
      </c>
      <c r="AJ23" s="117">
        <f t="shared" si="60"/>
        <v>101.61085384815173</v>
      </c>
      <c r="AK23" s="116">
        <f t="shared" si="61"/>
        <v>292.72810556975617</v>
      </c>
      <c r="AL23" s="116">
        <f t="shared" si="62"/>
        <v>314.65790478153383</v>
      </c>
      <c r="AM23" s="116">
        <f t="shared" si="63"/>
        <v>413.22102712455853</v>
      </c>
      <c r="AN23" s="116">
        <f t="shared" si="64"/>
        <v>431.66526181240414</v>
      </c>
      <c r="AO23" s="118">
        <f t="shared" si="65"/>
        <v>364.30817009732419</v>
      </c>
    </row>
    <row r="24" spans="1:44">
      <c r="A24" s="303" t="s">
        <v>219</v>
      </c>
      <c r="B24" s="314"/>
      <c r="C24" s="314"/>
      <c r="D24" s="314"/>
      <c r="E24" s="314"/>
      <c r="F24" s="314"/>
      <c r="G24" s="417">
        <v>0</v>
      </c>
      <c r="H24" s="417">
        <v>0</v>
      </c>
      <c r="I24" s="417">
        <v>0</v>
      </c>
      <c r="J24" s="417">
        <v>0</v>
      </c>
      <c r="K24" s="121">
        <f t="shared" si="45"/>
        <v>0</v>
      </c>
      <c r="L24" s="115">
        <f>'Schedule 3A_Income Statement'!CO54</f>
        <v>0</v>
      </c>
      <c r="M24" s="115">
        <f>'Schedule 3A_Income Statement'!CP54</f>
        <v>0</v>
      </c>
      <c r="N24" s="115">
        <f>'Schedule 3A_Income Statement'!CQ54</f>
        <v>0</v>
      </c>
      <c r="O24" s="115">
        <f>'Schedule 3A_Income Statement'!CR54</f>
        <v>0</v>
      </c>
      <c r="P24" s="115">
        <f t="shared" si="46"/>
        <v>0</v>
      </c>
      <c r="Q24" s="312"/>
      <c r="R24" s="312"/>
      <c r="S24" s="312"/>
      <c r="T24" s="312"/>
      <c r="U24" s="312"/>
      <c r="V24" s="123">
        <f t="shared" si="47"/>
        <v>0</v>
      </c>
      <c r="W24" s="123">
        <f t="shared" si="48"/>
        <v>0</v>
      </c>
      <c r="X24" s="123">
        <f t="shared" si="49"/>
        <v>0</v>
      </c>
      <c r="Y24" s="123">
        <f t="shared" si="50"/>
        <v>0</v>
      </c>
      <c r="Z24" s="123">
        <f t="shared" si="51"/>
        <v>0</v>
      </c>
      <c r="AA24" s="122">
        <f t="shared" si="10"/>
        <v>0</v>
      </c>
      <c r="AB24" s="122">
        <f t="shared" si="52"/>
        <v>0</v>
      </c>
      <c r="AC24" s="122">
        <f t="shared" si="53"/>
        <v>0</v>
      </c>
      <c r="AD24" s="122">
        <f t="shared" si="54"/>
        <v>0</v>
      </c>
      <c r="AE24" s="122">
        <f t="shared" si="55"/>
        <v>0</v>
      </c>
      <c r="AF24" s="116">
        <f t="shared" si="56"/>
        <v>0</v>
      </c>
      <c r="AG24" s="116">
        <f t="shared" si="57"/>
        <v>0</v>
      </c>
      <c r="AH24" s="116">
        <f t="shared" si="58"/>
        <v>0</v>
      </c>
      <c r="AI24" s="116">
        <f t="shared" si="59"/>
        <v>0</v>
      </c>
      <c r="AJ24" s="117">
        <f t="shared" si="60"/>
        <v>0</v>
      </c>
      <c r="AK24" s="116">
        <f t="shared" si="61"/>
        <v>0</v>
      </c>
      <c r="AL24" s="116">
        <f t="shared" si="62"/>
        <v>0</v>
      </c>
      <c r="AM24" s="116">
        <f t="shared" si="63"/>
        <v>0</v>
      </c>
      <c r="AN24" s="116">
        <f t="shared" si="64"/>
        <v>0</v>
      </c>
      <c r="AO24" s="118">
        <f t="shared" si="65"/>
        <v>0</v>
      </c>
    </row>
    <row r="25" spans="1:44">
      <c r="A25" s="303" t="s">
        <v>220</v>
      </c>
      <c r="B25" s="314"/>
      <c r="C25" s="314"/>
      <c r="D25" s="314"/>
      <c r="E25" s="314"/>
      <c r="F25" s="314"/>
      <c r="G25" s="417">
        <v>227456</v>
      </c>
      <c r="H25" s="417">
        <v>259876</v>
      </c>
      <c r="I25" s="417">
        <v>276837</v>
      </c>
      <c r="J25" s="417">
        <v>284366</v>
      </c>
      <c r="K25" s="121">
        <f t="shared" si="45"/>
        <v>1048535</v>
      </c>
      <c r="L25" s="115">
        <f>'Schedule 3A_Income Statement'!CO55</f>
        <v>8106260.959999999</v>
      </c>
      <c r="M25" s="115">
        <f>'Schedule 3A_Income Statement'!CP55</f>
        <v>8258550.0735231154</v>
      </c>
      <c r="N25" s="115">
        <f>'Schedule 3A_Income Statement'!CQ55</f>
        <v>8790530.9443401452</v>
      </c>
      <c r="O25" s="115">
        <f>'Schedule 3A_Income Statement'!CR55</f>
        <v>8691716.7024237793</v>
      </c>
      <c r="P25" s="115">
        <f t="shared" si="46"/>
        <v>33847058.680287041</v>
      </c>
      <c r="Q25" s="312"/>
      <c r="R25" s="312"/>
      <c r="S25" s="312"/>
      <c r="T25" s="312"/>
      <c r="U25" s="312"/>
      <c r="V25" s="123">
        <f t="shared" si="47"/>
        <v>0</v>
      </c>
      <c r="W25" s="123">
        <f t="shared" si="48"/>
        <v>0</v>
      </c>
      <c r="X25" s="123">
        <f t="shared" si="49"/>
        <v>0</v>
      </c>
      <c r="Y25" s="123">
        <f t="shared" si="50"/>
        <v>0</v>
      </c>
      <c r="Z25" s="123">
        <f t="shared" si="51"/>
        <v>0</v>
      </c>
      <c r="AA25" s="122">
        <f t="shared" si="10"/>
        <v>84058.139104514223</v>
      </c>
      <c r="AB25" s="122">
        <f t="shared" si="52"/>
        <v>92334.445689813496</v>
      </c>
      <c r="AC25" s="122">
        <f t="shared" si="53"/>
        <v>96077.602810452183</v>
      </c>
      <c r="AD25" s="122">
        <f t="shared" si="54"/>
        <v>99504.139278960007</v>
      </c>
      <c r="AE25" s="122">
        <f t="shared" si="55"/>
        <v>93123.110740018848</v>
      </c>
      <c r="AF25" s="116">
        <f t="shared" si="56"/>
        <v>35.638809088351152</v>
      </c>
      <c r="AG25" s="116">
        <f t="shared" si="57"/>
        <v>31.778810176865566</v>
      </c>
      <c r="AH25" s="116">
        <f t="shared" si="58"/>
        <v>31.753453997623673</v>
      </c>
      <c r="AI25" s="116">
        <f t="shared" si="59"/>
        <v>30.565245853666681</v>
      </c>
      <c r="AJ25" s="117">
        <f t="shared" si="60"/>
        <v>32.280332731179257</v>
      </c>
      <c r="AK25" s="116">
        <f t="shared" si="61"/>
        <v>249.64433098898724</v>
      </c>
      <c r="AL25" s="116">
        <f t="shared" si="62"/>
        <v>244.52323519689048</v>
      </c>
      <c r="AM25" s="116">
        <f t="shared" si="63"/>
        <v>254.23297842030433</v>
      </c>
      <c r="AN25" s="116">
        <f t="shared" si="64"/>
        <v>253.44737337657534</v>
      </c>
      <c r="AO25" s="118">
        <f t="shared" si="65"/>
        <v>250.50374997085507</v>
      </c>
    </row>
    <row r="26" spans="1:44">
      <c r="A26" s="687" t="s">
        <v>206</v>
      </c>
      <c r="B26" s="314"/>
      <c r="C26" s="314"/>
      <c r="D26" s="314"/>
      <c r="E26" s="314"/>
      <c r="F26" s="314"/>
      <c r="G26" s="417"/>
      <c r="H26" s="417"/>
      <c r="I26" s="417"/>
      <c r="J26" s="417"/>
      <c r="K26" s="121">
        <f t="shared" si="1"/>
        <v>0</v>
      </c>
      <c r="L26" s="115">
        <f>'Schedule 3A_Income Statement'!CO43</f>
        <v>7744836</v>
      </c>
      <c r="M26" s="115">
        <f>'Schedule 3A_Income Statement'!CP43</f>
        <v>9587452</v>
      </c>
      <c r="N26" s="115">
        <f>'Schedule 3A_Income Statement'!CQ43</f>
        <v>10538779</v>
      </c>
      <c r="O26" s="115">
        <f>'Schedule 3A_Income Statement'!CR43</f>
        <v>10857747</v>
      </c>
      <c r="P26" s="115">
        <f t="shared" ref="P26:P27" si="66">SUM(L26:O26)</f>
        <v>38728814</v>
      </c>
      <c r="Q26" s="312"/>
      <c r="R26" s="312"/>
      <c r="S26" s="312"/>
      <c r="T26" s="312"/>
      <c r="U26" s="312"/>
      <c r="V26" s="691">
        <f t="shared" ref="V26" si="67">IF(B26=0,0,G26/B26)</f>
        <v>0</v>
      </c>
      <c r="W26" s="691">
        <f t="shared" ref="W26" si="68">IF(C26=0,0,H26/C26)</f>
        <v>0</v>
      </c>
      <c r="X26" s="691">
        <f t="shared" ref="X26" si="69">IF(D26=0,0,I26/D26)</f>
        <v>0</v>
      </c>
      <c r="Y26" s="691">
        <f t="shared" ref="Y26" si="70">IF(E26=0,0,J26/E26)</f>
        <v>0</v>
      </c>
      <c r="Z26" s="691">
        <f t="shared" ref="Z26" si="71">IF(F26=0,0,K26/F26)</f>
        <v>0</v>
      </c>
      <c r="AA26" s="121">
        <f t="shared" si="10"/>
        <v>0</v>
      </c>
      <c r="AB26" s="121">
        <f t="shared" ref="AB26" si="72">IF($C$8=0,0,(H26/$C$8)*12000)</f>
        <v>0</v>
      </c>
      <c r="AC26" s="121">
        <f t="shared" ref="AC26" si="73">IF($D$8=0,0,(I26/$D$8)*12000)</f>
        <v>0</v>
      </c>
      <c r="AD26" s="121">
        <f t="shared" ref="AD26" si="74">IF($E$8=0,0,(J26/$E$8)*12000)</f>
        <v>0</v>
      </c>
      <c r="AE26" s="121">
        <f t="shared" ref="AE26" si="75">IF($F$8=0,0,(K26/$F$8)*12000)</f>
        <v>0</v>
      </c>
      <c r="AF26" s="688">
        <f t="shared" ref="AF26" si="76">IF(G26=0,0,L26/G26)</f>
        <v>0</v>
      </c>
      <c r="AG26" s="688">
        <f t="shared" ref="AG26" si="77">IF(H26=0,0,M26/H26)</f>
        <v>0</v>
      </c>
      <c r="AH26" s="688">
        <f t="shared" ref="AH26" si="78">IF(I26=0,0,N26/I26)</f>
        <v>0</v>
      </c>
      <c r="AI26" s="688">
        <f t="shared" ref="AI26" si="79">IF(J26=0,0,O26/J26)</f>
        <v>0</v>
      </c>
      <c r="AJ26" s="689">
        <f t="shared" ref="AJ26" si="80">IF(K26=0,0,P26/K26)</f>
        <v>0</v>
      </c>
      <c r="AK26" s="688">
        <f t="shared" ref="AK26" si="81">IF(B$8=0,0,L26/B$8)</f>
        <v>238.51371321253691</v>
      </c>
      <c r="AL26" s="688">
        <f t="shared" ref="AL26" si="82">IF(C$8=0,0,M26/C$8)</f>
        <v>283.87002070144149</v>
      </c>
      <c r="AM26" s="688">
        <f t="shared" ref="AM26" si="83">IF(D$8=0,0,N26/D$8)</f>
        <v>304.79446475396907</v>
      </c>
      <c r="AN26" s="688">
        <f t="shared" ref="AN26" si="84">IF(E$8=0,0,O26/E$8)</f>
        <v>316.60804788655884</v>
      </c>
      <c r="AO26" s="690">
        <f t="shared" ref="AO26" si="85">IF(F$8=0,0,P26/F$8)</f>
        <v>286.63386176519242</v>
      </c>
    </row>
    <row r="27" spans="1:44">
      <c r="A27" s="687" t="s">
        <v>1404</v>
      </c>
      <c r="B27" s="314"/>
      <c r="C27" s="314"/>
      <c r="D27" s="314"/>
      <c r="E27" s="314"/>
      <c r="F27" s="314"/>
      <c r="G27" s="417">
        <v>129979</v>
      </c>
      <c r="H27" s="417">
        <v>138242</v>
      </c>
      <c r="I27" s="417">
        <v>140229</v>
      </c>
      <c r="J27" s="417">
        <v>139346</v>
      </c>
      <c r="K27" s="121">
        <f>SUM(G27:J27)</f>
        <v>547796</v>
      </c>
      <c r="L27" s="115">
        <f>'Schedule 3A_Income Statement'!CO45</f>
        <v>3976844.8969532778</v>
      </c>
      <c r="M27" s="115">
        <f>'Schedule 3A_Income Statement'!CP45</f>
        <v>3416428.5150388605</v>
      </c>
      <c r="N27" s="115">
        <f>'Schedule 3A_Income Statement'!CQ45</f>
        <v>3151656.5464907261</v>
      </c>
      <c r="O27" s="115">
        <f>'Schedule 3A_Income Statement'!CR45</f>
        <v>3353278.5691066785</v>
      </c>
      <c r="P27" s="115">
        <f t="shared" si="66"/>
        <v>13898208.527589545</v>
      </c>
      <c r="Q27" s="312"/>
      <c r="R27" s="312"/>
      <c r="S27" s="312"/>
      <c r="T27" s="312"/>
      <c r="U27" s="312"/>
      <c r="V27" s="123">
        <f t="shared" si="3"/>
        <v>0</v>
      </c>
      <c r="W27" s="123">
        <f t="shared" si="3"/>
        <v>0</v>
      </c>
      <c r="X27" s="123">
        <f t="shared" si="3"/>
        <v>0</v>
      </c>
      <c r="Y27" s="123">
        <f t="shared" si="3"/>
        <v>0</v>
      </c>
      <c r="Z27" s="123">
        <f t="shared" si="3"/>
        <v>0</v>
      </c>
      <c r="AA27" s="122">
        <f t="shared" si="10"/>
        <v>48034.753370610822</v>
      </c>
      <c r="AB27" s="122">
        <f t="shared" si="11"/>
        <v>49117.65011409748</v>
      </c>
      <c r="AC27" s="122">
        <f t="shared" si="12"/>
        <v>48667.144075780685</v>
      </c>
      <c r="AD27" s="122">
        <f t="shared" si="13"/>
        <v>48759.358685517822</v>
      </c>
      <c r="AE27" s="122">
        <f t="shared" si="14"/>
        <v>48651.182431620655</v>
      </c>
      <c r="AF27" s="116">
        <f t="shared" si="15"/>
        <v>30.596057031930371</v>
      </c>
      <c r="AG27" s="116">
        <f t="shared" si="16"/>
        <v>24.713390395385343</v>
      </c>
      <c r="AH27" s="116">
        <f t="shared" si="17"/>
        <v>22.475069682381861</v>
      </c>
      <c r="AI27" s="116">
        <f t="shared" si="18"/>
        <v>24.064404928068825</v>
      </c>
      <c r="AJ27" s="117">
        <f t="shared" si="19"/>
        <v>25.371139124034393</v>
      </c>
      <c r="AK27" s="116">
        <f t="shared" si="20"/>
        <v>122.47283780349319</v>
      </c>
      <c r="AL27" s="116">
        <f t="shared" si="21"/>
        <v>101.15530521446954</v>
      </c>
      <c r="AM27" s="116">
        <f t="shared" si="22"/>
        <v>91.149787862140712</v>
      </c>
      <c r="AN27" s="116">
        <f t="shared" si="23"/>
        <v>97.780412620104215</v>
      </c>
      <c r="AO27" s="118">
        <f t="shared" si="24"/>
        <v>102.86132650178546</v>
      </c>
    </row>
    <row r="28" spans="1:44">
      <c r="A28" s="687" t="s">
        <v>1405</v>
      </c>
      <c r="B28" s="314"/>
      <c r="C28" s="314"/>
      <c r="D28" s="314"/>
      <c r="E28" s="314"/>
      <c r="F28" s="314"/>
      <c r="G28" s="417">
        <v>3691</v>
      </c>
      <c r="H28" s="417">
        <v>3824</v>
      </c>
      <c r="I28" s="417">
        <v>5566</v>
      </c>
      <c r="J28" s="417">
        <v>7345</v>
      </c>
      <c r="K28" s="121">
        <f t="shared" ref="K28" si="86">SUM(G28:J28)</f>
        <v>20426</v>
      </c>
      <c r="L28" s="115">
        <f>'Schedule 3A_Income Statement'!CO47</f>
        <v>297867.48404693289</v>
      </c>
      <c r="M28" s="115">
        <f>'Schedule 3A_Income Statement'!CP47</f>
        <v>330549.97657098225</v>
      </c>
      <c r="N28" s="115">
        <f>'Schedule 3A_Income Statement'!CQ47</f>
        <v>496484.43098024977</v>
      </c>
      <c r="O28" s="115">
        <f>'Schedule 3A_Income Statement'!CR47</f>
        <v>699538.69035556866</v>
      </c>
      <c r="P28" s="115">
        <f>SUM(L28:O28)</f>
        <v>1824440.5819537337</v>
      </c>
      <c r="Q28" s="312"/>
      <c r="R28" s="312"/>
      <c r="S28" s="312"/>
      <c r="T28" s="312"/>
      <c r="U28" s="312"/>
      <c r="V28" s="123">
        <f t="shared" si="3"/>
        <v>0</v>
      </c>
      <c r="W28" s="123">
        <f t="shared" si="3"/>
        <v>0</v>
      </c>
      <c r="X28" s="123">
        <f t="shared" si="3"/>
        <v>0</v>
      </c>
      <c r="Y28" s="123">
        <f t="shared" si="3"/>
        <v>0</v>
      </c>
      <c r="Z28" s="123">
        <f t="shared" si="3"/>
        <v>0</v>
      </c>
      <c r="AA28" s="122">
        <f t="shared" si="10"/>
        <v>1364.0378421970051</v>
      </c>
      <c r="AB28" s="122">
        <f t="shared" si="11"/>
        <v>1358.674599877814</v>
      </c>
      <c r="AC28" s="122">
        <f t="shared" si="12"/>
        <v>1931.7068789322841</v>
      </c>
      <c r="AD28" s="122">
        <f t="shared" si="13"/>
        <v>2570.1311092182655</v>
      </c>
      <c r="AE28" s="122">
        <f t="shared" si="14"/>
        <v>1814.0859961523695</v>
      </c>
      <c r="AF28" s="116">
        <f t="shared" ref="AF28" si="87">IF(G28=0,0,L28/G28)</f>
        <v>80.701025209139232</v>
      </c>
      <c r="AG28" s="116">
        <f t="shared" ref="AG28" si="88">IF(H28=0,0,M28/H28)</f>
        <v>86.440893454754772</v>
      </c>
      <c r="AH28" s="116">
        <f t="shared" ref="AH28" si="89">IF(I28=0,0,N28/I28)</f>
        <v>89.199502511722926</v>
      </c>
      <c r="AI28" s="116">
        <f t="shared" ref="AI28" si="90">IF(J28=0,0,O28/J28)</f>
        <v>95.240121219274158</v>
      </c>
      <c r="AJ28" s="117">
        <f t="shared" ref="AJ28" si="91">IF(K28=0,0,P28/K28)</f>
        <v>89.319523252410349</v>
      </c>
      <c r="AK28" s="116">
        <f t="shared" si="20"/>
        <v>9.1732710241133653</v>
      </c>
      <c r="AL28" s="116">
        <f t="shared" si="21"/>
        <v>9.7870871939766424</v>
      </c>
      <c r="AM28" s="116">
        <f t="shared" si="22"/>
        <v>14.358941049936062</v>
      </c>
      <c r="AN28" s="116">
        <f t="shared" si="23"/>
        <v>20.398299865947926</v>
      </c>
      <c r="AO28" s="118">
        <f t="shared" si="24"/>
        <v>13.502774692933629</v>
      </c>
    </row>
    <row r="29" spans="1:44">
      <c r="A29" s="303" t="s">
        <v>222</v>
      </c>
      <c r="B29" s="314"/>
      <c r="C29" s="314"/>
      <c r="D29" s="314"/>
      <c r="E29" s="314"/>
      <c r="F29" s="314"/>
      <c r="G29" s="417">
        <v>141981.4</v>
      </c>
      <c r="H29" s="417">
        <v>146660</v>
      </c>
      <c r="I29" s="417">
        <v>210613.6</v>
      </c>
      <c r="J29" s="417">
        <v>214254.9</v>
      </c>
      <c r="K29" s="121">
        <f t="shared" ref="K29:K30" si="92">SUM(G29:J29)</f>
        <v>713509.9</v>
      </c>
      <c r="L29" s="115">
        <f>'Schedule 3A_Income Statement'!CO57</f>
        <v>1819084.4400000002</v>
      </c>
      <c r="M29" s="115">
        <f>'Schedule 3A_Income Statement'!CP57</f>
        <v>2095269.4281319908</v>
      </c>
      <c r="N29" s="115">
        <f>'Schedule 3A_Income Statement'!CQ57</f>
        <v>2003326.4286933504</v>
      </c>
      <c r="O29" s="115">
        <f>'Schedule 3A_Income Statement'!CR57</f>
        <v>1879614.824148006</v>
      </c>
      <c r="P29" s="115">
        <f t="shared" ref="P29:P30" si="93">SUM(L29:O29)</f>
        <v>7797295.1209733477</v>
      </c>
      <c r="Q29" s="312"/>
      <c r="R29" s="312"/>
      <c r="S29" s="312"/>
      <c r="T29" s="312"/>
      <c r="U29" s="312"/>
      <c r="V29" s="123">
        <f t="shared" ref="V29:V30" si="94">IF(B29=0,0,G29/B29)</f>
        <v>0</v>
      </c>
      <c r="W29" s="123">
        <f t="shared" ref="W29:W30" si="95">IF(C29=0,0,H29/C29)</f>
        <v>0</v>
      </c>
      <c r="X29" s="123">
        <f t="shared" ref="X29:X30" si="96">IF(D29=0,0,I29/D29)</f>
        <v>0</v>
      </c>
      <c r="Y29" s="123">
        <f t="shared" ref="Y29:Y30" si="97">IF(E29=0,0,J29/E29)</f>
        <v>0</v>
      </c>
      <c r="Z29" s="123">
        <f t="shared" ref="Z29:Z30" si="98">IF(F29=0,0,K29/F29)</f>
        <v>0</v>
      </c>
      <c r="AA29" s="122">
        <f t="shared" si="10"/>
        <v>52470.333917125405</v>
      </c>
      <c r="AB29" s="122">
        <f t="shared" si="11"/>
        <v>52108.581803891269</v>
      </c>
      <c r="AC29" s="122">
        <f t="shared" si="12"/>
        <v>73094.455608460761</v>
      </c>
      <c r="AD29" s="122">
        <f t="shared" si="13"/>
        <v>74971.161850571618</v>
      </c>
      <c r="AE29" s="122">
        <f t="shared" si="14"/>
        <v>63368.663355824814</v>
      </c>
      <c r="AF29" s="116">
        <f t="shared" ref="AF29:AF30" si="99">IF(G29=0,0,L29/G29)</f>
        <v>12.812132011657868</v>
      </c>
      <c r="AG29" s="116">
        <f t="shared" ref="AG29:AG30" si="100">IF(H29=0,0,M29/H29)</f>
        <v>14.286577308959435</v>
      </c>
      <c r="AH29" s="116">
        <f t="shared" ref="AH29:AH30" si="101">IF(I29=0,0,N29/I29)</f>
        <v>9.5118569204142105</v>
      </c>
      <c r="AI29" s="116">
        <f t="shared" ref="AI29:AI30" si="102">IF(J29=0,0,O29/J29)</f>
        <v>8.7727973742864513</v>
      </c>
      <c r="AJ29" s="117">
        <f t="shared" ref="AJ29:AJ30" si="103">IF(K29=0,0,P29/K29)</f>
        <v>10.928082596994587</v>
      </c>
      <c r="AK29" s="116">
        <f t="shared" si="20"/>
        <v>56.021403736831658</v>
      </c>
      <c r="AL29" s="116">
        <f t="shared" si="21"/>
        <v>62.037773533460793</v>
      </c>
      <c r="AM29" s="116">
        <f t="shared" si="22"/>
        <v>57.938666951937229</v>
      </c>
      <c r="AN29" s="116">
        <f t="shared" si="23"/>
        <v>54.808900985824934</v>
      </c>
      <c r="AO29" s="118">
        <f t="shared" si="24"/>
        <v>57.708165601133139</v>
      </c>
    </row>
    <row r="30" spans="1:44">
      <c r="A30" s="303" t="s">
        <v>221</v>
      </c>
      <c r="B30" s="314"/>
      <c r="C30" s="314"/>
      <c r="D30" s="314"/>
      <c r="E30" s="314"/>
      <c r="F30" s="314"/>
      <c r="G30" s="417">
        <v>738863.7000000003</v>
      </c>
      <c r="H30" s="417">
        <v>752036.89999999979</v>
      </c>
      <c r="I30" s="417">
        <v>782395.00000000012</v>
      </c>
      <c r="J30" s="417">
        <v>769566.2</v>
      </c>
      <c r="K30" s="121">
        <f t="shared" si="92"/>
        <v>3042861.8</v>
      </c>
      <c r="L30" s="115">
        <f>'Schedule 3A_Income Statement'!CO56</f>
        <v>2030381.7500000016</v>
      </c>
      <c r="M30" s="115">
        <f>'Schedule 3A_Income Statement'!CP56</f>
        <v>2203374.8138011014</v>
      </c>
      <c r="N30" s="115">
        <f>'Schedule 3A_Income Statement'!CQ56</f>
        <v>2383270.3488062113</v>
      </c>
      <c r="O30" s="115">
        <f>'Schedule 3A_Income Statement'!CR56</f>
        <v>2422713.3295992417</v>
      </c>
      <c r="P30" s="115">
        <f t="shared" si="93"/>
        <v>9039740.2422065549</v>
      </c>
      <c r="Q30" s="312"/>
      <c r="R30" s="312"/>
      <c r="S30" s="312"/>
      <c r="T30" s="312"/>
      <c r="U30" s="312"/>
      <c r="V30" s="123">
        <f t="shared" si="94"/>
        <v>0</v>
      </c>
      <c r="W30" s="123">
        <f t="shared" si="95"/>
        <v>0</v>
      </c>
      <c r="X30" s="123">
        <f t="shared" si="96"/>
        <v>0</v>
      </c>
      <c r="Y30" s="123">
        <f t="shared" si="97"/>
        <v>0</v>
      </c>
      <c r="Z30" s="123">
        <f t="shared" si="98"/>
        <v>0</v>
      </c>
      <c r="AA30" s="122">
        <f t="shared" si="10"/>
        <v>273052.84395169216</v>
      </c>
      <c r="AB30" s="122">
        <f t="shared" si="11"/>
        <v>267200.165847503</v>
      </c>
      <c r="AC30" s="122">
        <f t="shared" si="12"/>
        <v>271533.92086637171</v>
      </c>
      <c r="AD30" s="122">
        <f t="shared" si="13"/>
        <v>269283.32623865019</v>
      </c>
      <c r="AE30" s="122">
        <f t="shared" si="14"/>
        <v>270244.44235812163</v>
      </c>
      <c r="AF30" s="116">
        <f t="shared" si="99"/>
        <v>2.7479787544035537</v>
      </c>
      <c r="AG30" s="116">
        <f t="shared" si="100"/>
        <v>2.9298759326850878</v>
      </c>
      <c r="AH30" s="116">
        <f t="shared" si="101"/>
        <v>3.0461216505808588</v>
      </c>
      <c r="AI30" s="116">
        <f t="shared" si="102"/>
        <v>3.1481545442084671</v>
      </c>
      <c r="AJ30" s="117">
        <f t="shared" si="103"/>
        <v>2.9708021055069129</v>
      </c>
      <c r="AK30" s="116">
        <f t="shared" si="20"/>
        <v>62.528617834059908</v>
      </c>
      <c r="AL30" s="116">
        <f t="shared" si="21"/>
        <v>65.238611260505238</v>
      </c>
      <c r="AM30" s="116">
        <f t="shared" si="22"/>
        <v>68.927112934847031</v>
      </c>
      <c r="AN30" s="116">
        <f t="shared" si="23"/>
        <v>70.645460598148134</v>
      </c>
      <c r="AO30" s="118">
        <f t="shared" si="24"/>
        <v>66.903563196587442</v>
      </c>
    </row>
    <row r="31" spans="1:44" ht="13.5" thickBot="1">
      <c r="A31" s="304" t="s">
        <v>1406</v>
      </c>
      <c r="B31" s="315"/>
      <c r="C31" s="315"/>
      <c r="D31" s="315"/>
      <c r="E31" s="315"/>
      <c r="F31" s="315"/>
      <c r="G31" s="418">
        <v>1121770</v>
      </c>
      <c r="H31" s="418">
        <v>1244997</v>
      </c>
      <c r="I31" s="418">
        <v>1180689</v>
      </c>
      <c r="J31" s="418">
        <v>1050828</v>
      </c>
      <c r="K31" s="305">
        <f t="shared" ref="K31" si="104">SUM(G31:J31)</f>
        <v>4598284</v>
      </c>
      <c r="L31" s="306">
        <f>+'Schedule 3A_Income Statement'!CO40+'Schedule 3A_Income Statement'!CO42+'Schedule 3A_Income Statement'!CO48+'Schedule 3A_Income Statement'!CO55+SUM('Schedule 3A_Income Statement'!CO58:CO61)</f>
        <v>14150518.99</v>
      </c>
      <c r="M31" s="306">
        <f>+'Schedule 3A_Income Statement'!CP40+'Schedule 3A_Income Statement'!CP42+'Schedule 3A_Income Statement'!CP48+'Schedule 3A_Income Statement'!CP55+SUM('Schedule 3A_Income Statement'!CP58:CP61)</f>
        <v>14819967.00210255</v>
      </c>
      <c r="N31" s="306">
        <f>+'Schedule 3A_Income Statement'!CQ40+'Schedule 3A_Income Statement'!CQ42+'Schedule 3A_Income Statement'!CQ48+'Schedule 3A_Income Statement'!CQ55+SUM('Schedule 3A_Income Statement'!CQ58:CQ61)</f>
        <v>15956499.436696149</v>
      </c>
      <c r="O31" s="306">
        <f>+'Schedule 3A_Income Statement'!CR40+'Schedule 3A_Income Statement'!CR42+'Schedule 3A_Income Statement'!CR48+'Schedule 3A_Income Statement'!CR55+SUM('Schedule 3A_Income Statement'!CR58:CR61)</f>
        <v>17104976.523865715</v>
      </c>
      <c r="P31" s="306">
        <f t="shared" ref="P31" si="105">SUM(L31:O31)</f>
        <v>62031961.952664413</v>
      </c>
      <c r="Q31" s="313"/>
      <c r="R31" s="313"/>
      <c r="S31" s="313"/>
      <c r="T31" s="313"/>
      <c r="U31" s="313"/>
      <c r="V31" s="308">
        <f t="shared" ref="V31" si="106">IF(B31=0,0,G31/B31)</f>
        <v>0</v>
      </c>
      <c r="W31" s="308">
        <f t="shared" ref="W31" si="107">IF(C31=0,0,H31/C31)</f>
        <v>0</v>
      </c>
      <c r="X31" s="308">
        <f t="shared" ref="X31" si="108">IF(D31=0,0,I31/D31)</f>
        <v>0</v>
      </c>
      <c r="Y31" s="308">
        <f t="shared" ref="Y31" si="109">IF(E31=0,0,J31/E31)</f>
        <v>0</v>
      </c>
      <c r="Z31" s="308">
        <f t="shared" ref="Z31" si="110">IF(F31=0,0,K31/F31)</f>
        <v>0</v>
      </c>
      <c r="AA31" s="307">
        <f t="shared" si="10"/>
        <v>414558.85403449862</v>
      </c>
      <c r="AB31" s="307">
        <f>IF($C$8=0,0,(H31/$C$8)*12000)</f>
        <v>442349.84331173613</v>
      </c>
      <c r="AC31" s="307">
        <f>IF($D$8=0,0,(I31/$D$8)*12000)</f>
        <v>409763.75551197986</v>
      </c>
      <c r="AD31" s="307">
        <f>IF($E$8=0,0,(J31/$E$8)*12000)</f>
        <v>367701.25707795931</v>
      </c>
      <c r="AE31" s="307">
        <f>IF($F$8=0,0,(K31/$F$8)*12000)</f>
        <v>408385.51898225315</v>
      </c>
      <c r="AF31" s="309">
        <f t="shared" si="15"/>
        <v>12.61445660875224</v>
      </c>
      <c r="AG31" s="309">
        <f t="shared" si="16"/>
        <v>11.903616636909607</v>
      </c>
      <c r="AH31" s="309">
        <f t="shared" si="17"/>
        <v>13.514566017550896</v>
      </c>
      <c r="AI31" s="309">
        <f t="shared" si="18"/>
        <v>16.277617767956045</v>
      </c>
      <c r="AJ31" s="310">
        <f t="shared" si="19"/>
        <v>13.490241566781089</v>
      </c>
      <c r="AK31" s="309">
        <f>IF(B$8=0,0,L31/B$8)</f>
        <v>435.78622299935301</v>
      </c>
      <c r="AL31" s="309">
        <f>IF(C$8=0,0,M31/C$8)</f>
        <v>438.7969128483283</v>
      </c>
      <c r="AM31" s="309">
        <f>IF(D$8=0,0,N31/D$8)</f>
        <v>461.48161045551967</v>
      </c>
      <c r="AN31" s="309">
        <f>IF(E$8=0,0,O31/E$8)</f>
        <v>498.77504295933039</v>
      </c>
      <c r="AO31" s="311">
        <f>IF(F$8=0,0,P31/F$8)</f>
        <v>459.10160862048821</v>
      </c>
      <c r="AR31" s="411"/>
    </row>
  </sheetData>
  <sheetProtection algorithmName="SHA-512" hashValue="stwkxwI2kwsG0+L57uSjyavH+ZptfMKYAhj2VJuAYiSTj4Uu90Oai9+pdZtg1KkpevXRYguQIUJlWnaLv9NVvg==" saltValue="jXWoTQXbTbR3vxuTwNwmOA==" spinCount="100000" sheet="1" formatColumns="0"/>
  <mergeCells count="1">
    <mergeCell ref="D1:E1"/>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pageSetUpPr fitToPage="1"/>
  </sheetPr>
  <dimension ref="A1:O50"/>
  <sheetViews>
    <sheetView zoomScale="60" zoomScaleNormal="60" workbookViewId="0"/>
  </sheetViews>
  <sheetFormatPr defaultColWidth="9.42578125" defaultRowHeight="12.75"/>
  <cols>
    <col min="1" max="1" width="67" style="149" customWidth="1"/>
    <col min="2" max="5" width="16.5703125" style="149" customWidth="1"/>
    <col min="6" max="6" width="10.5703125" style="149" customWidth="1"/>
    <col min="7" max="16384" width="9.42578125" style="149"/>
  </cols>
  <sheetData>
    <row r="1" spans="1:15" ht="20.25" customHeight="1">
      <c r="A1" s="18" t="s">
        <v>1407</v>
      </c>
      <c r="E1" s="110"/>
    </row>
    <row r="2" spans="1:15" s="198" customFormat="1" ht="20.25" customHeight="1">
      <c r="A2" s="15" t="s">
        <v>1305</v>
      </c>
      <c r="B2" s="513" t="str">
        <f>'Schedule 2_Balance Sheet'!C2</f>
        <v>Tufts Associated Health Plans, Inc. (TAHMO)</v>
      </c>
      <c r="C2" s="514"/>
      <c r="D2" s="514"/>
      <c r="E2" s="515"/>
      <c r="F2" s="196"/>
      <c r="G2" s="196"/>
      <c r="H2" s="196"/>
      <c r="I2" s="197"/>
      <c r="J2" s="196"/>
      <c r="K2" s="196"/>
      <c r="L2" s="196"/>
      <c r="M2" s="197"/>
      <c r="N2" s="196"/>
      <c r="O2" s="197"/>
    </row>
    <row r="3" spans="1:15" s="198" customFormat="1" ht="20.25" customHeight="1">
      <c r="A3" s="15" t="s">
        <v>1287</v>
      </c>
      <c r="B3" s="603" t="str">
        <f>'Schedule 2_Balance Sheet'!C3</f>
        <v>01/01/2023 - 12/31/2023</v>
      </c>
      <c r="C3" s="606"/>
      <c r="D3" s="606"/>
      <c r="E3" s="607"/>
      <c r="F3" s="196"/>
      <c r="G3" s="196"/>
      <c r="H3" s="196"/>
      <c r="I3" s="197"/>
      <c r="J3" s="196"/>
      <c r="K3" s="197"/>
    </row>
    <row r="4" spans="1:15" s="198" customFormat="1" ht="20.25" customHeight="1">
      <c r="A4" s="15" t="s">
        <v>1308</v>
      </c>
      <c r="B4" s="517">
        <f>'Schedule 2_Balance Sheet'!C4</f>
        <v>45565</v>
      </c>
      <c r="C4" s="514"/>
      <c r="D4" s="514"/>
      <c r="E4" s="515"/>
      <c r="F4" s="196"/>
      <c r="G4" s="196"/>
      <c r="H4" s="196"/>
      <c r="I4" s="197"/>
      <c r="J4" s="196"/>
      <c r="K4" s="196"/>
      <c r="L4" s="196"/>
      <c r="M4" s="197"/>
      <c r="N4" s="196"/>
      <c r="O4" s="197"/>
    </row>
    <row r="5" spans="1:15" s="198" customFormat="1" ht="20.25" customHeight="1">
      <c r="A5" s="15" t="s">
        <v>1309</v>
      </c>
      <c r="B5" s="513" t="str">
        <f>'Schedule 2_Balance Sheet'!C5</f>
        <v>Roshni Parikh</v>
      </c>
      <c r="C5" s="514"/>
      <c r="D5" s="514"/>
      <c r="E5" s="515"/>
      <c r="F5" s="196"/>
      <c r="G5" s="196"/>
      <c r="H5" s="196"/>
      <c r="I5" s="197"/>
      <c r="J5" s="196"/>
      <c r="K5" s="196"/>
      <c r="L5" s="196"/>
      <c r="M5" s="197"/>
      <c r="N5" s="196"/>
      <c r="O5" s="197"/>
    </row>
    <row r="6" spans="1:15" s="198" customFormat="1" ht="20.25" customHeight="1">
      <c r="A6" s="15" t="s">
        <v>1290</v>
      </c>
      <c r="B6" s="517">
        <f>'Schedule 2_Balance Sheet'!C6</f>
        <v>45596</v>
      </c>
      <c r="C6" s="514"/>
      <c r="D6" s="514"/>
      <c r="E6" s="515"/>
      <c r="F6" s="196"/>
      <c r="G6" s="199"/>
      <c r="H6" s="196"/>
      <c r="I6" s="197"/>
      <c r="J6" s="196"/>
      <c r="K6" s="196"/>
      <c r="L6" s="199"/>
      <c r="M6" s="197"/>
      <c r="N6" s="199"/>
      <c r="O6" s="197"/>
    </row>
    <row r="7" spans="1:15">
      <c r="A7" s="14" t="s">
        <v>1311</v>
      </c>
    </row>
    <row r="8" spans="1:15" ht="13.5" thickBot="1">
      <c r="A8" s="200"/>
    </row>
    <row r="9" spans="1:15">
      <c r="A9" s="217" t="s">
        <v>1408</v>
      </c>
      <c r="B9" s="1094"/>
      <c r="C9" s="1095"/>
      <c r="D9" s="1095"/>
      <c r="E9" s="1096"/>
    </row>
    <row r="10" spans="1:15">
      <c r="A10" s="209"/>
      <c r="B10" s="86" t="s">
        <v>1409</v>
      </c>
      <c r="C10" s="84" t="s">
        <v>1410</v>
      </c>
      <c r="D10" s="84" t="s">
        <v>1411</v>
      </c>
      <c r="E10" s="87" t="s">
        <v>1412</v>
      </c>
    </row>
    <row r="11" spans="1:15">
      <c r="A11" s="209"/>
      <c r="B11" s="88" t="s">
        <v>1413</v>
      </c>
      <c r="C11" s="85" t="s">
        <v>1413</v>
      </c>
      <c r="D11" s="85" t="s">
        <v>1413</v>
      </c>
      <c r="E11" s="89" t="s">
        <v>1413</v>
      </c>
    </row>
    <row r="12" spans="1:15">
      <c r="A12" s="26" t="s">
        <v>1414</v>
      </c>
      <c r="B12" s="210"/>
      <c r="C12" s="211"/>
      <c r="D12" s="211"/>
      <c r="E12" s="212"/>
    </row>
    <row r="13" spans="1:15" ht="15.75" customHeight="1">
      <c r="A13" s="209" t="s">
        <v>58</v>
      </c>
      <c r="B13" s="64">
        <f>IF('Schedule 2_Balance Sheet'!C48=0,"",'Schedule 3A_Income Statement'!CO92/'Schedule 2_Balance Sheet'!C48)</f>
        <v>8.7589307371325476E-2</v>
      </c>
      <c r="C13" s="52">
        <f>IF('Schedule 2_Balance Sheet'!D48=0,"",'Schedule 3A_Income Statement'!CP92/'Schedule 2_Balance Sheet'!D48)</f>
        <v>-8.8836912638892464E-3</v>
      </c>
      <c r="D13" s="52">
        <f>IF('Schedule 2_Balance Sheet'!E48=0,"",'Schedule 3A_Income Statement'!CQ92/'Schedule 2_Balance Sheet'!E48)</f>
        <v>-1.1980338296153087E-2</v>
      </c>
      <c r="E13" s="63">
        <f>IF('Schedule 2_Balance Sheet'!F48=0,"",'Schedule 3A_Income Statement'!CR92/'Schedule 2_Balance Sheet'!F48)</f>
        <v>-0.15265466944117848</v>
      </c>
    </row>
    <row r="14" spans="1:15" ht="15.75" customHeight="1">
      <c r="A14" s="209" t="s">
        <v>169</v>
      </c>
      <c r="B14" s="64">
        <f>IF('Schedule 3A_Income Statement'!CO32=0,"",'Schedule 3A_Income Statement'!CO92/'Schedule 3A_Income Statement'!CO32)</f>
        <v>8.0682085919593721E-2</v>
      </c>
      <c r="C14" s="52">
        <f>IF('Schedule 3A_Income Statement'!CP32=0,"",'Schedule 3A_Income Statement'!CP92/'Schedule 3A_Income Statement'!CP32)</f>
        <v>-8.7290509820252583E-3</v>
      </c>
      <c r="D14" s="52">
        <f>IF('Schedule 3A_Income Statement'!CQ32=0,"",'Schedule 3A_Income Statement'!CQ92/'Schedule 3A_Income Statement'!CQ32)</f>
        <v>-1.0995791247715837E-2</v>
      </c>
      <c r="E14" s="63">
        <f>IF('Schedule 3A_Income Statement'!CR32=0,"",'Schedule 3A_Income Statement'!CR92/'Schedule 3A_Income Statement'!CR32)</f>
        <v>-8.3830973862865379E-2</v>
      </c>
    </row>
    <row r="15" spans="1:15" ht="15.75" customHeight="1">
      <c r="A15" s="209" t="s">
        <v>1415</v>
      </c>
      <c r="B15" s="64">
        <f>IF('Schedule 2_Balance Sheet'!C93=0,"",'Schedule 3A_Income Statement'!CO92/'Schedule 2_Balance Sheet'!C93)</f>
        <v>0.14583354397033257</v>
      </c>
      <c r="C15" s="52">
        <f>IF('Schedule 2_Balance Sheet'!D93=0,"",'Schedule 3A_Income Statement'!CP92/'Schedule 2_Balance Sheet'!D93)</f>
        <v>-1.5954196335242383E-2</v>
      </c>
      <c r="D15" s="52">
        <f>IF('Schedule 2_Balance Sheet'!E93=0,"",'Schedule 3A_Income Statement'!CQ92/'Schedule 2_Balance Sheet'!E93)</f>
        <v>-2.0298280349114052E-2</v>
      </c>
      <c r="E15" s="63">
        <f>IF('Schedule 2_Balance Sheet'!F93=0,"",'Schedule 3A_Income Statement'!CR92/'Schedule 2_Balance Sheet'!F93)</f>
        <v>-0.16246638024947291</v>
      </c>
    </row>
    <row r="16" spans="1:15" ht="15.75" customHeight="1">
      <c r="A16" s="209"/>
      <c r="B16" s="213"/>
      <c r="C16" s="214"/>
      <c r="D16" s="214"/>
      <c r="E16" s="215"/>
    </row>
    <row r="17" spans="1:9" ht="15.75" customHeight="1">
      <c r="A17" s="26" t="s">
        <v>1416</v>
      </c>
      <c r="B17" s="213"/>
      <c r="C17" s="214"/>
      <c r="D17" s="214"/>
      <c r="E17" s="215"/>
    </row>
    <row r="18" spans="1:9" ht="15.75" customHeight="1">
      <c r="A18" s="209" t="s">
        <v>1417</v>
      </c>
      <c r="B18" s="65">
        <f>IF('Schedule 2_Balance Sheet'!C67=0,"",'Schedule 2_Balance Sheet'!C22/'Schedule 2_Balance Sheet'!C67)</f>
        <v>2.5162131273097663</v>
      </c>
      <c r="C18" s="53">
        <f>IF('Schedule 2_Balance Sheet'!D67=0,"",'Schedule 2_Balance Sheet'!D22/'Schedule 2_Balance Sheet'!D67)</f>
        <v>2.2676221774928518</v>
      </c>
      <c r="D18" s="53">
        <f>IF('Schedule 2_Balance Sheet'!E67=0,"",'Schedule 2_Balance Sheet'!E22/'Schedule 2_Balance Sheet'!E67)</f>
        <v>2.4523443283491266</v>
      </c>
      <c r="E18" s="66">
        <f>IF('Schedule 2_Balance Sheet'!F67=0,"",'Schedule 2_Balance Sheet'!F22/'Schedule 2_Balance Sheet'!F67)</f>
        <v>17.664319360092897</v>
      </c>
    </row>
    <row r="19" spans="1:9" ht="15.75" customHeight="1">
      <c r="A19" s="209" t="s">
        <v>1418</v>
      </c>
      <c r="B19" s="65">
        <f>IF('Schedule 2_Balance Sheet'!C67=0,"",'Schedule 2_Balance Sheet'!C11/'Schedule 2_Balance Sheet'!C67)</f>
        <v>2.0756281782140382</v>
      </c>
      <c r="C19" s="53">
        <f>IF('Schedule 2_Balance Sheet'!D67=0,"",'Schedule 2_Balance Sheet'!D11/'Schedule 2_Balance Sheet'!D67)</f>
        <v>1.8826653142981988</v>
      </c>
      <c r="D19" s="53">
        <f>IF('Schedule 2_Balance Sheet'!E67=0,"",'Schedule 2_Balance Sheet'!E11/'Schedule 2_Balance Sheet'!E67)</f>
        <v>1.8090910150491588</v>
      </c>
      <c r="E19" s="66">
        <f>IF('Schedule 2_Balance Sheet'!F67=0,"",'Schedule 2_Balance Sheet'!F11/'Schedule 2_Balance Sheet'!F67)</f>
        <v>15.274774000519876</v>
      </c>
    </row>
    <row r="20" spans="1:9" ht="15.75" customHeight="1">
      <c r="A20" s="209" t="s">
        <v>1419</v>
      </c>
      <c r="B20" s="252">
        <f>IF(('Schedule 2_Balance Sheet'!C67-'Schedule 2_Balance Sheet'!C58-SUM('Schedule 2_Balance Sheet'!C62:C65))=0,"",'Schedule 2_Balance Sheet'!C11/('Schedule 2_Balance Sheet'!C67-'Schedule 2_Balance Sheet'!C58-SUM('Schedule 2_Balance Sheet'!C62:C65)))</f>
        <v>2.3639935061890927</v>
      </c>
      <c r="C20" s="53">
        <f>IF(('Schedule 2_Balance Sheet'!D67-'Schedule 2_Balance Sheet'!D58-SUM('Schedule 2_Balance Sheet'!D62:D65))=0,"",'Schedule 2_Balance Sheet'!D11/('Schedule 2_Balance Sheet'!D67-'Schedule 2_Balance Sheet'!D58-SUM('Schedule 2_Balance Sheet'!D62:D65)))</f>
        <v>2.2488788733621825</v>
      </c>
      <c r="D20" s="53">
        <f>IF(('Schedule 2_Balance Sheet'!E67-'Schedule 2_Balance Sheet'!E58-SUM('Schedule 2_Balance Sheet'!E62:E65))=0,"",'Schedule 2_Balance Sheet'!E11/('Schedule 2_Balance Sheet'!E67-'Schedule 2_Balance Sheet'!E58-SUM('Schedule 2_Balance Sheet'!E62:E65)))</f>
        <v>2.0637086600518089</v>
      </c>
      <c r="E20" s="66">
        <f>IF(('Schedule 2_Balance Sheet'!F67-'Schedule 2_Balance Sheet'!F58-SUM('Schedule 2_Balance Sheet'!F62:F65))=0,"",'Schedule 2_Balance Sheet'!F11/('Schedule 2_Balance Sheet'!F67-'Schedule 2_Balance Sheet'!F58-SUM('Schedule 2_Balance Sheet'!F62:F65)))</f>
        <v>27.242966930324869</v>
      </c>
      <c r="F20" s="216"/>
      <c r="G20" s="216"/>
    </row>
    <row r="21" spans="1:9" ht="15.75" customHeight="1">
      <c r="A21" s="194" t="s">
        <v>1420</v>
      </c>
      <c r="B21" s="65">
        <f>IF('Schedule 3A_Income Statement'!CO66=0,"",'Schedule 2_Balance Sheet'!C58/('Schedule 3A_Income Statement'!CO66/90))</f>
        <v>2.2645552821593391</v>
      </c>
      <c r="C21" s="53">
        <f>IF('Schedule 3A_Income Statement'!CP66=0,"",'Schedule 2_Balance Sheet'!D58/('Schedule 3A_Income Statement'!CP66/90))</f>
        <v>4.4065971094103267</v>
      </c>
      <c r="D21" s="53">
        <f>IF('Schedule 3A_Income Statement'!CQ66=0,"",'Schedule 2_Balance Sheet'!E58/('Schedule 3A_Income Statement'!CQ66/90))</f>
        <v>1.8815211601461521</v>
      </c>
      <c r="E21" s="66">
        <f>IF('Schedule 3A_Income Statement'!CR66=0,"",'Schedule 2_Balance Sheet'!F58/('Schedule 3A_Income Statement'!CR66/90))</f>
        <v>-7.5203293003548985E-2</v>
      </c>
      <c r="F21" s="21"/>
      <c r="G21" s="21"/>
      <c r="H21" s="21"/>
      <c r="I21" s="21"/>
    </row>
    <row r="22" spans="1:9" ht="15.75" customHeight="1">
      <c r="A22" s="209" t="s">
        <v>1421</v>
      </c>
      <c r="B22" s="54">
        <f>IF('Schedule 3A_Income Statement'!CO32=0,"",('Schedule 2_Balance Sheet'!C56+'Schedule 2_Balance Sheet'!C57)/'Schedule 3A_Income Statement'!CO32)</f>
        <v>0</v>
      </c>
      <c r="C22" s="55">
        <f>IF('Schedule 3A_Income Statement'!CP32=0,"",('Schedule 2_Balance Sheet'!D56+'Schedule 2_Balance Sheet'!D57)/'Schedule 3A_Income Statement'!CP32)</f>
        <v>0</v>
      </c>
      <c r="D22" s="55">
        <f>IF('Schedule 3A_Income Statement'!CQ32=0,"",('Schedule 2_Balance Sheet'!E56+'Schedule 2_Balance Sheet'!E57)/'Schedule 3A_Income Statement'!CQ32)</f>
        <v>0</v>
      </c>
      <c r="E22" s="56">
        <f>IF('Schedule 3A_Income Statement'!CR32=0,"",('Schedule 2_Balance Sheet'!F56+'Schedule 2_Balance Sheet'!F57)/'Schedule 3A_Income Statement'!CR32)</f>
        <v>0</v>
      </c>
    </row>
    <row r="23" spans="1:9" ht="15.75" customHeight="1">
      <c r="A23" s="209"/>
      <c r="B23" s="213"/>
      <c r="C23" s="214"/>
      <c r="D23" s="214"/>
      <c r="E23" s="215"/>
    </row>
    <row r="24" spans="1:9" ht="15.75" customHeight="1">
      <c r="A24" s="26" t="s">
        <v>1422</v>
      </c>
      <c r="B24" s="213"/>
      <c r="C24" s="214"/>
      <c r="D24" s="214"/>
      <c r="E24" s="215"/>
    </row>
    <row r="25" spans="1:9" ht="15.75" customHeight="1">
      <c r="A25" s="209" t="s">
        <v>1423</v>
      </c>
      <c r="B25" s="22">
        <v>0</v>
      </c>
      <c r="C25" s="23">
        <v>0</v>
      </c>
      <c r="D25" s="23">
        <v>0</v>
      </c>
      <c r="E25" s="24">
        <v>0</v>
      </c>
    </row>
    <row r="26" spans="1:9" ht="15.75" customHeight="1">
      <c r="A26" s="209" t="s">
        <v>1424</v>
      </c>
      <c r="B26" s="57" t="s">
        <v>599</v>
      </c>
      <c r="C26" s="58" t="s">
        <v>599</v>
      </c>
      <c r="D26" s="58" t="s">
        <v>599</v>
      </c>
      <c r="E26" s="59" t="s">
        <v>599</v>
      </c>
    </row>
    <row r="27" spans="1:9" ht="15.75" customHeight="1">
      <c r="A27" s="209" t="s">
        <v>1425</v>
      </c>
      <c r="B27" s="67">
        <f>IF('Schedule 2_Balance Sheet'!C22=0,"",SUM('Schedule 2_Balance Sheet'!C13:C15)/'Schedule 2_Balance Sheet'!C22)</f>
        <v>8.3509373514930596E-2</v>
      </c>
      <c r="C27" s="60">
        <f>IF('Schedule 2_Balance Sheet'!D22=0,"",SUM('Schedule 2_Balance Sheet'!D13:D15)/'Schedule 2_Balance Sheet'!D22)</f>
        <v>0.10237697109219</v>
      </c>
      <c r="D27" s="60">
        <f>IF('Schedule 2_Balance Sheet'!E22=0,"",SUM('Schedule 2_Balance Sheet'!E13:E15)/'Schedule 2_Balance Sheet'!E22)</f>
        <v>0.16867598431915437</v>
      </c>
      <c r="E27" s="68">
        <f>IF('Schedule 2_Balance Sheet'!F22=0,"",SUM('Schedule 2_Balance Sheet'!F13:F15)/'Schedule 2_Balance Sheet'!F22)</f>
        <v>0.11725241940659754</v>
      </c>
    </row>
    <row r="28" spans="1:9" ht="15.75" customHeight="1">
      <c r="A28" s="209" t="s">
        <v>1426</v>
      </c>
      <c r="B28" s="67">
        <f>IF('Schedule 2_Balance Sheet'!C22=0,"",SUM('Schedule 2_Balance Sheet'!C11)/'Schedule 2_Balance Sheet'!C22)</f>
        <v>0.82490157756756322</v>
      </c>
      <c r="C28" s="60">
        <f>IF('Schedule 2_Balance Sheet'!D22=0,"",SUM('Schedule 2_Balance Sheet'!D11)/'Schedule 2_Balance Sheet'!D22)</f>
        <v>0.83023765289671292</v>
      </c>
      <c r="D28" s="60">
        <f>IF('Schedule 2_Balance Sheet'!E22=0,"",SUM('Schedule 2_Balance Sheet'!E11)/'Schedule 2_Balance Sheet'!E22)</f>
        <v>0.73769861521322577</v>
      </c>
      <c r="E28" s="68">
        <f>IF('Schedule 2_Balance Sheet'!F22=0,"",SUM('Schedule 2_Balance Sheet'!F11)/'Schedule 2_Balance Sheet'!F22)</f>
        <v>0.86472474195799109</v>
      </c>
    </row>
    <row r="29" spans="1:9" ht="15.75" customHeight="1">
      <c r="A29" s="209" t="s">
        <v>1427</v>
      </c>
      <c r="B29" s="301">
        <f>IF('Schedule 1_Enrollment'!L15=0,"",'Schedule 2_Balance Sheet'!C93/('Schedule 1_Enrollment'!L15/3))</f>
        <v>7032.2597054361804</v>
      </c>
      <c r="C29" s="201">
        <f>IF('Schedule 1_Enrollment'!L22=0,"",'Schedule 2_Balance Sheet'!D93/('Schedule 1_Enrollment'!L22/3))</f>
        <v>6496.698527014868</v>
      </c>
      <c r="D29" s="201">
        <f>IF('Schedule 1_Enrollment'!L29=0,"",'Schedule 2_Balance Sheet'!E93/('Schedule 1_Enrollment'!L29/3))</f>
        <v>6632.8544443758137</v>
      </c>
      <c r="E29" s="68">
        <f>IF('Schedule 1_Enrollment'!L36=0,"",'Schedule 2_Balance Sheet'!F93/('Schedule 1_Enrollment'!L36/3))</f>
        <v>6352.4233928864796</v>
      </c>
    </row>
    <row r="30" spans="1:9" ht="15.75" customHeight="1">
      <c r="A30" s="209"/>
      <c r="B30" s="213"/>
      <c r="C30" s="214"/>
      <c r="D30" s="214"/>
      <c r="E30" s="215"/>
    </row>
    <row r="31" spans="1:9" ht="15.75" customHeight="1">
      <c r="A31" s="26" t="s">
        <v>1428</v>
      </c>
      <c r="B31" s="213"/>
      <c r="C31" s="214"/>
      <c r="D31" s="214"/>
      <c r="E31" s="215"/>
    </row>
    <row r="32" spans="1:9" ht="15.75" customHeight="1">
      <c r="A32" s="209" t="s">
        <v>1429</v>
      </c>
      <c r="B32" s="252">
        <f>IF('Schedule 3A_Income Statement'!CO23=0,"",'Schedule 2_Balance Sheet'!C13/('Schedule 3A_Income Statement'!CO23/90))</f>
        <v>7.0355399741335871</v>
      </c>
      <c r="C32" s="299">
        <f>IF('Schedule 3A_Income Statement'!CP23=0,"",'Schedule 2_Balance Sheet'!D13/('Schedule 3A_Income Statement'!CP23/90))</f>
        <v>9.2317219263308647</v>
      </c>
      <c r="D32" s="299">
        <f>IF('Schedule 3A_Income Statement'!CQ23=0,"",'Schedule 2_Balance Sheet'!E13/('Schedule 3A_Income Statement'!CQ23/90))</f>
        <v>14.193264886664165</v>
      </c>
      <c r="E32" s="300">
        <f>IF('Schedule 3A_Income Statement'!CR23=0,"",'Schedule 2_Balance Sheet'!F13/('Schedule 3A_Income Statement'!CR23/90))</f>
        <v>5.9100543566229939</v>
      </c>
    </row>
    <row r="33" spans="1:5" ht="15.75" customHeight="1">
      <c r="A33" s="209"/>
      <c r="B33" s="213"/>
      <c r="C33" s="214"/>
      <c r="D33" s="214"/>
      <c r="E33" s="215"/>
    </row>
    <row r="34" spans="1:5" ht="15.75" customHeight="1">
      <c r="A34" s="26" t="s">
        <v>1430</v>
      </c>
      <c r="B34" s="213"/>
      <c r="C34" s="214"/>
      <c r="D34" s="214"/>
      <c r="E34" s="215"/>
    </row>
    <row r="35" spans="1:5" ht="15.75" customHeight="1">
      <c r="A35" s="209" t="s">
        <v>1431</v>
      </c>
      <c r="B35" s="71">
        <f>IF('Schedule 3A_Income Statement'!CO32=0,"",'Schedule 3A_Income Statement'!CO92/'Schedule 3A_Income Statement'!CO32)</f>
        <v>8.0682085919593721E-2</v>
      </c>
      <c r="C35" s="62">
        <f>IF('Schedule 3A_Income Statement'!CP32=0,"",'Schedule 3A_Income Statement'!CP92/'Schedule 3A_Income Statement'!CP32)</f>
        <v>-8.7290509820252583E-3</v>
      </c>
      <c r="D35" s="62">
        <f>IF('Schedule 3A_Income Statement'!CQ32=0,"",'Schedule 3A_Income Statement'!CQ92/'Schedule 3A_Income Statement'!CQ32)</f>
        <v>-1.0995791247715837E-2</v>
      </c>
      <c r="E35" s="72">
        <f>IF('Schedule 3A_Income Statement'!CR32=0,"",'Schedule 3A_Income Statement'!CR92/'Schedule 3A_Income Statement'!CR32)</f>
        <v>-8.3830973862865379E-2</v>
      </c>
    </row>
    <row r="36" spans="1:5" ht="15.75" customHeight="1">
      <c r="A36" s="209" t="s">
        <v>1432</v>
      </c>
      <c r="B36" s="67">
        <f>IF('Schedule 3A_Income Statement'!CO32= 0,"",('Schedule 3A_Income Statement'!CO32-'Schedule 3A_Income Statement'!CO66) /'Schedule 3A_Income Statement'!CO32)</f>
        <v>0.19158841542112659</v>
      </c>
      <c r="C36" s="60">
        <f>IF('Schedule 3A_Income Statement'!CP32= 0,"",('Schedule 3A_Income Statement'!CP32-'Schedule 3A_Income Statement'!CP66) /'Schedule 3A_Income Statement'!CP32)</f>
        <v>0.11384646071359915</v>
      </c>
      <c r="D36" s="60">
        <f>IF('Schedule 3A_Income Statement'!CQ32= 0,"",('Schedule 3A_Income Statement'!CQ32-'Schedule 3A_Income Statement'!CQ66) /'Schedule 3A_Income Statement'!CQ32)</f>
        <v>0.10395170710581458</v>
      </c>
      <c r="E36" s="68">
        <f>IF('Schedule 3A_Income Statement'!CR32= 0,"",('Schedule 3A_Income Statement'!CR32-'Schedule 3A_Income Statement'!CR66) /'Schedule 3A_Income Statement'!CR32)</f>
        <v>5.3162646459885221E-2</v>
      </c>
    </row>
    <row r="37" spans="1:5" ht="15.75" customHeight="1">
      <c r="A37" s="209" t="s">
        <v>145</v>
      </c>
      <c r="B37" s="69">
        <f>'Schedule 2_Balance Sheet'!C93</f>
        <v>76115397.300000012</v>
      </c>
      <c r="C37" s="61">
        <f>'Schedule 2_Balance Sheet'!D93</f>
        <v>73140029.760000005</v>
      </c>
      <c r="D37" s="61">
        <f>'Schedule 2_Balance Sheet'!E93</f>
        <v>76447349.730000004</v>
      </c>
      <c r="E37" s="70">
        <f>'Schedule 2_Balance Sheet'!F93</f>
        <v>72616606.450000018</v>
      </c>
    </row>
    <row r="38" spans="1:5" ht="15.75" customHeight="1">
      <c r="A38" s="209" t="s">
        <v>274</v>
      </c>
      <c r="B38" s="67">
        <f>IF('Schedule 3A_Income Statement'!CO32-'Schedule 3A_Income Statement'!CO28-'Schedule 3A_Income Statement'!CO25=0,"",('Schedule 3A_Income Statement'!CO66+'Schedule 3A_Income Statement'!CO73-'Schedule 3A_Income Statement'!CO64)/('Schedule 3A_Income Statement'!CO32-'Schedule 3A_Income Statement'!CO28-'Schedule 3A_Income Statement'!CO25))</f>
        <v>0.84514130389301789</v>
      </c>
      <c r="C38" s="60">
        <f>IF('Schedule 3A_Income Statement'!CP32-'Schedule 3A_Income Statement'!CP28-'Schedule 3A_Income Statement'!CP25=0,"",('Schedule 3A_Income Statement'!CP66+'Schedule 3A_Income Statement'!CP73-'Schedule 3A_Income Statement'!CP64)/('Schedule 3A_Income Statement'!CP32-'Schedule 3A_Income Statement'!CP28-'Schedule 3A_Income Statement'!CP25))</f>
        <v>0.92856247088145782</v>
      </c>
      <c r="D38" s="60">
        <f>IF('Schedule 3A_Income Statement'!CQ32-'Schedule 3A_Income Statement'!CQ28-'Schedule 3A_Income Statement'!CQ25=0,"",('Schedule 3A_Income Statement'!CQ66+'Schedule 3A_Income Statement'!CQ73-'Schedule 3A_Income Statement'!CQ64)/('Schedule 3A_Income Statement'!CQ32-'Schedule 3A_Income Statement'!CQ28-'Schedule 3A_Income Statement'!CQ25))</f>
        <v>0.93851174286647776</v>
      </c>
      <c r="E38" s="68">
        <f>IF('Schedule 3A_Income Statement'!CR32-'Schedule 3A_Income Statement'!CR28-'Schedule 3A_Income Statement'!CR25=0,"",('Schedule 3A_Income Statement'!CR66+'Schedule 3A_Income Statement'!CR73-'Schedule 3A_Income Statement'!CR64)/('Schedule 3A_Income Statement'!CR32-'Schedule 3A_Income Statement'!CR28-'Schedule 3A_Income Statement'!CR25))</f>
        <v>0.99254830138827244</v>
      </c>
    </row>
    <row r="39" spans="1:5" ht="15.75" customHeight="1">
      <c r="A39" s="209" t="s">
        <v>1433</v>
      </c>
      <c r="B39" s="667">
        <f>IF('Schedule 1_Enrollment'!L15=0,"",'Schedule 3A_Income Statement'!CO66/'Schedule 1_Enrollment'!L15)</f>
        <v>3425.2043500721375</v>
      </c>
      <c r="C39" s="668">
        <f>IF('Schedule 1_Enrollment'!L22=0,"",'Schedule 3A_Income Statement'!CP66/'Schedule 1_Enrollment'!L22)</f>
        <v>3507.4245554489448</v>
      </c>
      <c r="D39" s="668">
        <f>IF('Schedule 1_Enrollment'!L29=0,"",'Schedule 3A_Income Statement'!CQ66/'Schedule 1_Enrollment'!L29)</f>
        <v>3657.1551845020658</v>
      </c>
      <c r="E39" s="669">
        <f>IF('Schedule 1_Enrollment'!L36=0,"",'Schedule 3A_Income Statement'!CR66/'Schedule 1_Enrollment'!L36)</f>
        <v>3885.5504986995306</v>
      </c>
    </row>
    <row r="40" spans="1:5" ht="15.75" customHeight="1" thickBot="1">
      <c r="A40" s="209" t="s">
        <v>278</v>
      </c>
      <c r="B40" s="73">
        <f>IF('Schedule 3A_Income Statement'!CO32-'Schedule 3A_Income Statement'!CO28=0,"",'Schedule 3A_Income Statement'!CO88/('Schedule 3A_Income Statement'!CO32-'Schedule 3A_Income Statement'!CO28))</f>
        <v>7.6952693612270265E-2</v>
      </c>
      <c r="C40" s="74">
        <f>IF('Schedule 3A_Income Statement'!CP32-'Schedule 3A_Income Statement'!CP28=0,"",'Schedule 3A_Income Statement'!CP88/('Schedule 3A_Income Statement'!CP32-'Schedule 3A_Income Statement'!CP28))</f>
        <v>8.5483176607443465E-2</v>
      </c>
      <c r="D40" s="74">
        <f>IF('Schedule 3A_Income Statement'!CQ32-'Schedule 3A_Income Statement'!CQ28=0,"",'Schedule 3A_Income Statement'!CQ88/('Schedule 3A_Income Statement'!CQ32-'Schedule 3A_Income Statement'!CQ28))</f>
        <v>7.6958225316425211E-2</v>
      </c>
      <c r="E40" s="75">
        <f>IF('Schedule 3A_Income Statement'!CR32-'Schedule 3A_Income Statement'!CR28=0,"",'Schedule 3A_Income Statement'!CR88/('Schedule 3A_Income Statement'!CR32-'Schedule 3A_Income Statement'!CR28))</f>
        <v>9.6968810278087403E-2</v>
      </c>
    </row>
    <row r="41" spans="1:5">
      <c r="A41" s="209"/>
      <c r="B41" s="25" t="s">
        <v>1434</v>
      </c>
      <c r="C41" s="25" t="s">
        <v>1434</v>
      </c>
      <c r="D41" s="25" t="s">
        <v>1434</v>
      </c>
      <c r="E41" s="25" t="s">
        <v>1434</v>
      </c>
    </row>
    <row r="42" spans="1:5">
      <c r="A42" s="26" t="s">
        <v>397</v>
      </c>
    </row>
    <row r="43" spans="1:5">
      <c r="A43" s="209" t="s">
        <v>1435</v>
      </c>
    </row>
    <row r="44" spans="1:5">
      <c r="A44" s="209" t="s">
        <v>1436</v>
      </c>
    </row>
    <row r="45" spans="1:5">
      <c r="A45" s="209" t="s">
        <v>1437</v>
      </c>
    </row>
    <row r="46" spans="1:5">
      <c r="A46" s="209"/>
    </row>
    <row r="47" spans="1:5">
      <c r="A47" s="209"/>
    </row>
    <row r="48" spans="1:5">
      <c r="A48" s="209"/>
    </row>
    <row r="49" spans="1:1">
      <c r="A49" s="209"/>
    </row>
    <row r="50" spans="1:1">
      <c r="A50" s="209"/>
    </row>
  </sheetData>
  <sheetProtection algorithmName="SHA-512" hashValue="jPeWcZ4myaUoOO7O9Z1VSG+IGVHZXz3N0ksHTbzFfMGEfos6YufDbfpYHInPIb1saJs6FZGq+/qaNwQwj4hpMg==" saltValue="SCexjINLVoA+bljEb4q5Mw==" spinCount="100000" sheet="1" objects="1" scenarios="1" formatColumns="0"/>
  <mergeCells count="1">
    <mergeCell ref="B9:E9"/>
  </mergeCells>
  <phoneticPr fontId="0" type="noConversion"/>
  <pageMargins left="0.7" right="0.7" top="0.75" bottom="0.75" header="0.3" footer="0.3"/>
  <pageSetup scale="68"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L64"/>
  <sheetViews>
    <sheetView zoomScale="60" zoomScaleNormal="60" workbookViewId="0">
      <selection activeCell="B51" sqref="B51"/>
    </sheetView>
  </sheetViews>
  <sheetFormatPr defaultColWidth="9.42578125" defaultRowHeight="12.75"/>
  <cols>
    <col min="1" max="1" width="50.42578125" style="149" customWidth="1"/>
    <col min="2" max="2" width="17.42578125" style="149" customWidth="1"/>
    <col min="3" max="3" width="20.42578125" style="149" customWidth="1"/>
    <col min="4" max="5" width="17.42578125" style="149" customWidth="1"/>
    <col min="6" max="9" width="14.5703125" style="149" customWidth="1"/>
    <col min="10" max="10" width="15" style="149" customWidth="1"/>
    <col min="11" max="11" width="11.42578125" style="149" bestFit="1" customWidth="1"/>
    <col min="12" max="16384" width="9.42578125" style="149"/>
  </cols>
  <sheetData>
    <row r="1" spans="1:12" ht="20.25" customHeight="1">
      <c r="A1" s="18" t="s">
        <v>1438</v>
      </c>
      <c r="B1" s="218"/>
      <c r="C1" s="218"/>
      <c r="E1" s="110"/>
      <c r="G1" s="219"/>
    </row>
    <row r="2" spans="1:12" ht="20.25" customHeight="1">
      <c r="A2" s="15" t="s">
        <v>1305</v>
      </c>
      <c r="B2" s="513" t="str">
        <f>'Schedule 2_Balance Sheet'!C2</f>
        <v>Tufts Associated Health Plans, Inc. (TAHMO)</v>
      </c>
      <c r="C2" s="514"/>
      <c r="D2" s="514"/>
      <c r="E2" s="514"/>
      <c r="F2" s="515"/>
      <c r="H2" s="19"/>
      <c r="I2" s="20"/>
    </row>
    <row r="3" spans="1:12" ht="20.25" customHeight="1">
      <c r="A3" s="15" t="s">
        <v>1287</v>
      </c>
      <c r="B3" s="603" t="str">
        <f>'Schedule 2_Balance Sheet'!C3</f>
        <v>01/01/2023 - 12/31/2023</v>
      </c>
      <c r="C3" s="606"/>
      <c r="D3" s="606"/>
      <c r="E3" s="606"/>
      <c r="F3" s="607"/>
      <c r="H3" s="19"/>
      <c r="I3" s="20"/>
    </row>
    <row r="4" spans="1:12" ht="20.25" customHeight="1">
      <c r="A4" s="15" t="s">
        <v>1308</v>
      </c>
      <c r="B4" s="517">
        <f>'Schedule 2_Balance Sheet'!C4</f>
        <v>45565</v>
      </c>
      <c r="C4" s="514"/>
      <c r="D4" s="514"/>
      <c r="E4" s="514"/>
      <c r="F4" s="515"/>
      <c r="H4" s="19"/>
      <c r="I4" s="20"/>
    </row>
    <row r="5" spans="1:12" ht="20.25" customHeight="1">
      <c r="A5" s="15" t="s">
        <v>1309</v>
      </c>
      <c r="B5" s="513" t="str">
        <f>'Schedule 2_Balance Sheet'!C5</f>
        <v>Roshni Parikh</v>
      </c>
      <c r="C5" s="514"/>
      <c r="D5" s="514"/>
      <c r="E5" s="514"/>
      <c r="F5" s="515"/>
    </row>
    <row r="6" spans="1:12" ht="20.25" customHeight="1">
      <c r="A6" s="15" t="s">
        <v>1290</v>
      </c>
      <c r="B6" s="517">
        <f>'Schedule 2_Balance Sheet'!C6</f>
        <v>45596</v>
      </c>
      <c r="C6" s="514"/>
      <c r="D6" s="514"/>
      <c r="E6" s="514"/>
      <c r="F6" s="515"/>
      <c r="H6" s="220"/>
    </row>
    <row r="7" spans="1:12">
      <c r="A7" s="324" t="s">
        <v>1311</v>
      </c>
      <c r="B7" s="218"/>
      <c r="C7" s="218"/>
      <c r="H7" s="220"/>
    </row>
    <row r="8" spans="1:12">
      <c r="A8" s="7" t="s">
        <v>1439</v>
      </c>
      <c r="B8" s="218"/>
      <c r="C8" s="218"/>
      <c r="H8" s="220"/>
    </row>
    <row r="9" spans="1:12">
      <c r="B9" s="864" t="s">
        <v>1440</v>
      </c>
      <c r="C9" s="865"/>
      <c r="D9" s="865"/>
      <c r="E9" s="866"/>
      <c r="F9" s="865" t="s">
        <v>1441</v>
      </c>
      <c r="G9" s="865"/>
      <c r="H9" s="865"/>
      <c r="I9" s="867"/>
      <c r="L9" s="216"/>
    </row>
    <row r="10" spans="1:12">
      <c r="A10" s="200"/>
      <c r="B10" s="90" t="s">
        <v>1293</v>
      </c>
      <c r="C10" s="90" t="s">
        <v>1300</v>
      </c>
      <c r="D10" s="90" t="s">
        <v>1301</v>
      </c>
      <c r="E10" s="781" t="s">
        <v>1302</v>
      </c>
      <c r="F10" s="90" t="s">
        <v>1293</v>
      </c>
      <c r="G10" s="90" t="s">
        <v>1300</v>
      </c>
      <c r="H10" s="90" t="s">
        <v>1301</v>
      </c>
      <c r="I10" s="782" t="s">
        <v>1302</v>
      </c>
      <c r="J10" s="221"/>
    </row>
    <row r="11" spans="1:12" ht="16.5" customHeight="1">
      <c r="A11" s="149" t="s">
        <v>1442</v>
      </c>
      <c r="B11" s="61">
        <f>'Schedule 2_Balance Sheet'!C11</f>
        <v>104539637.69</v>
      </c>
      <c r="C11" s="61">
        <f>'Schedule 2_Balance Sheet'!D11</f>
        <v>109053355.61000001</v>
      </c>
      <c r="D11" s="61">
        <f>'Schedule 2_Balance Sheet'!E11</f>
        <v>95550192.629999995</v>
      </c>
      <c r="E11" s="61">
        <f>'Schedule 2_Balance Sheet'!F11</f>
        <v>66829351.400000006</v>
      </c>
      <c r="F11" s="422"/>
      <c r="G11" s="422"/>
      <c r="H11" s="422"/>
      <c r="I11" s="422"/>
      <c r="J11" s="209"/>
    </row>
    <row r="12" spans="1:12" ht="16.5" customHeight="1">
      <c r="A12" s="148" t="s">
        <v>1443</v>
      </c>
      <c r="B12" s="61">
        <f>'Schedule 2_Balance Sheet'!C48-'Schedule 2_Balance Sheet'!C29+(IF(B11&lt;500000,IF('Schedule 2_Balance Sheet'!C29&gt;(0.1*800000),(0.1*800000),'Schedule 2_Balance Sheet'!C29),IF('Schedule 2_Balance Sheet'!C29&gt;(0.2*800000),(0.2*800000),'Schedule 2_Balance Sheet'!C29)))</f>
        <v>126729831.20999999</v>
      </c>
      <c r="C12" s="61">
        <f>'Schedule 2_Balance Sheet'!D48-'Schedule 2_Balance Sheet'!D29+(IF(C11&lt;500000,IF('Schedule 2_Balance Sheet'!D29&gt;(0.1*800000),(0.1*800000),'Schedule 2_Balance Sheet'!D29),IF('Schedule 2_Balance Sheet'!D29&gt;(0.2*800000),(0.2*800000),'Schedule 2_Balance Sheet'!D29)))</f>
        <v>131351975.22000001</v>
      </c>
      <c r="D12" s="61">
        <f>'Schedule 2_Balance Sheet'!E48-'Schedule 2_Balance Sheet'!E29+(IF(D11&lt;500000,IF('Schedule 2_Balance Sheet'!E29&gt;(0.1*800000),(0.1*800000),'Schedule 2_Balance Sheet'!E29),IF('Schedule 2_Balance Sheet'!E29&gt;(0.2*800000),(0.2*800000),'Schedule 2_Balance Sheet'!E29)))</f>
        <v>129524701.09</v>
      </c>
      <c r="E12" s="61">
        <f>'Schedule 2_Balance Sheet'!F48-'Schedule 2_Balance Sheet'!F29+(IF(E11&lt;500000,IF('Schedule 2_Balance Sheet'!F29&gt;(0.1*800000),(0.1*800000),'Schedule 2_Balance Sheet'!F29),IF('Schedule 2_Balance Sheet'!F29&gt;(0.2*800000),(0.2*800000),'Schedule 2_Balance Sheet'!F29)))</f>
        <v>77283958.88000001</v>
      </c>
      <c r="F12" s="422"/>
      <c r="G12" s="422"/>
      <c r="H12" s="422"/>
      <c r="I12" s="422"/>
    </row>
    <row r="13" spans="1:12" ht="16.5" customHeight="1">
      <c r="A13" s="148" t="s">
        <v>143</v>
      </c>
      <c r="B13" s="61">
        <f>'Schedule 2_Balance Sheet'!C78</f>
        <v>50614433.909999989</v>
      </c>
      <c r="C13" s="61">
        <f>'Schedule 2_Balance Sheet'!D78</f>
        <v>58211945.460000008</v>
      </c>
      <c r="D13" s="61">
        <f>'Schedule 2_Balance Sheet'!E78</f>
        <v>53077351.359999999</v>
      </c>
      <c r="E13" s="61">
        <f>'Schedule 2_Balance Sheet'!F78</f>
        <v>4667352.429999996</v>
      </c>
      <c r="F13" s="422"/>
      <c r="G13" s="422"/>
      <c r="H13" s="422"/>
      <c r="I13" s="422"/>
    </row>
    <row r="14" spans="1:12" ht="16.5" customHeight="1">
      <c r="A14" s="27" t="s">
        <v>145</v>
      </c>
      <c r="B14" s="76">
        <f>B12-B13</f>
        <v>76115397.300000012</v>
      </c>
      <c r="C14" s="76">
        <f>C12-C13</f>
        <v>73140029.760000005</v>
      </c>
      <c r="D14" s="76">
        <f>D12-D13</f>
        <v>76447349.730000004</v>
      </c>
      <c r="E14" s="76">
        <f>E12-E13</f>
        <v>72616606.450000018</v>
      </c>
      <c r="F14" s="422"/>
      <c r="G14" s="422"/>
      <c r="H14" s="422"/>
      <c r="I14" s="422"/>
    </row>
    <row r="15" spans="1:12" ht="16.5" customHeight="1" thickBot="1">
      <c r="A15" s="16" t="s">
        <v>1444</v>
      </c>
      <c r="B15" s="77">
        <v>800000</v>
      </c>
      <c r="C15" s="77">
        <f t="shared" ref="C15:I15" si="0">+B15</f>
        <v>800000</v>
      </c>
      <c r="D15" s="77">
        <f t="shared" si="0"/>
        <v>800000</v>
      </c>
      <c r="E15" s="77">
        <f t="shared" si="0"/>
        <v>800000</v>
      </c>
      <c r="F15" s="77">
        <f t="shared" si="0"/>
        <v>800000</v>
      </c>
      <c r="G15" s="77">
        <f t="shared" si="0"/>
        <v>800000</v>
      </c>
      <c r="H15" s="77">
        <f t="shared" si="0"/>
        <v>800000</v>
      </c>
      <c r="I15" s="77">
        <f t="shared" si="0"/>
        <v>800000</v>
      </c>
      <c r="J15" s="222"/>
    </row>
    <row r="16" spans="1:12" ht="16.5" customHeight="1" thickTop="1">
      <c r="A16" s="16" t="s">
        <v>1445</v>
      </c>
      <c r="B16" s="78">
        <f t="shared" ref="B16:I16" si="1">SUM(B14-B15)</f>
        <v>75315397.300000012</v>
      </c>
      <c r="C16" s="78">
        <f t="shared" si="1"/>
        <v>72340029.760000005</v>
      </c>
      <c r="D16" s="78">
        <f t="shared" si="1"/>
        <v>75647349.730000004</v>
      </c>
      <c r="E16" s="79">
        <f t="shared" si="1"/>
        <v>71816606.450000018</v>
      </c>
      <c r="F16" s="78">
        <f t="shared" si="1"/>
        <v>-800000</v>
      </c>
      <c r="G16" s="78">
        <f t="shared" si="1"/>
        <v>-800000</v>
      </c>
      <c r="H16" s="78">
        <f t="shared" si="1"/>
        <v>-800000</v>
      </c>
      <c r="I16" s="78">
        <f t="shared" si="1"/>
        <v>-800000</v>
      </c>
      <c r="J16" s="222"/>
    </row>
    <row r="17" spans="1:10">
      <c r="A17" s="16"/>
      <c r="B17" s="34"/>
      <c r="C17" s="34"/>
      <c r="D17" s="34"/>
      <c r="E17" s="34"/>
      <c r="F17" s="34"/>
      <c r="G17" s="34"/>
      <c r="H17" s="34"/>
      <c r="I17" s="34"/>
      <c r="J17" s="222"/>
    </row>
    <row r="18" spans="1:10" ht="15.75" customHeight="1">
      <c r="A18" s="16" t="s">
        <v>1446</v>
      </c>
      <c r="B18" s="83" t="str">
        <f>IF(B16&lt;0,"N","Y")</f>
        <v>Y</v>
      </c>
      <c r="C18" s="83" t="str">
        <f t="shared" ref="C18:I18" si="2">IF(C16&lt;0,"N","Y")</f>
        <v>Y</v>
      </c>
      <c r="D18" s="83" t="str">
        <f t="shared" si="2"/>
        <v>Y</v>
      </c>
      <c r="E18" s="83" t="str">
        <f t="shared" si="2"/>
        <v>Y</v>
      </c>
      <c r="F18" s="37" t="str">
        <f t="shared" si="2"/>
        <v>N</v>
      </c>
      <c r="G18" s="37" t="str">
        <f t="shared" si="2"/>
        <v>N</v>
      </c>
      <c r="H18" s="37" t="str">
        <f t="shared" si="2"/>
        <v>N</v>
      </c>
      <c r="I18" s="37" t="str">
        <f t="shared" si="2"/>
        <v>N</v>
      </c>
      <c r="J18" s="222"/>
    </row>
    <row r="19" spans="1:10" ht="15.75" customHeight="1">
      <c r="A19" s="31" t="s">
        <v>1447</v>
      </c>
      <c r="B19" s="83" t="str">
        <f t="shared" ref="B19:I19" si="3">IF(B11&lt;800000,"N","Y")</f>
        <v>Y</v>
      </c>
      <c r="C19" s="83" t="str">
        <f t="shared" si="3"/>
        <v>Y</v>
      </c>
      <c r="D19" s="83" t="str">
        <f t="shared" si="3"/>
        <v>Y</v>
      </c>
      <c r="E19" s="83" t="str">
        <f t="shared" si="3"/>
        <v>Y</v>
      </c>
      <c r="F19" s="37" t="str">
        <f t="shared" si="3"/>
        <v>N</v>
      </c>
      <c r="G19" s="37" t="str">
        <f t="shared" si="3"/>
        <v>N</v>
      </c>
      <c r="H19" s="37" t="str">
        <f t="shared" si="3"/>
        <v>N</v>
      </c>
      <c r="I19" s="37" t="str">
        <f t="shared" si="3"/>
        <v>N</v>
      </c>
      <c r="J19" s="222"/>
    </row>
    <row r="20" spans="1:10">
      <c r="A20" s="31"/>
      <c r="B20" s="218"/>
      <c r="C20" s="218"/>
      <c r="E20" s="209"/>
      <c r="F20" s="223"/>
      <c r="G20" s="195"/>
      <c r="H20" s="222"/>
      <c r="I20" s="222"/>
      <c r="J20" s="222"/>
    </row>
    <row r="21" spans="1:10" ht="25.5" customHeight="1">
      <c r="A21" s="868" t="s">
        <v>1448</v>
      </c>
      <c r="B21" s="869"/>
      <c r="C21" s="869"/>
      <c r="D21" s="869"/>
      <c r="E21" s="869"/>
      <c r="F21" s="869"/>
      <c r="G21" s="869"/>
      <c r="H21" s="869"/>
      <c r="I21" s="870"/>
      <c r="J21" s="222"/>
    </row>
    <row r="22" spans="1:10">
      <c r="B22" s="218"/>
      <c r="C22" s="218"/>
      <c r="E22" s="209"/>
      <c r="F22" s="223"/>
      <c r="G22" s="195"/>
      <c r="H22" s="222"/>
      <c r="I22" s="222"/>
      <c r="J22" s="222"/>
    </row>
    <row r="23" spans="1:10">
      <c r="A23" s="7" t="s">
        <v>1449</v>
      </c>
      <c r="B23" s="218"/>
      <c r="C23" s="218"/>
      <c r="E23" s="209"/>
      <c r="F23" s="223"/>
      <c r="G23" s="195"/>
      <c r="H23" s="222"/>
      <c r="I23" s="222"/>
      <c r="J23" s="222"/>
    </row>
    <row r="24" spans="1:10">
      <c r="B24" s="864" t="s">
        <v>1450</v>
      </c>
      <c r="C24" s="865"/>
      <c r="D24" s="865"/>
      <c r="E24" s="866"/>
      <c r="F24" s="865" t="s">
        <v>1451</v>
      </c>
      <c r="G24" s="865"/>
      <c r="H24" s="865"/>
      <c r="I24" s="867"/>
      <c r="J24" s="222"/>
    </row>
    <row r="25" spans="1:10">
      <c r="B25" s="90" t="str">
        <f t="shared" ref="B25:I25" si="4">B10</f>
        <v>Q1</v>
      </c>
      <c r="C25" s="90" t="str">
        <f t="shared" si="4"/>
        <v>Q2</v>
      </c>
      <c r="D25" s="90" t="str">
        <f t="shared" si="4"/>
        <v>Q3</v>
      </c>
      <c r="E25" s="91" t="str">
        <f t="shared" si="4"/>
        <v>Q4</v>
      </c>
      <c r="F25" s="92" t="str">
        <f t="shared" si="4"/>
        <v>Q1</v>
      </c>
      <c r="G25" s="90" t="str">
        <f t="shared" si="4"/>
        <v>Q2</v>
      </c>
      <c r="H25" s="90" t="str">
        <f t="shared" si="4"/>
        <v>Q3</v>
      </c>
      <c r="I25" s="90" t="str">
        <f t="shared" si="4"/>
        <v>Q4</v>
      </c>
      <c r="J25" s="222"/>
    </row>
    <row r="26" spans="1:10" ht="16.5" customHeight="1">
      <c r="A26" s="216" t="s">
        <v>1312</v>
      </c>
      <c r="B26" s="201">
        <f>'Schedule 2_Balance Sheet'!C22</f>
        <v>126729831.20999999</v>
      </c>
      <c r="C26" s="201">
        <f>'Schedule 2_Balance Sheet'!D22</f>
        <v>131351975.22000001</v>
      </c>
      <c r="D26" s="201">
        <f>'Schedule 2_Balance Sheet'!E22</f>
        <v>129524701.09</v>
      </c>
      <c r="E26" s="201">
        <f>'Schedule 2_Balance Sheet'!F22</f>
        <v>77283958.88000001</v>
      </c>
      <c r="F26" s="422"/>
      <c r="G26" s="422"/>
      <c r="H26" s="422"/>
      <c r="I26" s="422"/>
      <c r="J26" s="216"/>
    </row>
    <row r="27" spans="1:10" ht="16.5" customHeight="1">
      <c r="A27" s="216" t="s">
        <v>1319</v>
      </c>
      <c r="B27" s="201">
        <f>'Schedule 2_Balance Sheet'!C67</f>
        <v>50365300.869999997</v>
      </c>
      <c r="C27" s="201">
        <f>'Schedule 2_Balance Sheet'!D67</f>
        <v>57924982.620000005</v>
      </c>
      <c r="D27" s="201">
        <f>'Schedule 2_Balance Sheet'!E67</f>
        <v>52816686.299999997</v>
      </c>
      <c r="E27" s="201">
        <f>'Schedule 2_Balance Sheet'!F67</f>
        <v>4375145.0199999996</v>
      </c>
      <c r="F27" s="422"/>
      <c r="G27" s="422"/>
      <c r="H27" s="422"/>
      <c r="I27" s="422"/>
      <c r="J27" s="216"/>
    </row>
    <row r="28" spans="1:10" ht="16.5" customHeight="1">
      <c r="A28" s="216" t="s">
        <v>1417</v>
      </c>
      <c r="B28" s="53">
        <f>IF(B27=0,0,B26/B27)</f>
        <v>2.5162131273097663</v>
      </c>
      <c r="C28" s="53">
        <f>IF(C27=0,0,C26/C27)</f>
        <v>2.2676221774928518</v>
      </c>
      <c r="D28" s="53">
        <f>IF(D27=0,0,D26/D27)</f>
        <v>2.4523443283491266</v>
      </c>
      <c r="E28" s="53">
        <f>IF(E27=0,0,E26/E27)</f>
        <v>17.664319360092897</v>
      </c>
      <c r="F28" s="710"/>
      <c r="G28" s="710"/>
      <c r="H28" s="710"/>
      <c r="I28" s="710"/>
      <c r="J28" s="216"/>
    </row>
    <row r="29" spans="1:10" ht="16.5" customHeight="1">
      <c r="A29" s="216" t="s">
        <v>1452</v>
      </c>
      <c r="B29" s="53">
        <f>IF('Schedule 2_Balance Sheet'!C67=0,0,'Schedule 2_Balance Sheet'!C11/'Schedule 2_Balance Sheet'!C67)</f>
        <v>2.0756281782140382</v>
      </c>
      <c r="C29" s="53">
        <f>IF('Schedule 2_Balance Sheet'!D67=0,0,'Schedule 2_Balance Sheet'!D11/'Schedule 2_Balance Sheet'!D67)</f>
        <v>1.8826653142981988</v>
      </c>
      <c r="D29" s="53">
        <f>IF('Schedule 2_Balance Sheet'!E67=0,0,'Schedule 2_Balance Sheet'!E11/'Schedule 2_Balance Sheet'!E67)</f>
        <v>1.8090910150491588</v>
      </c>
      <c r="E29" s="53">
        <f>IF('Schedule 2_Balance Sheet'!F67=0,0,'Schedule 2_Balance Sheet'!F11/'Schedule 2_Balance Sheet'!F67)</f>
        <v>15.274774000519876</v>
      </c>
      <c r="F29" s="710"/>
      <c r="G29" s="710"/>
      <c r="H29" s="710"/>
      <c r="I29" s="710"/>
      <c r="J29" s="216"/>
    </row>
    <row r="30" spans="1:10" ht="16.5" customHeight="1">
      <c r="A30" s="14" t="s">
        <v>1453</v>
      </c>
      <c r="B30" s="80">
        <f>B26-B27</f>
        <v>76364530.340000004</v>
      </c>
      <c r="C30" s="80">
        <f>C26-C27</f>
        <v>73426992.600000009</v>
      </c>
      <c r="D30" s="80">
        <f>D26-D27</f>
        <v>76708014.790000007</v>
      </c>
      <c r="E30" s="81">
        <f>E26-E27</f>
        <v>72908813.860000014</v>
      </c>
      <c r="F30" s="710"/>
      <c r="G30" s="710"/>
      <c r="H30" s="710"/>
      <c r="I30" s="710"/>
    </row>
    <row r="31" spans="1:10" ht="16.5" customHeight="1" thickBot="1">
      <c r="A31" s="14" t="s">
        <v>1444</v>
      </c>
      <c r="B31" s="231" t="s">
        <v>1454</v>
      </c>
      <c r="C31" s="231" t="s">
        <v>1454</v>
      </c>
      <c r="D31" s="231" t="s">
        <v>1454</v>
      </c>
      <c r="E31" s="232" t="s">
        <v>1454</v>
      </c>
      <c r="F31" s="233" t="s">
        <v>1454</v>
      </c>
      <c r="G31" s="233" t="s">
        <v>1454</v>
      </c>
      <c r="H31" s="234" t="s">
        <v>1454</v>
      </c>
      <c r="I31" s="235" t="s">
        <v>1454</v>
      </c>
      <c r="J31" s="221"/>
    </row>
    <row r="32" spans="1:10" ht="16.5" customHeight="1" thickTop="1">
      <c r="A32" s="17" t="s">
        <v>1445</v>
      </c>
      <c r="B32" s="78">
        <f t="shared" ref="B32:I32" si="5">B30</f>
        <v>76364530.340000004</v>
      </c>
      <c r="C32" s="78">
        <f t="shared" si="5"/>
        <v>73426992.600000009</v>
      </c>
      <c r="D32" s="78">
        <f t="shared" si="5"/>
        <v>76708014.790000007</v>
      </c>
      <c r="E32" s="82">
        <f t="shared" si="5"/>
        <v>72908813.860000014</v>
      </c>
      <c r="F32" s="78">
        <f t="shared" si="5"/>
        <v>0</v>
      </c>
      <c r="G32" s="78">
        <f t="shared" si="5"/>
        <v>0</v>
      </c>
      <c r="H32" s="78">
        <f t="shared" si="5"/>
        <v>0</v>
      </c>
      <c r="I32" s="82">
        <f t="shared" si="5"/>
        <v>0</v>
      </c>
      <c r="J32" s="221"/>
    </row>
    <row r="33" spans="1:11">
      <c r="A33" s="17"/>
      <c r="B33" s="35"/>
      <c r="C33" s="35"/>
      <c r="D33" s="35"/>
      <c r="E33" s="36"/>
      <c r="F33" s="36"/>
      <c r="G33" s="36"/>
      <c r="H33" s="36"/>
      <c r="I33" s="36"/>
      <c r="J33" s="209"/>
    </row>
    <row r="34" spans="1:11" ht="15.75" customHeight="1">
      <c r="A34" s="17" t="s">
        <v>1446</v>
      </c>
      <c r="B34" s="83" t="str">
        <f>IF(B32&lt;0,"N","Y")</f>
        <v>Y</v>
      </c>
      <c r="C34" s="83" t="str">
        <f t="shared" ref="C34:I34" si="6">IF(C32&lt;0,"N","Y")</f>
        <v>Y</v>
      </c>
      <c r="D34" s="83" t="str">
        <f t="shared" si="6"/>
        <v>Y</v>
      </c>
      <c r="E34" s="83" t="str">
        <f t="shared" si="6"/>
        <v>Y</v>
      </c>
      <c r="F34" s="37" t="str">
        <f t="shared" si="6"/>
        <v>Y</v>
      </c>
      <c r="G34" s="37" t="str">
        <f t="shared" si="6"/>
        <v>Y</v>
      </c>
      <c r="H34" s="37" t="str">
        <f t="shared" si="6"/>
        <v>Y</v>
      </c>
      <c r="I34" s="37" t="str">
        <f t="shared" si="6"/>
        <v>Y</v>
      </c>
      <c r="J34" s="209"/>
    </row>
    <row r="35" spans="1:11">
      <c r="B35" s="218"/>
      <c r="C35" s="218"/>
      <c r="F35" s="224"/>
      <c r="G35" s="224"/>
      <c r="H35" s="224"/>
    </row>
    <row r="36" spans="1:11">
      <c r="A36" s="7" t="s">
        <v>1455</v>
      </c>
      <c r="B36" s="218"/>
      <c r="C36" s="218"/>
      <c r="F36" s="224"/>
      <c r="G36" s="224"/>
      <c r="H36" s="224"/>
    </row>
    <row r="37" spans="1:11">
      <c r="B37" s="861" t="s">
        <v>1456</v>
      </c>
      <c r="C37" s="862"/>
      <c r="D37" s="863" t="s">
        <v>1457</v>
      </c>
      <c r="E37" s="861"/>
      <c r="F37" s="861"/>
      <c r="G37" s="861"/>
      <c r="H37" s="861"/>
      <c r="I37" s="861"/>
      <c r="J37" s="861"/>
    </row>
    <row r="38" spans="1:11" ht="16.5" customHeight="1">
      <c r="A38" s="216"/>
      <c r="B38" s="885" t="s">
        <v>1458</v>
      </c>
      <c r="C38" s="888" t="s">
        <v>1459</v>
      </c>
      <c r="D38" s="872" t="s">
        <v>1460</v>
      </c>
      <c r="E38" s="891" t="s">
        <v>1461</v>
      </c>
      <c r="F38" s="872" t="s">
        <v>145</v>
      </c>
      <c r="G38" s="874" t="s">
        <v>1462</v>
      </c>
      <c r="H38" s="872" t="s">
        <v>1463</v>
      </c>
      <c r="I38" s="874" t="s">
        <v>1464</v>
      </c>
      <c r="J38" s="876" t="s">
        <v>1465</v>
      </c>
    </row>
    <row r="39" spans="1:11" ht="29.25" customHeight="1">
      <c r="A39" s="216"/>
      <c r="B39" s="886"/>
      <c r="C39" s="889"/>
      <c r="D39" s="872"/>
      <c r="E39" s="891"/>
      <c r="F39" s="872"/>
      <c r="G39" s="874"/>
      <c r="H39" s="872"/>
      <c r="I39" s="874"/>
      <c r="J39" s="876"/>
    </row>
    <row r="40" spans="1:11" ht="18.75" customHeight="1">
      <c r="B40" s="886"/>
      <c r="C40" s="889"/>
      <c r="D40" s="872"/>
      <c r="E40" s="891"/>
      <c r="F40" s="872"/>
      <c r="G40" s="874"/>
      <c r="H40" s="872"/>
      <c r="I40" s="874"/>
      <c r="J40" s="876"/>
    </row>
    <row r="41" spans="1:11" ht="15" customHeight="1">
      <c r="B41" s="887"/>
      <c r="C41" s="890"/>
      <c r="D41" s="873"/>
      <c r="E41" s="892"/>
      <c r="F41" s="873"/>
      <c r="G41" s="875"/>
      <c r="H41" s="873"/>
      <c r="I41" s="875"/>
      <c r="J41" s="877"/>
    </row>
    <row r="42" spans="1:11" ht="15.75" customHeight="1">
      <c r="A42" s="148" t="s">
        <v>1466</v>
      </c>
      <c r="B42" s="225">
        <f>+'Schedule 3A_Income Statement'!CO66</f>
        <v>111220632.14099897</v>
      </c>
      <c r="C42" s="225">
        <f>IF(B42/2&gt;'Schedule 3A_Income Statement'!CO23/2*0.88,'Schedule 3A_Income Statement'!CO23/2*0.88,B42/2)</f>
        <v>55610316.070499487</v>
      </c>
      <c r="D42" s="422"/>
      <c r="E42" s="423"/>
      <c r="F42" s="150">
        <f>'Schedule 2_Balance Sheet'!C93</f>
        <v>76115397.300000012</v>
      </c>
      <c r="G42" s="423"/>
      <c r="H42" s="226">
        <f>'Schedule 2_Balance Sheet'!C30</f>
        <v>0</v>
      </c>
      <c r="I42" s="423"/>
      <c r="J42" s="424" t="s">
        <v>1467</v>
      </c>
      <c r="K42" s="195"/>
    </row>
    <row r="43" spans="1:11" ht="15.75" customHeight="1">
      <c r="A43" s="148" t="s">
        <v>1468</v>
      </c>
      <c r="B43" s="225">
        <f>+'Schedule 3A_Income Statement'!CP66</f>
        <v>118460077.20679796</v>
      </c>
      <c r="C43" s="225">
        <f>IF(B43/2&gt;'Schedule 3A_Income Statement'!CP23/2*0.88,'Schedule 3A_Income Statement'!CP23/2*0.88,B43/2)</f>
        <v>57683467.082467504</v>
      </c>
      <c r="D43" s="422"/>
      <c r="E43" s="423"/>
      <c r="F43" s="150">
        <f>'Schedule 2_Balance Sheet'!D93</f>
        <v>73140029.760000005</v>
      </c>
      <c r="G43" s="423"/>
      <c r="H43" s="226">
        <f>'Schedule 2_Balance Sheet'!D30</f>
        <v>0</v>
      </c>
      <c r="I43" s="423"/>
      <c r="J43" s="424" t="s">
        <v>1467</v>
      </c>
      <c r="K43" s="195"/>
    </row>
    <row r="44" spans="1:11" ht="15.75" customHeight="1">
      <c r="A44" s="148" t="s">
        <v>1469</v>
      </c>
      <c r="B44" s="225">
        <f>+'Schedule 3A_Income Statement'!CQ66</f>
        <v>126452264.44411537</v>
      </c>
      <c r="C44" s="225">
        <f>IF(B44/2&gt;'Schedule 3A_Income Statement'!CQ23/2*0.88,'Schedule 3A_Income Statement'!CQ23/2*0.88,B44/2)</f>
        <v>60956318.530552007</v>
      </c>
      <c r="D44" s="422"/>
      <c r="E44" s="423"/>
      <c r="F44" s="150">
        <f>'Schedule 2_Balance Sheet'!E93</f>
        <v>76447349.730000004</v>
      </c>
      <c r="G44" s="423"/>
      <c r="H44" s="226">
        <f>'Schedule 2_Balance Sheet'!E30</f>
        <v>0</v>
      </c>
      <c r="I44" s="423"/>
      <c r="J44" s="424" t="s">
        <v>1467</v>
      </c>
      <c r="K44" s="195"/>
    </row>
    <row r="45" spans="1:11" ht="15.75" customHeight="1">
      <c r="A45" s="148" t="s">
        <v>1470</v>
      </c>
      <c r="B45" s="225">
        <f>'Schedule 3A_Income Statement'!CR66</f>
        <v>133250953.51246245</v>
      </c>
      <c r="C45" s="225">
        <f>IF(B45/2&gt;'Schedule 3A_Income Statement'!CR23/2*0.88,'Schedule 3A_Income Statement'!CR23/2*0.88,B45/2)</f>
        <v>60717640.191222183</v>
      </c>
      <c r="D45" s="422"/>
      <c r="E45" s="423"/>
      <c r="F45" s="150">
        <f>'Schedule 2_Balance Sheet'!F93</f>
        <v>72616606.450000018</v>
      </c>
      <c r="G45" s="423"/>
      <c r="H45" s="226">
        <f>'Schedule 2_Balance Sheet'!F30</f>
        <v>0</v>
      </c>
      <c r="I45" s="423"/>
      <c r="J45" s="424" t="s">
        <v>1467</v>
      </c>
      <c r="K45" s="195"/>
    </row>
    <row r="46" spans="1:11">
      <c r="B46" s="218"/>
      <c r="C46" s="28"/>
      <c r="D46" s="29"/>
      <c r="E46" s="30"/>
    </row>
    <row r="47" spans="1:11">
      <c r="A47" s="878" t="s">
        <v>1471</v>
      </c>
      <c r="B47" s="878"/>
      <c r="C47" s="878"/>
    </row>
    <row r="48" spans="1:11">
      <c r="A48" s="148"/>
      <c r="B48" s="218"/>
      <c r="C48" s="218"/>
    </row>
    <row r="49" spans="1:10" ht="15.75" customHeight="1">
      <c r="B49" s="90" t="s">
        <v>1472</v>
      </c>
      <c r="C49" s="90" t="s">
        <v>1473</v>
      </c>
      <c r="F49" s="879" t="s">
        <v>1474</v>
      </c>
      <c r="G49" s="880"/>
      <c r="H49" s="881"/>
    </row>
    <row r="50" spans="1:10" ht="15.75" customHeight="1">
      <c r="A50" s="148" t="s">
        <v>145</v>
      </c>
      <c r="B50" s="425" t="s">
        <v>1475</v>
      </c>
      <c r="C50" s="426">
        <f>F45</f>
        <v>72616606.450000018</v>
      </c>
      <c r="F50" s="227" t="s">
        <v>17</v>
      </c>
      <c r="G50" s="882" t="s">
        <v>1476</v>
      </c>
      <c r="H50" s="881"/>
    </row>
    <row r="51" spans="1:10" ht="15.75" customHeight="1">
      <c r="A51" s="148" t="s">
        <v>1477</v>
      </c>
      <c r="B51" s="425"/>
      <c r="C51" s="426"/>
      <c r="F51" s="228" t="s">
        <v>18</v>
      </c>
      <c r="G51" s="883" t="s">
        <v>1478</v>
      </c>
      <c r="H51" s="884"/>
    </row>
    <row r="52" spans="1:10" ht="15.75" customHeight="1">
      <c r="A52" s="148" t="s">
        <v>1479</v>
      </c>
      <c r="B52" s="425"/>
      <c r="C52" s="426"/>
      <c r="F52" s="228" t="s">
        <v>19</v>
      </c>
      <c r="G52" s="883" t="s">
        <v>1480</v>
      </c>
      <c r="H52" s="884"/>
    </row>
    <row r="53" spans="1:10" ht="15.75" customHeight="1">
      <c r="A53" s="31" t="s">
        <v>1481</v>
      </c>
      <c r="B53" s="427"/>
      <c r="C53" s="701">
        <f>SUM(C50:C52)</f>
        <v>72616606.450000018</v>
      </c>
      <c r="D53" s="216"/>
      <c r="E53" s="216"/>
      <c r="F53" s="228" t="s">
        <v>20</v>
      </c>
      <c r="G53" s="882" t="s">
        <v>1482</v>
      </c>
      <c r="H53" s="881"/>
      <c r="I53" s="216"/>
      <c r="J53" s="216"/>
    </row>
    <row r="54" spans="1:10">
      <c r="A54" s="31"/>
      <c r="B54" s="32"/>
      <c r="C54" s="33"/>
      <c r="D54" s="216"/>
      <c r="E54" s="216"/>
      <c r="F54" s="209"/>
      <c r="G54" s="209"/>
      <c r="H54" s="216"/>
      <c r="I54" s="216"/>
      <c r="J54" s="216"/>
    </row>
    <row r="55" spans="1:10">
      <c r="B55" s="218"/>
      <c r="C55" s="218"/>
    </row>
    <row r="56" spans="1:10">
      <c r="A56" s="229"/>
      <c r="B56" s="7" t="s">
        <v>1483</v>
      </c>
      <c r="C56" s="230"/>
      <c r="D56" s="209"/>
    </row>
    <row r="57" spans="1:10" ht="13.35" customHeight="1">
      <c r="A57" s="209"/>
      <c r="B57" s="148" t="s">
        <v>1484</v>
      </c>
      <c r="C57" s="230"/>
      <c r="D57" s="209"/>
      <c r="G57" s="711"/>
      <c r="H57" s="711"/>
      <c r="I57" s="711"/>
      <c r="J57" s="711"/>
    </row>
    <row r="58" spans="1:10">
      <c r="A58" s="229"/>
      <c r="B58" s="229"/>
      <c r="C58" s="230"/>
      <c r="D58" s="209"/>
      <c r="F58" s="711"/>
      <c r="G58" s="711"/>
      <c r="H58" s="711"/>
      <c r="I58" s="711"/>
      <c r="J58" s="711"/>
    </row>
    <row r="59" spans="1:10">
      <c r="A59" s="871"/>
      <c r="B59" s="871"/>
      <c r="C59" s="871"/>
      <c r="D59" s="209"/>
    </row>
    <row r="60" spans="1:10">
      <c r="A60" s="229"/>
      <c r="B60" s="229"/>
      <c r="C60" s="230"/>
      <c r="D60" s="209"/>
    </row>
    <row r="61" spans="1:10">
      <c r="A61" s="229"/>
      <c r="B61" s="229"/>
      <c r="C61" s="230"/>
      <c r="D61" s="209"/>
      <c r="G61" s="209"/>
      <c r="H61" s="209"/>
    </row>
    <row r="62" spans="1:10">
      <c r="A62" s="51"/>
      <c r="B62" s="230"/>
      <c r="C62" s="230"/>
      <c r="D62" s="209"/>
    </row>
    <row r="63" spans="1:10">
      <c r="A63" s="230"/>
      <c r="B63" s="230"/>
      <c r="C63" s="230"/>
      <c r="D63" s="209"/>
    </row>
    <row r="64" spans="1:10">
      <c r="B64" s="218"/>
      <c r="C64" s="218"/>
    </row>
  </sheetData>
  <sheetProtection algorithmName="SHA-512" hashValue="WTtPw2ulrdx5UETv3/9THSS6qfL6S+L8FzMZOQ1wsF7NitCJHiFUVcu1UcOkbXUtA2gM4Xhr0uF1qeR3xgZC0Q==" saltValue="H753CidpNgCi4iw/thme4g==" spinCount="100000" sheet="1" formatColumns="0"/>
  <mergeCells count="23">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 ref="B37:C37"/>
    <mergeCell ref="D37:J37"/>
    <mergeCell ref="B9:E9"/>
    <mergeCell ref="F9:I9"/>
    <mergeCell ref="B24:E24"/>
    <mergeCell ref="F24:I24"/>
    <mergeCell ref="A21:I21"/>
  </mergeCells>
  <phoneticPr fontId="0" type="noConversion"/>
  <conditionalFormatting sqref="B18:I19 B34:I34">
    <cfRule type="cellIs" dxfId="2" priority="1" stopIfTrue="1" operator="equal">
      <formula>"N"</formula>
    </cfRule>
  </conditionalFormatting>
  <pageMargins left="0.7" right="0.7" top="0.75" bottom="0.75" header="0.3" footer="0.3"/>
  <pageSetup scale="5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3:I11"/>
  <sheetViews>
    <sheetView zoomScale="60" zoomScaleNormal="60" workbookViewId="0"/>
  </sheetViews>
  <sheetFormatPr defaultRowHeight="12.75"/>
  <cols>
    <col min="1" max="1" width="4.42578125" customWidth="1"/>
    <col min="2" max="2" width="17.85546875" customWidth="1"/>
    <col min="3" max="9" width="15.5703125" customWidth="1"/>
  </cols>
  <sheetData>
    <row r="3" spans="2:9" ht="13.5" thickBot="1"/>
    <row r="4" spans="2:9" s="98" customFormat="1" ht="15">
      <c r="B4" s="912" t="s">
        <v>14</v>
      </c>
      <c r="C4" s="913"/>
      <c r="D4" s="913"/>
      <c r="E4" s="913"/>
      <c r="F4" s="913"/>
      <c r="G4" s="913"/>
      <c r="H4" s="913"/>
      <c r="I4" s="914"/>
    </row>
    <row r="5" spans="2:9" s="98" customFormat="1" ht="15.75" thickBot="1">
      <c r="B5" s="188" t="s">
        <v>15</v>
      </c>
      <c r="C5" s="189"/>
      <c r="D5" s="189"/>
      <c r="E5" s="189"/>
      <c r="F5" s="189"/>
      <c r="G5" s="189"/>
      <c r="H5" s="189"/>
      <c r="I5" s="915"/>
    </row>
    <row r="6" spans="2:9" s="99" customFormat="1" ht="10.5" customHeight="1">
      <c r="B6" s="101"/>
      <c r="C6" s="102"/>
      <c r="D6" s="102"/>
      <c r="E6" s="102"/>
      <c r="F6" s="722"/>
      <c r="G6" s="722"/>
      <c r="H6" s="722"/>
      <c r="I6" s="103"/>
    </row>
    <row r="7" spans="2:9" s="98" customFormat="1" ht="15">
      <c r="B7" s="144" t="s">
        <v>16</v>
      </c>
      <c r="C7" s="916" t="s">
        <v>17</v>
      </c>
      <c r="D7" s="916" t="s">
        <v>18</v>
      </c>
      <c r="E7" s="916" t="s">
        <v>19</v>
      </c>
      <c r="F7" s="916" t="s">
        <v>20</v>
      </c>
      <c r="G7" s="917" t="s">
        <v>21</v>
      </c>
      <c r="H7" s="918" t="s">
        <v>22</v>
      </c>
      <c r="I7" s="919" t="s">
        <v>23</v>
      </c>
    </row>
    <row r="8" spans="2:9" s="100" customFormat="1" ht="15">
      <c r="B8" s="145" t="s">
        <v>24</v>
      </c>
      <c r="C8" s="758" t="s">
        <v>25</v>
      </c>
      <c r="D8" s="758" t="s">
        <v>26</v>
      </c>
      <c r="E8" s="758" t="s">
        <v>27</v>
      </c>
      <c r="F8" s="758" t="s">
        <v>28</v>
      </c>
      <c r="G8" s="759" t="s">
        <v>29</v>
      </c>
      <c r="H8" s="760" t="s">
        <v>29</v>
      </c>
      <c r="I8" s="761" t="s">
        <v>29</v>
      </c>
    </row>
    <row r="9" spans="2:9" s="99" customFormat="1" ht="59.45" customHeight="1" thickBot="1">
      <c r="B9" s="146" t="s">
        <v>30</v>
      </c>
      <c r="C9" s="920" t="s">
        <v>31</v>
      </c>
      <c r="D9" s="920" t="s">
        <v>31</v>
      </c>
      <c r="E9" s="920" t="s">
        <v>31</v>
      </c>
      <c r="F9" s="920" t="s">
        <v>31</v>
      </c>
      <c r="G9" s="921" t="s">
        <v>32</v>
      </c>
      <c r="H9" s="922" t="s">
        <v>33</v>
      </c>
      <c r="I9" s="923" t="s">
        <v>34</v>
      </c>
    </row>
    <row r="11" spans="2:9">
      <c r="B11" s="783" t="s">
        <v>35</v>
      </c>
      <c r="C11" s="783"/>
      <c r="D11" s="783"/>
      <c r="E11" s="783"/>
      <c r="F11" s="783"/>
      <c r="G11" s="783"/>
      <c r="H11" s="783"/>
      <c r="I11" s="783"/>
    </row>
  </sheetData>
  <sheetProtection algorithmName="SHA-512" hashValue="Ilv6FSRxngDcT7Gq5Hoc2hcCyHmK0QKJV4wKxqJHQSZ7lyL5HuqkokgTKIvPaT8fHj9mBVlPoB3FLejYmVHSVA==" saltValue="iOFdwTXRTjruBeVmJ+OZjQ==" spinCount="100000" sheet="1" objects="1" scenarios="1"/>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5"/>
  </sheetPr>
  <dimension ref="A1:J154"/>
  <sheetViews>
    <sheetView zoomScale="60" zoomScaleNormal="60" workbookViewId="0"/>
  </sheetViews>
  <sheetFormatPr defaultColWidth="9.42578125" defaultRowHeight="12.75"/>
  <cols>
    <col min="1" max="2" width="6.5703125" style="531" customWidth="1"/>
    <col min="3" max="3" width="33.42578125" style="531" customWidth="1"/>
    <col min="4" max="4" width="24.5703125" style="531" customWidth="1"/>
    <col min="5" max="5" width="37" style="531" customWidth="1"/>
    <col min="6" max="7" width="16.42578125" style="531" customWidth="1"/>
    <col min="8" max="9" width="17.42578125" style="531" customWidth="1"/>
    <col min="10" max="10" width="19.42578125" style="531" customWidth="1"/>
    <col min="11" max="16384" width="9.42578125" style="531"/>
  </cols>
  <sheetData>
    <row r="1" spans="1:10" ht="15.75">
      <c r="A1" s="526" t="s">
        <v>1485</v>
      </c>
      <c r="B1" s="527"/>
      <c r="C1" s="528"/>
      <c r="D1" s="529"/>
      <c r="E1" s="528"/>
      <c r="F1" s="530"/>
      <c r="G1" s="530"/>
      <c r="H1" s="530"/>
      <c r="I1" s="530"/>
      <c r="J1" s="530"/>
    </row>
    <row r="2" spans="1:10" ht="15.75">
      <c r="A2" s="532"/>
      <c r="B2" s="540" t="s">
        <v>1305</v>
      </c>
      <c r="C2" s="530"/>
      <c r="D2" s="459" t="str">
        <f>'Schedule 2_Balance Sheet'!C2</f>
        <v>Tufts Associated Health Plans, Inc. (TAHMO)</v>
      </c>
      <c r="E2" s="460"/>
      <c r="F2" s="460"/>
      <c r="G2" s="461"/>
      <c r="H2" s="530"/>
      <c r="I2" s="530"/>
      <c r="J2" s="530"/>
    </row>
    <row r="3" spans="1:10" ht="15.75">
      <c r="A3" s="532"/>
      <c r="B3" s="540" t="s">
        <v>1287</v>
      </c>
      <c r="C3" s="530"/>
      <c r="D3" s="608" t="str">
        <f>'Schedule 2_Balance Sheet'!C3</f>
        <v>01/01/2023 - 12/31/2023</v>
      </c>
      <c r="E3" s="604"/>
      <c r="F3" s="604"/>
      <c r="G3" s="605"/>
      <c r="H3" s="530"/>
      <c r="I3" s="530"/>
      <c r="J3" s="530"/>
    </row>
    <row r="4" spans="1:10" ht="15.75">
      <c r="A4" s="532"/>
      <c r="B4" s="540" t="s">
        <v>1308</v>
      </c>
      <c r="C4" s="530"/>
      <c r="D4" s="463">
        <f>'Schedule 2_Balance Sheet'!C4</f>
        <v>45565</v>
      </c>
      <c r="E4" s="460"/>
      <c r="F4" s="460"/>
      <c r="G4" s="461"/>
      <c r="H4" s="530"/>
      <c r="I4" s="530"/>
      <c r="J4" s="530"/>
    </row>
    <row r="5" spans="1:10" ht="15.75">
      <c r="A5" s="532"/>
      <c r="B5" s="540" t="s">
        <v>1309</v>
      </c>
      <c r="C5" s="530"/>
      <c r="D5" s="459" t="str">
        <f>'Schedule 2_Balance Sheet'!C5</f>
        <v>Roshni Parikh</v>
      </c>
      <c r="E5" s="460"/>
      <c r="F5" s="460"/>
      <c r="G5" s="461"/>
      <c r="H5" s="530"/>
      <c r="I5" s="530"/>
      <c r="J5" s="530"/>
    </row>
    <row r="6" spans="1:10" ht="15.75">
      <c r="A6" s="532"/>
      <c r="B6" s="540" t="s">
        <v>1290</v>
      </c>
      <c r="C6" s="530"/>
      <c r="D6" s="463">
        <f>'Schedule 2_Balance Sheet'!C6</f>
        <v>45596</v>
      </c>
      <c r="E6" s="460"/>
      <c r="F6" s="460"/>
      <c r="G6" s="461"/>
      <c r="H6" s="530"/>
      <c r="I6" s="530"/>
      <c r="J6" s="530"/>
    </row>
    <row r="7" spans="1:10" ht="15.75">
      <c r="A7" s="533"/>
      <c r="B7" s="326" t="s">
        <v>1291</v>
      </c>
      <c r="C7" s="530"/>
      <c r="D7" s="530"/>
      <c r="E7" s="530"/>
      <c r="F7" s="530"/>
      <c r="G7" s="530"/>
      <c r="H7" s="530"/>
      <c r="I7" s="530"/>
      <c r="J7" s="530"/>
    </row>
    <row r="8" spans="1:10" ht="26.25" thickBot="1">
      <c r="A8" s="704" t="s">
        <v>1324</v>
      </c>
      <c r="B8" s="704" t="s">
        <v>1486</v>
      </c>
      <c r="C8" s="704" t="s">
        <v>1487</v>
      </c>
      <c r="D8" s="704" t="s">
        <v>1488</v>
      </c>
      <c r="E8" s="704" t="s">
        <v>1489</v>
      </c>
      <c r="F8" s="704" t="s">
        <v>404</v>
      </c>
      <c r="G8" s="704" t="s">
        <v>1490</v>
      </c>
      <c r="H8" s="704" t="s">
        <v>411</v>
      </c>
      <c r="I8" s="704" t="s">
        <v>1294</v>
      </c>
      <c r="J8" s="704" t="s">
        <v>1491</v>
      </c>
    </row>
    <row r="9" spans="1:10">
      <c r="A9" s="1097">
        <v>1</v>
      </c>
      <c r="B9" s="1098"/>
      <c r="C9" s="1099"/>
      <c r="D9" s="1099"/>
      <c r="E9" s="1100"/>
      <c r="F9" s="1101"/>
      <c r="G9" s="1101"/>
      <c r="H9" s="1101"/>
      <c r="I9" s="1101"/>
      <c r="J9" s="1102">
        <f t="shared" ref="J9:J72" si="0">SUM(F9:I9)</f>
        <v>0</v>
      </c>
    </row>
    <row r="10" spans="1:10">
      <c r="A10" s="534">
        <v>2</v>
      </c>
      <c r="B10" s="543"/>
      <c r="C10" s="544"/>
      <c r="D10" s="544"/>
      <c r="E10" s="545"/>
      <c r="F10" s="549"/>
      <c r="G10" s="549"/>
      <c r="H10" s="549"/>
      <c r="I10" s="549"/>
      <c r="J10" s="541">
        <f t="shared" si="0"/>
        <v>0</v>
      </c>
    </row>
    <row r="11" spans="1:10">
      <c r="A11" s="534">
        <v>3</v>
      </c>
      <c r="B11" s="543"/>
      <c r="C11" s="544"/>
      <c r="D11" s="544"/>
      <c r="E11" s="545"/>
      <c r="F11" s="549"/>
      <c r="G11" s="549"/>
      <c r="H11" s="549"/>
      <c r="I11" s="549"/>
      <c r="J11" s="541">
        <f t="shared" si="0"/>
        <v>0</v>
      </c>
    </row>
    <row r="12" spans="1:10">
      <c r="A12" s="534">
        <v>4</v>
      </c>
      <c r="B12" s="543"/>
      <c r="C12" s="544"/>
      <c r="D12" s="544"/>
      <c r="E12" s="545"/>
      <c r="F12" s="549"/>
      <c r="G12" s="549"/>
      <c r="H12" s="549"/>
      <c r="I12" s="549"/>
      <c r="J12" s="541">
        <f t="shared" si="0"/>
        <v>0</v>
      </c>
    </row>
    <row r="13" spans="1:10">
      <c r="A13" s="534">
        <v>5</v>
      </c>
      <c r="B13" s="543"/>
      <c r="C13" s="544"/>
      <c r="D13" s="544"/>
      <c r="E13" s="545"/>
      <c r="F13" s="549"/>
      <c r="G13" s="549"/>
      <c r="H13" s="549"/>
      <c r="I13" s="549"/>
      <c r="J13" s="541">
        <f t="shared" si="0"/>
        <v>0</v>
      </c>
    </row>
    <row r="14" spans="1:10">
      <c r="A14" s="534">
        <v>6</v>
      </c>
      <c r="B14" s="543"/>
      <c r="C14" s="544"/>
      <c r="D14" s="544"/>
      <c r="E14" s="545"/>
      <c r="F14" s="549"/>
      <c r="G14" s="549"/>
      <c r="H14" s="549"/>
      <c r="I14" s="549"/>
      <c r="J14" s="541">
        <f t="shared" si="0"/>
        <v>0</v>
      </c>
    </row>
    <row r="15" spans="1:10">
      <c r="A15" s="534">
        <v>7</v>
      </c>
      <c r="B15" s="543"/>
      <c r="C15" s="544"/>
      <c r="D15" s="544"/>
      <c r="E15" s="545"/>
      <c r="F15" s="549"/>
      <c r="G15" s="549"/>
      <c r="H15" s="549"/>
      <c r="I15" s="549"/>
      <c r="J15" s="541">
        <f t="shared" si="0"/>
        <v>0</v>
      </c>
    </row>
    <row r="16" spans="1:10">
      <c r="A16" s="534">
        <v>8</v>
      </c>
      <c r="B16" s="543"/>
      <c r="C16" s="544"/>
      <c r="D16" s="544"/>
      <c r="E16" s="545"/>
      <c r="F16" s="549"/>
      <c r="G16" s="549"/>
      <c r="H16" s="549"/>
      <c r="I16" s="549"/>
      <c r="J16" s="541">
        <f t="shared" si="0"/>
        <v>0</v>
      </c>
    </row>
    <row r="17" spans="1:10">
      <c r="A17" s="534">
        <v>9</v>
      </c>
      <c r="B17" s="543"/>
      <c r="C17" s="544"/>
      <c r="D17" s="544"/>
      <c r="E17" s="545"/>
      <c r="F17" s="549"/>
      <c r="G17" s="549"/>
      <c r="H17" s="549"/>
      <c r="I17" s="549"/>
      <c r="J17" s="541">
        <f t="shared" si="0"/>
        <v>0</v>
      </c>
    </row>
    <row r="18" spans="1:10">
      <c r="A18" s="534">
        <v>10</v>
      </c>
      <c r="B18" s="543"/>
      <c r="C18" s="544"/>
      <c r="D18" s="544"/>
      <c r="E18" s="545"/>
      <c r="F18" s="549"/>
      <c r="G18" s="549"/>
      <c r="H18" s="549"/>
      <c r="I18" s="549"/>
      <c r="J18" s="541">
        <f t="shared" si="0"/>
        <v>0</v>
      </c>
    </row>
    <row r="19" spans="1:10">
      <c r="A19" s="534">
        <v>11</v>
      </c>
      <c r="B19" s="543"/>
      <c r="C19" s="544"/>
      <c r="D19" s="544"/>
      <c r="E19" s="545"/>
      <c r="F19" s="549"/>
      <c r="G19" s="549"/>
      <c r="H19" s="549"/>
      <c r="I19" s="549"/>
      <c r="J19" s="541">
        <f t="shared" si="0"/>
        <v>0</v>
      </c>
    </row>
    <row r="20" spans="1:10">
      <c r="A20" s="534">
        <v>12</v>
      </c>
      <c r="B20" s="543"/>
      <c r="C20" s="544"/>
      <c r="D20" s="544"/>
      <c r="E20" s="545"/>
      <c r="F20" s="549"/>
      <c r="G20" s="549"/>
      <c r="H20" s="549"/>
      <c r="I20" s="549"/>
      <c r="J20" s="541">
        <f t="shared" si="0"/>
        <v>0</v>
      </c>
    </row>
    <row r="21" spans="1:10">
      <c r="A21" s="534">
        <v>13</v>
      </c>
      <c r="B21" s="543"/>
      <c r="C21" s="544"/>
      <c r="D21" s="544"/>
      <c r="E21" s="545"/>
      <c r="F21" s="549"/>
      <c r="G21" s="549"/>
      <c r="H21" s="549"/>
      <c r="I21" s="549"/>
      <c r="J21" s="541">
        <f t="shared" si="0"/>
        <v>0</v>
      </c>
    </row>
    <row r="22" spans="1:10">
      <c r="A22" s="534">
        <v>14</v>
      </c>
      <c r="B22" s="543"/>
      <c r="C22" s="544"/>
      <c r="D22" s="544"/>
      <c r="E22" s="545"/>
      <c r="F22" s="549"/>
      <c r="G22" s="549"/>
      <c r="H22" s="549"/>
      <c r="I22" s="549"/>
      <c r="J22" s="541">
        <f t="shared" si="0"/>
        <v>0</v>
      </c>
    </row>
    <row r="23" spans="1:10">
      <c r="A23" s="534">
        <v>15</v>
      </c>
      <c r="B23" s="543"/>
      <c r="C23" s="544"/>
      <c r="D23" s="544"/>
      <c r="E23" s="545"/>
      <c r="F23" s="549"/>
      <c r="G23" s="549"/>
      <c r="H23" s="549"/>
      <c r="I23" s="549"/>
      <c r="J23" s="541">
        <f t="shared" si="0"/>
        <v>0</v>
      </c>
    </row>
    <row r="24" spans="1:10">
      <c r="A24" s="534">
        <v>16</v>
      </c>
      <c r="B24" s="543"/>
      <c r="C24" s="544"/>
      <c r="D24" s="544"/>
      <c r="E24" s="545"/>
      <c r="F24" s="549"/>
      <c r="G24" s="549"/>
      <c r="H24" s="549"/>
      <c r="I24" s="549"/>
      <c r="J24" s="541">
        <f t="shared" si="0"/>
        <v>0</v>
      </c>
    </row>
    <row r="25" spans="1:10">
      <c r="A25" s="534">
        <v>17</v>
      </c>
      <c r="B25" s="543"/>
      <c r="C25" s="544"/>
      <c r="D25" s="544"/>
      <c r="E25" s="545"/>
      <c r="F25" s="549"/>
      <c r="G25" s="549"/>
      <c r="H25" s="549"/>
      <c r="I25" s="549"/>
      <c r="J25" s="541">
        <f t="shared" si="0"/>
        <v>0</v>
      </c>
    </row>
    <row r="26" spans="1:10">
      <c r="A26" s="534">
        <v>18</v>
      </c>
      <c r="B26" s="543"/>
      <c r="C26" s="544"/>
      <c r="D26" s="544"/>
      <c r="E26" s="545"/>
      <c r="F26" s="549"/>
      <c r="G26" s="549"/>
      <c r="H26" s="549"/>
      <c r="I26" s="549"/>
      <c r="J26" s="541">
        <f t="shared" si="0"/>
        <v>0</v>
      </c>
    </row>
    <row r="27" spans="1:10">
      <c r="A27" s="534">
        <v>19</v>
      </c>
      <c r="B27" s="543"/>
      <c r="C27" s="544"/>
      <c r="D27" s="544"/>
      <c r="E27" s="545"/>
      <c r="F27" s="549"/>
      <c r="G27" s="549"/>
      <c r="H27" s="549"/>
      <c r="I27" s="549"/>
      <c r="J27" s="541">
        <f t="shared" si="0"/>
        <v>0</v>
      </c>
    </row>
    <row r="28" spans="1:10">
      <c r="A28" s="534">
        <v>20</v>
      </c>
      <c r="B28" s="543"/>
      <c r="C28" s="544"/>
      <c r="D28" s="544"/>
      <c r="E28" s="545"/>
      <c r="F28" s="549"/>
      <c r="G28" s="549"/>
      <c r="H28" s="549"/>
      <c r="I28" s="549"/>
      <c r="J28" s="541">
        <f t="shared" si="0"/>
        <v>0</v>
      </c>
    </row>
    <row r="29" spans="1:10">
      <c r="A29" s="534">
        <v>21</v>
      </c>
      <c r="B29" s="543"/>
      <c r="C29" s="544"/>
      <c r="D29" s="544"/>
      <c r="E29" s="545"/>
      <c r="F29" s="549"/>
      <c r="G29" s="549"/>
      <c r="H29" s="549"/>
      <c r="I29" s="549"/>
      <c r="J29" s="541">
        <f t="shared" si="0"/>
        <v>0</v>
      </c>
    </row>
    <row r="30" spans="1:10">
      <c r="A30" s="534">
        <v>22</v>
      </c>
      <c r="B30" s="543"/>
      <c r="C30" s="544"/>
      <c r="D30" s="544"/>
      <c r="E30" s="545"/>
      <c r="F30" s="549"/>
      <c r="G30" s="549"/>
      <c r="H30" s="549"/>
      <c r="I30" s="549"/>
      <c r="J30" s="541">
        <f t="shared" si="0"/>
        <v>0</v>
      </c>
    </row>
    <row r="31" spans="1:10">
      <c r="A31" s="534">
        <v>23</v>
      </c>
      <c r="B31" s="543"/>
      <c r="C31" s="544"/>
      <c r="D31" s="544"/>
      <c r="E31" s="545"/>
      <c r="F31" s="549"/>
      <c r="G31" s="549"/>
      <c r="H31" s="549"/>
      <c r="I31" s="549"/>
      <c r="J31" s="541">
        <f t="shared" si="0"/>
        <v>0</v>
      </c>
    </row>
    <row r="32" spans="1:10">
      <c r="A32" s="534">
        <v>24</v>
      </c>
      <c r="B32" s="543"/>
      <c r="C32" s="544"/>
      <c r="D32" s="544"/>
      <c r="E32" s="545"/>
      <c r="F32" s="549"/>
      <c r="G32" s="549"/>
      <c r="H32" s="549"/>
      <c r="I32" s="549"/>
      <c r="J32" s="541">
        <f t="shared" si="0"/>
        <v>0</v>
      </c>
    </row>
    <row r="33" spans="1:10">
      <c r="A33" s="534">
        <v>25</v>
      </c>
      <c r="B33" s="543"/>
      <c r="C33" s="544"/>
      <c r="D33" s="544"/>
      <c r="E33" s="545"/>
      <c r="F33" s="549"/>
      <c r="G33" s="549"/>
      <c r="H33" s="549"/>
      <c r="I33" s="549"/>
      <c r="J33" s="541">
        <f t="shared" si="0"/>
        <v>0</v>
      </c>
    </row>
    <row r="34" spans="1:10">
      <c r="A34" s="534">
        <v>26</v>
      </c>
      <c r="B34" s="543"/>
      <c r="C34" s="544"/>
      <c r="D34" s="544"/>
      <c r="E34" s="545"/>
      <c r="F34" s="549"/>
      <c r="G34" s="549"/>
      <c r="H34" s="549"/>
      <c r="I34" s="549"/>
      <c r="J34" s="541">
        <f t="shared" si="0"/>
        <v>0</v>
      </c>
    </row>
    <row r="35" spans="1:10">
      <c r="A35" s="534">
        <v>27</v>
      </c>
      <c r="B35" s="543"/>
      <c r="C35" s="544"/>
      <c r="D35" s="544"/>
      <c r="E35" s="545"/>
      <c r="F35" s="549"/>
      <c r="G35" s="549"/>
      <c r="H35" s="549"/>
      <c r="I35" s="549"/>
      <c r="J35" s="541">
        <f t="shared" si="0"/>
        <v>0</v>
      </c>
    </row>
    <row r="36" spans="1:10">
      <c r="A36" s="534">
        <v>28</v>
      </c>
      <c r="B36" s="543"/>
      <c r="C36" s="544"/>
      <c r="D36" s="544"/>
      <c r="E36" s="545"/>
      <c r="F36" s="549"/>
      <c r="G36" s="549"/>
      <c r="H36" s="549"/>
      <c r="I36" s="549"/>
      <c r="J36" s="541">
        <f t="shared" si="0"/>
        <v>0</v>
      </c>
    </row>
    <row r="37" spans="1:10">
      <c r="A37" s="534">
        <v>29</v>
      </c>
      <c r="B37" s="543"/>
      <c r="C37" s="544"/>
      <c r="D37" s="544"/>
      <c r="E37" s="545"/>
      <c r="F37" s="549"/>
      <c r="G37" s="549"/>
      <c r="H37" s="549"/>
      <c r="I37" s="549"/>
      <c r="J37" s="541">
        <f t="shared" si="0"/>
        <v>0</v>
      </c>
    </row>
    <row r="38" spans="1:10">
      <c r="A38" s="534">
        <v>30</v>
      </c>
      <c r="B38" s="543"/>
      <c r="C38" s="544"/>
      <c r="D38" s="544"/>
      <c r="E38" s="545"/>
      <c r="F38" s="549"/>
      <c r="G38" s="549"/>
      <c r="H38" s="549"/>
      <c r="I38" s="549"/>
      <c r="J38" s="541">
        <f t="shared" si="0"/>
        <v>0</v>
      </c>
    </row>
    <row r="39" spans="1:10">
      <c r="A39" s="534">
        <v>31</v>
      </c>
      <c r="B39" s="543"/>
      <c r="C39" s="544"/>
      <c r="D39" s="544"/>
      <c r="E39" s="545"/>
      <c r="F39" s="549"/>
      <c r="G39" s="549"/>
      <c r="H39" s="549"/>
      <c r="I39" s="549"/>
      <c r="J39" s="541">
        <f t="shared" si="0"/>
        <v>0</v>
      </c>
    </row>
    <row r="40" spans="1:10">
      <c r="A40" s="534">
        <v>32</v>
      </c>
      <c r="B40" s="543"/>
      <c r="C40" s="544"/>
      <c r="D40" s="544"/>
      <c r="E40" s="545"/>
      <c r="F40" s="549"/>
      <c r="G40" s="549"/>
      <c r="H40" s="549"/>
      <c r="I40" s="549"/>
      <c r="J40" s="541">
        <f t="shared" si="0"/>
        <v>0</v>
      </c>
    </row>
    <row r="41" spans="1:10">
      <c r="A41" s="534">
        <v>33</v>
      </c>
      <c r="B41" s="543"/>
      <c r="C41" s="544"/>
      <c r="D41" s="544"/>
      <c r="E41" s="545"/>
      <c r="F41" s="549"/>
      <c r="G41" s="549"/>
      <c r="H41" s="549"/>
      <c r="I41" s="549"/>
      <c r="J41" s="541">
        <f t="shared" si="0"/>
        <v>0</v>
      </c>
    </row>
    <row r="42" spans="1:10">
      <c r="A42" s="534">
        <v>34</v>
      </c>
      <c r="B42" s="543"/>
      <c r="C42" s="544"/>
      <c r="D42" s="544"/>
      <c r="E42" s="545"/>
      <c r="F42" s="549"/>
      <c r="G42" s="549"/>
      <c r="H42" s="549"/>
      <c r="I42" s="549"/>
      <c r="J42" s="541">
        <f t="shared" si="0"/>
        <v>0</v>
      </c>
    </row>
    <row r="43" spans="1:10">
      <c r="A43" s="534">
        <v>35</v>
      </c>
      <c r="B43" s="543"/>
      <c r="C43" s="544"/>
      <c r="D43" s="544"/>
      <c r="E43" s="545"/>
      <c r="F43" s="549"/>
      <c r="G43" s="549"/>
      <c r="H43" s="549"/>
      <c r="I43" s="549"/>
      <c r="J43" s="541">
        <f t="shared" si="0"/>
        <v>0</v>
      </c>
    </row>
    <row r="44" spans="1:10">
      <c r="A44" s="534">
        <v>36</v>
      </c>
      <c r="B44" s="543"/>
      <c r="C44" s="544"/>
      <c r="D44" s="544"/>
      <c r="E44" s="545"/>
      <c r="F44" s="549"/>
      <c r="G44" s="549"/>
      <c r="H44" s="549"/>
      <c r="I44" s="549"/>
      <c r="J44" s="541">
        <f t="shared" si="0"/>
        <v>0</v>
      </c>
    </row>
    <row r="45" spans="1:10">
      <c r="A45" s="534">
        <v>37</v>
      </c>
      <c r="B45" s="543"/>
      <c r="C45" s="544"/>
      <c r="D45" s="544"/>
      <c r="E45" s="545"/>
      <c r="F45" s="549"/>
      <c r="G45" s="549"/>
      <c r="H45" s="549"/>
      <c r="I45" s="549"/>
      <c r="J45" s="541">
        <f t="shared" si="0"/>
        <v>0</v>
      </c>
    </row>
    <row r="46" spans="1:10">
      <c r="A46" s="534">
        <v>38</v>
      </c>
      <c r="B46" s="543"/>
      <c r="C46" s="544"/>
      <c r="D46" s="544"/>
      <c r="E46" s="545"/>
      <c r="F46" s="549"/>
      <c r="G46" s="549"/>
      <c r="H46" s="549"/>
      <c r="I46" s="549"/>
      <c r="J46" s="541">
        <f t="shared" si="0"/>
        <v>0</v>
      </c>
    </row>
    <row r="47" spans="1:10">
      <c r="A47" s="534">
        <v>39</v>
      </c>
      <c r="B47" s="543"/>
      <c r="C47" s="544"/>
      <c r="D47" s="544"/>
      <c r="E47" s="545"/>
      <c r="F47" s="549"/>
      <c r="G47" s="549"/>
      <c r="H47" s="549"/>
      <c r="I47" s="549"/>
      <c r="J47" s="541">
        <f t="shared" si="0"/>
        <v>0</v>
      </c>
    </row>
    <row r="48" spans="1:10">
      <c r="A48" s="534">
        <v>40</v>
      </c>
      <c r="B48" s="543"/>
      <c r="C48" s="544"/>
      <c r="D48" s="544"/>
      <c r="E48" s="545"/>
      <c r="F48" s="549"/>
      <c r="G48" s="549"/>
      <c r="H48" s="549"/>
      <c r="I48" s="549"/>
      <c r="J48" s="541">
        <f t="shared" si="0"/>
        <v>0</v>
      </c>
    </row>
    <row r="49" spans="1:10">
      <c r="A49" s="534">
        <v>41</v>
      </c>
      <c r="B49" s="543"/>
      <c r="C49" s="544"/>
      <c r="D49" s="544"/>
      <c r="E49" s="545"/>
      <c r="F49" s="549"/>
      <c r="G49" s="549"/>
      <c r="H49" s="549"/>
      <c r="I49" s="549"/>
      <c r="J49" s="541">
        <f t="shared" si="0"/>
        <v>0</v>
      </c>
    </row>
    <row r="50" spans="1:10">
      <c r="A50" s="534">
        <v>42</v>
      </c>
      <c r="B50" s="543"/>
      <c r="C50" s="544"/>
      <c r="D50" s="544"/>
      <c r="E50" s="545"/>
      <c r="F50" s="549"/>
      <c r="G50" s="549"/>
      <c r="H50" s="549"/>
      <c r="I50" s="549"/>
      <c r="J50" s="541">
        <f t="shared" si="0"/>
        <v>0</v>
      </c>
    </row>
    <row r="51" spans="1:10">
      <c r="A51" s="534">
        <v>43</v>
      </c>
      <c r="B51" s="543"/>
      <c r="C51" s="544"/>
      <c r="D51" s="544"/>
      <c r="E51" s="545"/>
      <c r="F51" s="549"/>
      <c r="G51" s="549"/>
      <c r="H51" s="549"/>
      <c r="I51" s="549"/>
      <c r="J51" s="541">
        <f t="shared" si="0"/>
        <v>0</v>
      </c>
    </row>
    <row r="52" spans="1:10">
      <c r="A52" s="534">
        <v>44</v>
      </c>
      <c r="B52" s="543"/>
      <c r="C52" s="544"/>
      <c r="D52" s="544"/>
      <c r="E52" s="545"/>
      <c r="F52" s="549"/>
      <c r="G52" s="549"/>
      <c r="H52" s="549"/>
      <c r="I52" s="549"/>
      <c r="J52" s="541">
        <f t="shared" si="0"/>
        <v>0</v>
      </c>
    </row>
    <row r="53" spans="1:10">
      <c r="A53" s="534">
        <v>45</v>
      </c>
      <c r="B53" s="543"/>
      <c r="C53" s="544"/>
      <c r="D53" s="544"/>
      <c r="E53" s="545"/>
      <c r="F53" s="549"/>
      <c r="G53" s="549"/>
      <c r="H53" s="549"/>
      <c r="I53" s="549"/>
      <c r="J53" s="541">
        <f t="shared" si="0"/>
        <v>0</v>
      </c>
    </row>
    <row r="54" spans="1:10">
      <c r="A54" s="534">
        <v>46</v>
      </c>
      <c r="B54" s="543"/>
      <c r="C54" s="544"/>
      <c r="D54" s="544"/>
      <c r="E54" s="545"/>
      <c r="F54" s="549"/>
      <c r="G54" s="549"/>
      <c r="H54" s="549"/>
      <c r="I54" s="549"/>
      <c r="J54" s="541">
        <f t="shared" si="0"/>
        <v>0</v>
      </c>
    </row>
    <row r="55" spans="1:10">
      <c r="A55" s="534">
        <v>47</v>
      </c>
      <c r="B55" s="543"/>
      <c r="C55" s="544"/>
      <c r="D55" s="544"/>
      <c r="E55" s="545"/>
      <c r="F55" s="549"/>
      <c r="G55" s="549"/>
      <c r="H55" s="549"/>
      <c r="I55" s="549"/>
      <c r="J55" s="541">
        <f t="shared" si="0"/>
        <v>0</v>
      </c>
    </row>
    <row r="56" spans="1:10">
      <c r="A56" s="534">
        <v>48</v>
      </c>
      <c r="B56" s="543"/>
      <c r="C56" s="544"/>
      <c r="D56" s="544"/>
      <c r="E56" s="545"/>
      <c r="F56" s="549"/>
      <c r="G56" s="549"/>
      <c r="H56" s="549"/>
      <c r="I56" s="549"/>
      <c r="J56" s="541">
        <f t="shared" si="0"/>
        <v>0</v>
      </c>
    </row>
    <row r="57" spans="1:10">
      <c r="A57" s="534">
        <v>49</v>
      </c>
      <c r="B57" s="543"/>
      <c r="C57" s="544"/>
      <c r="D57" s="544"/>
      <c r="E57" s="545"/>
      <c r="F57" s="549"/>
      <c r="G57" s="549"/>
      <c r="H57" s="549"/>
      <c r="I57" s="549"/>
      <c r="J57" s="541">
        <f t="shared" si="0"/>
        <v>0</v>
      </c>
    </row>
    <row r="58" spans="1:10">
      <c r="A58" s="534">
        <v>50</v>
      </c>
      <c r="B58" s="543"/>
      <c r="C58" s="544"/>
      <c r="D58" s="544"/>
      <c r="E58" s="545"/>
      <c r="F58" s="549"/>
      <c r="G58" s="549"/>
      <c r="H58" s="549"/>
      <c r="I58" s="549"/>
      <c r="J58" s="541">
        <f t="shared" si="0"/>
        <v>0</v>
      </c>
    </row>
    <row r="59" spans="1:10">
      <c r="A59" s="534">
        <v>51</v>
      </c>
      <c r="B59" s="543"/>
      <c r="C59" s="544"/>
      <c r="D59" s="544"/>
      <c r="E59" s="545"/>
      <c r="F59" s="549"/>
      <c r="G59" s="549"/>
      <c r="H59" s="549"/>
      <c r="I59" s="549"/>
      <c r="J59" s="541">
        <f t="shared" si="0"/>
        <v>0</v>
      </c>
    </row>
    <row r="60" spans="1:10">
      <c r="A60" s="534">
        <v>52</v>
      </c>
      <c r="B60" s="543"/>
      <c r="C60" s="544"/>
      <c r="D60" s="544"/>
      <c r="E60" s="545"/>
      <c r="F60" s="549"/>
      <c r="G60" s="549"/>
      <c r="H60" s="549"/>
      <c r="I60" s="549"/>
      <c r="J60" s="541">
        <f t="shared" si="0"/>
        <v>0</v>
      </c>
    </row>
    <row r="61" spans="1:10">
      <c r="A61" s="534">
        <v>53</v>
      </c>
      <c r="B61" s="543"/>
      <c r="C61" s="544"/>
      <c r="D61" s="544"/>
      <c r="E61" s="545"/>
      <c r="F61" s="549"/>
      <c r="G61" s="549"/>
      <c r="H61" s="549"/>
      <c r="I61" s="549"/>
      <c r="J61" s="541">
        <f t="shared" si="0"/>
        <v>0</v>
      </c>
    </row>
    <row r="62" spans="1:10">
      <c r="A62" s="534">
        <v>54</v>
      </c>
      <c r="B62" s="543"/>
      <c r="C62" s="544"/>
      <c r="D62" s="544"/>
      <c r="E62" s="545"/>
      <c r="F62" s="549"/>
      <c r="G62" s="549"/>
      <c r="H62" s="549"/>
      <c r="I62" s="549"/>
      <c r="J62" s="541">
        <f t="shared" si="0"/>
        <v>0</v>
      </c>
    </row>
    <row r="63" spans="1:10">
      <c r="A63" s="534">
        <v>55</v>
      </c>
      <c r="B63" s="543"/>
      <c r="C63" s="544"/>
      <c r="D63" s="544"/>
      <c r="E63" s="545"/>
      <c r="F63" s="549"/>
      <c r="G63" s="549"/>
      <c r="H63" s="549"/>
      <c r="I63" s="549"/>
      <c r="J63" s="541">
        <f t="shared" si="0"/>
        <v>0</v>
      </c>
    </row>
    <row r="64" spans="1:10">
      <c r="A64" s="534">
        <v>56</v>
      </c>
      <c r="B64" s="543"/>
      <c r="C64" s="544"/>
      <c r="D64" s="544"/>
      <c r="E64" s="545"/>
      <c r="F64" s="549"/>
      <c r="G64" s="549"/>
      <c r="H64" s="549"/>
      <c r="I64" s="549"/>
      <c r="J64" s="541">
        <f t="shared" si="0"/>
        <v>0</v>
      </c>
    </row>
    <row r="65" spans="1:10">
      <c r="A65" s="534">
        <v>57</v>
      </c>
      <c r="B65" s="543"/>
      <c r="C65" s="544"/>
      <c r="D65" s="544"/>
      <c r="E65" s="545"/>
      <c r="F65" s="549"/>
      <c r="G65" s="549"/>
      <c r="H65" s="549"/>
      <c r="I65" s="549"/>
      <c r="J65" s="541">
        <f t="shared" si="0"/>
        <v>0</v>
      </c>
    </row>
    <row r="66" spans="1:10">
      <c r="A66" s="534">
        <v>58</v>
      </c>
      <c r="B66" s="543"/>
      <c r="C66" s="544"/>
      <c r="D66" s="544"/>
      <c r="E66" s="545"/>
      <c r="F66" s="549"/>
      <c r="G66" s="549"/>
      <c r="H66" s="549"/>
      <c r="I66" s="549"/>
      <c r="J66" s="541">
        <f t="shared" si="0"/>
        <v>0</v>
      </c>
    </row>
    <row r="67" spans="1:10">
      <c r="A67" s="534">
        <v>59</v>
      </c>
      <c r="B67" s="543"/>
      <c r="C67" s="544"/>
      <c r="D67" s="544"/>
      <c r="E67" s="545"/>
      <c r="F67" s="549"/>
      <c r="G67" s="549"/>
      <c r="H67" s="549"/>
      <c r="I67" s="549"/>
      <c r="J67" s="541">
        <f t="shared" si="0"/>
        <v>0</v>
      </c>
    </row>
    <row r="68" spans="1:10">
      <c r="A68" s="534">
        <v>60</v>
      </c>
      <c r="B68" s="543"/>
      <c r="C68" s="544"/>
      <c r="D68" s="544"/>
      <c r="E68" s="545"/>
      <c r="F68" s="549"/>
      <c r="G68" s="549"/>
      <c r="H68" s="549"/>
      <c r="I68" s="549"/>
      <c r="J68" s="541">
        <f t="shared" si="0"/>
        <v>0</v>
      </c>
    </row>
    <row r="69" spans="1:10">
      <c r="A69" s="534">
        <v>61</v>
      </c>
      <c r="B69" s="543"/>
      <c r="C69" s="544"/>
      <c r="D69" s="544"/>
      <c r="E69" s="545"/>
      <c r="F69" s="549"/>
      <c r="G69" s="549"/>
      <c r="H69" s="549"/>
      <c r="I69" s="549"/>
      <c r="J69" s="541">
        <f t="shared" si="0"/>
        <v>0</v>
      </c>
    </row>
    <row r="70" spans="1:10">
      <c r="A70" s="534">
        <v>62</v>
      </c>
      <c r="B70" s="543"/>
      <c r="C70" s="544"/>
      <c r="D70" s="544"/>
      <c r="E70" s="545"/>
      <c r="F70" s="549"/>
      <c r="G70" s="549"/>
      <c r="H70" s="549"/>
      <c r="I70" s="549"/>
      <c r="J70" s="541">
        <f t="shared" si="0"/>
        <v>0</v>
      </c>
    </row>
    <row r="71" spans="1:10">
      <c r="A71" s="534">
        <v>63</v>
      </c>
      <c r="B71" s="543"/>
      <c r="C71" s="544"/>
      <c r="D71" s="544"/>
      <c r="E71" s="545"/>
      <c r="F71" s="549"/>
      <c r="G71" s="549"/>
      <c r="H71" s="549"/>
      <c r="I71" s="549"/>
      <c r="J71" s="541">
        <f t="shared" si="0"/>
        <v>0</v>
      </c>
    </row>
    <row r="72" spans="1:10">
      <c r="A72" s="534">
        <v>64</v>
      </c>
      <c r="B72" s="543"/>
      <c r="C72" s="544"/>
      <c r="D72" s="544"/>
      <c r="E72" s="545"/>
      <c r="F72" s="549"/>
      <c r="G72" s="549"/>
      <c r="H72" s="549"/>
      <c r="I72" s="549"/>
      <c r="J72" s="541">
        <f t="shared" si="0"/>
        <v>0</v>
      </c>
    </row>
    <row r="73" spans="1:10">
      <c r="A73" s="534">
        <v>65</v>
      </c>
      <c r="B73" s="543"/>
      <c r="C73" s="544"/>
      <c r="D73" s="544"/>
      <c r="E73" s="545"/>
      <c r="F73" s="549"/>
      <c r="G73" s="549"/>
      <c r="H73" s="549"/>
      <c r="I73" s="549"/>
      <c r="J73" s="541">
        <f t="shared" ref="J73:J98" si="1">SUM(F73:I73)</f>
        <v>0</v>
      </c>
    </row>
    <row r="74" spans="1:10">
      <c r="A74" s="534">
        <v>66</v>
      </c>
      <c r="B74" s="543"/>
      <c r="C74" s="544"/>
      <c r="D74" s="544"/>
      <c r="E74" s="545"/>
      <c r="F74" s="549"/>
      <c r="G74" s="549"/>
      <c r="H74" s="549"/>
      <c r="I74" s="549"/>
      <c r="J74" s="541">
        <f t="shared" si="1"/>
        <v>0</v>
      </c>
    </row>
    <row r="75" spans="1:10">
      <c r="A75" s="534">
        <v>67</v>
      </c>
      <c r="B75" s="543"/>
      <c r="C75" s="544"/>
      <c r="D75" s="544"/>
      <c r="E75" s="545"/>
      <c r="F75" s="549"/>
      <c r="G75" s="549"/>
      <c r="H75" s="549"/>
      <c r="I75" s="549"/>
      <c r="J75" s="541">
        <f t="shared" si="1"/>
        <v>0</v>
      </c>
    </row>
    <row r="76" spans="1:10">
      <c r="A76" s="534">
        <v>68</v>
      </c>
      <c r="B76" s="543"/>
      <c r="C76" s="544"/>
      <c r="D76" s="544"/>
      <c r="E76" s="545"/>
      <c r="F76" s="549"/>
      <c r="G76" s="549"/>
      <c r="H76" s="549"/>
      <c r="I76" s="549"/>
      <c r="J76" s="541">
        <f t="shared" si="1"/>
        <v>0</v>
      </c>
    </row>
    <row r="77" spans="1:10">
      <c r="A77" s="534">
        <v>69</v>
      </c>
      <c r="B77" s="543"/>
      <c r="C77" s="544"/>
      <c r="D77" s="544"/>
      <c r="E77" s="545"/>
      <c r="F77" s="549"/>
      <c r="G77" s="549"/>
      <c r="H77" s="549"/>
      <c r="I77" s="549"/>
      <c r="J77" s="541">
        <f t="shared" si="1"/>
        <v>0</v>
      </c>
    </row>
    <row r="78" spans="1:10">
      <c r="A78" s="534">
        <v>70</v>
      </c>
      <c r="B78" s="543"/>
      <c r="C78" s="544"/>
      <c r="D78" s="544"/>
      <c r="E78" s="545"/>
      <c r="F78" s="549"/>
      <c r="G78" s="549"/>
      <c r="H78" s="549"/>
      <c r="I78" s="549"/>
      <c r="J78" s="541">
        <f t="shared" si="1"/>
        <v>0</v>
      </c>
    </row>
    <row r="79" spans="1:10">
      <c r="A79" s="534">
        <v>71</v>
      </c>
      <c r="B79" s="543"/>
      <c r="C79" s="544"/>
      <c r="D79" s="544"/>
      <c r="E79" s="545"/>
      <c r="F79" s="549"/>
      <c r="G79" s="549"/>
      <c r="H79" s="549"/>
      <c r="I79" s="549"/>
      <c r="J79" s="541">
        <f t="shared" si="1"/>
        <v>0</v>
      </c>
    </row>
    <row r="80" spans="1:10">
      <c r="A80" s="534">
        <v>72</v>
      </c>
      <c r="B80" s="543"/>
      <c r="C80" s="544"/>
      <c r="D80" s="544"/>
      <c r="E80" s="545"/>
      <c r="F80" s="549"/>
      <c r="G80" s="549"/>
      <c r="H80" s="549"/>
      <c r="I80" s="549"/>
      <c r="J80" s="541">
        <f t="shared" si="1"/>
        <v>0</v>
      </c>
    </row>
    <row r="81" spans="1:10">
      <c r="A81" s="534">
        <v>73</v>
      </c>
      <c r="B81" s="543"/>
      <c r="C81" s="544"/>
      <c r="D81" s="544"/>
      <c r="E81" s="545"/>
      <c r="F81" s="549"/>
      <c r="G81" s="549"/>
      <c r="H81" s="549"/>
      <c r="I81" s="549"/>
      <c r="J81" s="541">
        <f t="shared" si="1"/>
        <v>0</v>
      </c>
    </row>
    <row r="82" spans="1:10">
      <c r="A82" s="534">
        <v>74</v>
      </c>
      <c r="B82" s="543"/>
      <c r="C82" s="544"/>
      <c r="D82" s="544"/>
      <c r="E82" s="545"/>
      <c r="F82" s="549"/>
      <c r="G82" s="549"/>
      <c r="H82" s="549"/>
      <c r="I82" s="549"/>
      <c r="J82" s="541">
        <f t="shared" si="1"/>
        <v>0</v>
      </c>
    </row>
    <row r="83" spans="1:10">
      <c r="A83" s="534">
        <v>75</v>
      </c>
      <c r="B83" s="543"/>
      <c r="C83" s="544"/>
      <c r="D83" s="544"/>
      <c r="E83" s="545"/>
      <c r="F83" s="549"/>
      <c r="G83" s="549"/>
      <c r="H83" s="549"/>
      <c r="I83" s="549"/>
      <c r="J83" s="541">
        <f t="shared" si="1"/>
        <v>0</v>
      </c>
    </row>
    <row r="84" spans="1:10">
      <c r="A84" s="534">
        <v>76</v>
      </c>
      <c r="B84" s="543"/>
      <c r="C84" s="544"/>
      <c r="D84" s="544"/>
      <c r="E84" s="545"/>
      <c r="F84" s="549"/>
      <c r="G84" s="549"/>
      <c r="H84" s="549"/>
      <c r="I84" s="549"/>
      <c r="J84" s="541">
        <f t="shared" si="1"/>
        <v>0</v>
      </c>
    </row>
    <row r="85" spans="1:10">
      <c r="A85" s="534">
        <v>77</v>
      </c>
      <c r="B85" s="543"/>
      <c r="C85" s="544"/>
      <c r="D85" s="544"/>
      <c r="E85" s="545"/>
      <c r="F85" s="549"/>
      <c r="G85" s="549"/>
      <c r="H85" s="549"/>
      <c r="I85" s="549"/>
      <c r="J85" s="541">
        <f t="shared" si="1"/>
        <v>0</v>
      </c>
    </row>
    <row r="86" spans="1:10">
      <c r="A86" s="534">
        <v>78</v>
      </c>
      <c r="B86" s="543"/>
      <c r="C86" s="544"/>
      <c r="D86" s="544"/>
      <c r="E86" s="545"/>
      <c r="F86" s="549"/>
      <c r="G86" s="549"/>
      <c r="H86" s="549"/>
      <c r="I86" s="549"/>
      <c r="J86" s="541">
        <f t="shared" si="1"/>
        <v>0</v>
      </c>
    </row>
    <row r="87" spans="1:10">
      <c r="A87" s="534">
        <v>79</v>
      </c>
      <c r="B87" s="543"/>
      <c r="C87" s="544"/>
      <c r="D87" s="544"/>
      <c r="E87" s="545"/>
      <c r="F87" s="549"/>
      <c r="G87" s="549"/>
      <c r="H87" s="549"/>
      <c r="I87" s="549"/>
      <c r="J87" s="541">
        <f t="shared" si="1"/>
        <v>0</v>
      </c>
    </row>
    <row r="88" spans="1:10">
      <c r="A88" s="534">
        <v>80</v>
      </c>
      <c r="B88" s="543"/>
      <c r="C88" s="544"/>
      <c r="D88" s="544"/>
      <c r="E88" s="545"/>
      <c r="F88" s="549"/>
      <c r="G88" s="549"/>
      <c r="H88" s="549"/>
      <c r="I88" s="549"/>
      <c r="J88" s="541">
        <f t="shared" si="1"/>
        <v>0</v>
      </c>
    </row>
    <row r="89" spans="1:10">
      <c r="A89" s="534">
        <v>81</v>
      </c>
      <c r="B89" s="543"/>
      <c r="C89" s="544"/>
      <c r="D89" s="544"/>
      <c r="E89" s="545"/>
      <c r="F89" s="549"/>
      <c r="G89" s="549"/>
      <c r="H89" s="549"/>
      <c r="I89" s="549"/>
      <c r="J89" s="541">
        <f t="shared" si="1"/>
        <v>0</v>
      </c>
    </row>
    <row r="90" spans="1:10">
      <c r="A90" s="534">
        <v>82</v>
      </c>
      <c r="B90" s="543"/>
      <c r="C90" s="544"/>
      <c r="D90" s="544"/>
      <c r="E90" s="545"/>
      <c r="F90" s="549"/>
      <c r="G90" s="549"/>
      <c r="H90" s="549"/>
      <c r="I90" s="549"/>
      <c r="J90" s="541">
        <f t="shared" si="1"/>
        <v>0</v>
      </c>
    </row>
    <row r="91" spans="1:10">
      <c r="A91" s="534">
        <v>83</v>
      </c>
      <c r="B91" s="543"/>
      <c r="C91" s="544"/>
      <c r="D91" s="544"/>
      <c r="E91" s="545"/>
      <c r="F91" s="549"/>
      <c r="G91" s="549"/>
      <c r="H91" s="549"/>
      <c r="I91" s="549"/>
      <c r="J91" s="541">
        <f t="shared" si="1"/>
        <v>0</v>
      </c>
    </row>
    <row r="92" spans="1:10">
      <c r="A92" s="534">
        <v>84</v>
      </c>
      <c r="B92" s="543"/>
      <c r="C92" s="544"/>
      <c r="D92" s="544"/>
      <c r="E92" s="545"/>
      <c r="F92" s="549"/>
      <c r="G92" s="549"/>
      <c r="H92" s="549"/>
      <c r="I92" s="549"/>
      <c r="J92" s="541">
        <f t="shared" si="1"/>
        <v>0</v>
      </c>
    </row>
    <row r="93" spans="1:10">
      <c r="A93" s="534">
        <v>85</v>
      </c>
      <c r="B93" s="543"/>
      <c r="C93" s="544"/>
      <c r="D93" s="544"/>
      <c r="E93" s="545"/>
      <c r="F93" s="549"/>
      <c r="G93" s="549"/>
      <c r="H93" s="549"/>
      <c r="I93" s="549"/>
      <c r="J93" s="541">
        <f t="shared" si="1"/>
        <v>0</v>
      </c>
    </row>
    <row r="94" spans="1:10">
      <c r="A94" s="534">
        <v>86</v>
      </c>
      <c r="B94" s="543"/>
      <c r="C94" s="544"/>
      <c r="D94" s="544"/>
      <c r="E94" s="545"/>
      <c r="F94" s="549"/>
      <c r="G94" s="549"/>
      <c r="H94" s="549"/>
      <c r="I94" s="549"/>
      <c r="J94" s="541">
        <f t="shared" si="1"/>
        <v>0</v>
      </c>
    </row>
    <row r="95" spans="1:10">
      <c r="A95" s="534">
        <v>87</v>
      </c>
      <c r="B95" s="543"/>
      <c r="C95" s="544"/>
      <c r="D95" s="544"/>
      <c r="E95" s="545"/>
      <c r="F95" s="549"/>
      <c r="G95" s="549"/>
      <c r="H95" s="549"/>
      <c r="I95" s="549"/>
      <c r="J95" s="541">
        <f t="shared" si="1"/>
        <v>0</v>
      </c>
    </row>
    <row r="96" spans="1:10">
      <c r="A96" s="534">
        <v>88</v>
      </c>
      <c r="B96" s="543"/>
      <c r="C96" s="544"/>
      <c r="D96" s="544"/>
      <c r="E96" s="545"/>
      <c r="F96" s="549"/>
      <c r="G96" s="549"/>
      <c r="H96" s="549"/>
      <c r="I96" s="549"/>
      <c r="J96" s="541">
        <f t="shared" si="1"/>
        <v>0</v>
      </c>
    </row>
    <row r="97" spans="1:10">
      <c r="A97" s="534">
        <v>89</v>
      </c>
      <c r="B97" s="543"/>
      <c r="C97" s="544"/>
      <c r="D97" s="544"/>
      <c r="E97" s="545"/>
      <c r="F97" s="549"/>
      <c r="G97" s="549"/>
      <c r="H97" s="549"/>
      <c r="I97" s="549"/>
      <c r="J97" s="541">
        <f t="shared" si="1"/>
        <v>0</v>
      </c>
    </row>
    <row r="98" spans="1:10" ht="13.5" thickBot="1">
      <c r="A98" s="535">
        <v>90</v>
      </c>
      <c r="B98" s="546"/>
      <c r="C98" s="547"/>
      <c r="D98" s="547"/>
      <c r="E98" s="548"/>
      <c r="F98" s="550"/>
      <c r="G98" s="550"/>
      <c r="H98" s="550"/>
      <c r="I98" s="550"/>
      <c r="J98" s="542">
        <f t="shared" si="1"/>
        <v>0</v>
      </c>
    </row>
    <row r="99" spans="1:10" ht="7.5" customHeight="1" thickBot="1">
      <c r="A99" s="536"/>
      <c r="B99" s="536"/>
      <c r="C99" s="536"/>
      <c r="D99" s="536"/>
      <c r="E99" s="537"/>
      <c r="F99" s="538"/>
      <c r="G99" s="538"/>
      <c r="H99" s="538"/>
      <c r="I99" s="538"/>
      <c r="J99" s="530"/>
    </row>
    <row r="100" spans="1:10" ht="13.5" thickBot="1">
      <c r="A100" s="530"/>
      <c r="B100" s="530"/>
      <c r="C100" s="530"/>
      <c r="D100" s="530"/>
      <c r="E100" s="1103" t="s">
        <v>1492</v>
      </c>
      <c r="F100" s="1104">
        <f>SUM(F9:F98)</f>
        <v>0</v>
      </c>
      <c r="G100" s="1104">
        <f>SUM(G9:G98)</f>
        <v>0</v>
      </c>
      <c r="H100" s="1104">
        <f>SUM(H9:H98)</f>
        <v>0</v>
      </c>
      <c r="I100" s="1104">
        <f>SUM(I9:I98)</f>
        <v>0</v>
      </c>
      <c r="J100" s="1104">
        <f>SUM(J9:J98)</f>
        <v>0</v>
      </c>
    </row>
    <row r="101" spans="1:10">
      <c r="E101" s="539"/>
    </row>
    <row r="102" spans="1:10">
      <c r="E102" s="539"/>
    </row>
    <row r="103" spans="1:10">
      <c r="E103" s="539"/>
    </row>
    <row r="104" spans="1:10">
      <c r="E104" s="539"/>
    </row>
    <row r="105" spans="1:10">
      <c r="E105" s="539"/>
    </row>
    <row r="106" spans="1:10">
      <c r="E106" s="539"/>
    </row>
    <row r="107" spans="1:10">
      <c r="E107" s="539"/>
    </row>
    <row r="108" spans="1:10">
      <c r="E108" s="539"/>
    </row>
    <row r="109" spans="1:10">
      <c r="E109" s="539"/>
    </row>
    <row r="110" spans="1:10">
      <c r="E110" s="539"/>
    </row>
    <row r="111" spans="1:10">
      <c r="E111" s="539"/>
    </row>
    <row r="112" spans="1:10">
      <c r="E112" s="539"/>
    </row>
    <row r="113" spans="5:5">
      <c r="E113" s="539"/>
    </row>
    <row r="114" spans="5:5">
      <c r="E114" s="539"/>
    </row>
    <row r="115" spans="5:5">
      <c r="E115" s="539"/>
    </row>
    <row r="116" spans="5:5">
      <c r="E116" s="539"/>
    </row>
    <row r="117" spans="5:5">
      <c r="E117" s="539"/>
    </row>
    <row r="118" spans="5:5">
      <c r="E118" s="539"/>
    </row>
    <row r="119" spans="5:5">
      <c r="E119" s="539"/>
    </row>
    <row r="120" spans="5:5">
      <c r="E120" s="539"/>
    </row>
    <row r="121" spans="5:5">
      <c r="E121" s="539"/>
    </row>
    <row r="122" spans="5:5">
      <c r="E122" s="539"/>
    </row>
    <row r="123" spans="5:5">
      <c r="E123" s="539"/>
    </row>
    <row r="124" spans="5:5">
      <c r="E124" s="539"/>
    </row>
    <row r="125" spans="5:5">
      <c r="E125" s="539"/>
    </row>
    <row r="126" spans="5:5">
      <c r="E126" s="539"/>
    </row>
    <row r="127" spans="5:5">
      <c r="E127" s="539"/>
    </row>
    <row r="128" spans="5:5">
      <c r="E128" s="539"/>
    </row>
    <row r="129" spans="5:5">
      <c r="E129" s="539"/>
    </row>
    <row r="130" spans="5:5">
      <c r="E130" s="539"/>
    </row>
    <row r="131" spans="5:5">
      <c r="E131" s="539"/>
    </row>
    <row r="132" spans="5:5">
      <c r="E132" s="539"/>
    </row>
    <row r="133" spans="5:5">
      <c r="E133" s="539"/>
    </row>
    <row r="134" spans="5:5">
      <c r="E134" s="539"/>
    </row>
    <row r="135" spans="5:5">
      <c r="E135" s="539"/>
    </row>
    <row r="136" spans="5:5">
      <c r="E136" s="539"/>
    </row>
    <row r="137" spans="5:5">
      <c r="E137" s="539"/>
    </row>
    <row r="138" spans="5:5">
      <c r="E138" s="539"/>
    </row>
    <row r="139" spans="5:5">
      <c r="E139" s="539"/>
    </row>
    <row r="140" spans="5:5">
      <c r="E140" s="539"/>
    </row>
    <row r="141" spans="5:5">
      <c r="E141" s="539"/>
    </row>
    <row r="142" spans="5:5">
      <c r="E142" s="539"/>
    </row>
    <row r="143" spans="5:5">
      <c r="E143" s="539"/>
    </row>
    <row r="144" spans="5:5">
      <c r="E144" s="539"/>
    </row>
    <row r="145" spans="5:5">
      <c r="E145" s="539"/>
    </row>
    <row r="146" spans="5:5">
      <c r="E146" s="539"/>
    </row>
    <row r="147" spans="5:5">
      <c r="E147" s="539"/>
    </row>
    <row r="148" spans="5:5">
      <c r="E148" s="539"/>
    </row>
    <row r="149" spans="5:5">
      <c r="E149" s="539"/>
    </row>
    <row r="150" spans="5:5">
      <c r="E150" s="539"/>
    </row>
    <row r="151" spans="5:5">
      <c r="E151" s="539"/>
    </row>
    <row r="152" spans="5:5">
      <c r="E152" s="539"/>
    </row>
    <row r="153" spans="5:5">
      <c r="E153" s="539"/>
    </row>
    <row r="154" spans="5:5">
      <c r="E154" s="539"/>
    </row>
  </sheetData>
  <sheetProtection algorithmName="SHA-512" hashValue="jIw+mfH5GRsCnvw2bMdhkLEs1jCNTCsFjbZGxS3H4k4wHwpdvk3V8Sqt0mXEGq+mg3H9hl4jeDay8sRVG8fQ8w==" saltValue="TTiSblxyOcYI3oSPOBJyYw==" spinCount="100000" sheet="1" formatColumns="0" formatRows="0" insertRows="0"/>
  <protectedRanges>
    <protectedRange sqref="C9:C99" name="Range4"/>
    <protectedRange sqref="F9:I99" name="Range1"/>
  </protectedRanges>
  <dataValidations count="1">
    <dataValidation type="list" allowBlank="1" showInputMessage="1" showErrorMessage="1" sqref="D99:E99" xr:uid="{00000000-0002-0000-13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300-000001000000}">
          <x14:formula1>
            <xm:f>'Schedule 1_Enrollment'!$C$12:$C$14</xm:f>
          </x14:formula1>
          <xm:sqref>D9:D98</xm:sqref>
        </x14:dataValidation>
        <x14:dataValidation type="list" allowBlank="1" showInputMessage="1" showErrorMessage="1" xr:uid="{00000000-0002-0000-1300-000002000000}">
          <x14:formula1>
            <xm:f>'Schedule 3A_Income Statement'!$A$35:$A$61</xm:f>
          </x14:formula1>
          <xm:sqref>E9:E98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rgb="FFFFFF00"/>
  </sheetPr>
  <dimension ref="A1:DJ47"/>
  <sheetViews>
    <sheetView topLeftCell="A6" zoomScale="60" zoomScaleNormal="60" workbookViewId="0">
      <selection activeCell="P51" sqref="P51"/>
    </sheetView>
  </sheetViews>
  <sheetFormatPr defaultColWidth="8" defaultRowHeight="12.75"/>
  <cols>
    <col min="1" max="1" width="6.5703125" style="565" bestFit="1" customWidth="1"/>
    <col min="2" max="2" width="24.5703125" style="566" customWidth="1"/>
    <col min="3" max="3" width="16.5703125" style="566" customWidth="1"/>
    <col min="4" max="28" width="16.5703125" style="554" customWidth="1"/>
    <col min="29" max="32" width="16.5703125" style="565" customWidth="1"/>
    <col min="33" max="33" width="23.42578125" style="565" bestFit="1" customWidth="1"/>
    <col min="34" max="34" width="16.5703125" style="565" customWidth="1"/>
    <col min="35" max="16384" width="8" style="565"/>
  </cols>
  <sheetData>
    <row r="1" spans="1:114" s="557" customFormat="1" ht="15.75">
      <c r="A1" s="526" t="s">
        <v>1493</v>
      </c>
      <c r="B1" s="551"/>
      <c r="C1" s="552"/>
      <c r="D1" s="553"/>
      <c r="E1" s="552"/>
      <c r="F1" s="552"/>
      <c r="G1" s="554"/>
      <c r="H1" s="554"/>
      <c r="I1" s="554"/>
      <c r="J1" s="554"/>
      <c r="K1" s="554"/>
      <c r="L1" s="554"/>
      <c r="M1" s="554"/>
      <c r="N1" s="554"/>
      <c r="O1" s="554"/>
      <c r="P1" s="554"/>
      <c r="Q1" s="554"/>
      <c r="R1" s="554"/>
      <c r="S1" s="554"/>
      <c r="T1" s="554"/>
      <c r="U1" s="554"/>
      <c r="V1" s="554"/>
      <c r="W1" s="554"/>
      <c r="X1" s="554"/>
      <c r="Y1" s="554"/>
      <c r="Z1" s="554"/>
      <c r="AA1" s="554"/>
      <c r="AB1" s="555"/>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row>
    <row r="2" spans="1:114" s="557" customFormat="1">
      <c r="A2" s="532" t="s">
        <v>1305</v>
      </c>
      <c r="B2" s="532"/>
      <c r="C2" s="459" t="str">
        <f>'Schedule 2_Balance Sheet'!C2</f>
        <v>Tufts Associated Health Plans, Inc. (TAHMO)</v>
      </c>
      <c r="D2" s="567"/>
      <c r="E2" s="567"/>
      <c r="F2" s="568"/>
      <c r="G2" s="554"/>
      <c r="H2" s="554"/>
      <c r="I2" s="554"/>
      <c r="J2" s="554"/>
      <c r="K2" s="554"/>
      <c r="L2" s="554"/>
      <c r="M2" s="554"/>
      <c r="N2" s="554"/>
      <c r="O2" s="554"/>
      <c r="P2" s="554"/>
      <c r="Q2" s="554"/>
      <c r="R2" s="554"/>
      <c r="S2" s="554"/>
      <c r="T2" s="554"/>
      <c r="U2" s="554"/>
      <c r="V2" s="554"/>
      <c r="W2" s="554"/>
      <c r="X2" s="554"/>
      <c r="Y2" s="554"/>
      <c r="Z2" s="554"/>
      <c r="AA2" s="554"/>
      <c r="AB2" s="555"/>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556"/>
      <c r="CQ2" s="556"/>
      <c r="CR2" s="556"/>
      <c r="CS2" s="556"/>
      <c r="CT2" s="556"/>
      <c r="CU2" s="556"/>
      <c r="CV2" s="556"/>
      <c r="CW2" s="556"/>
      <c r="CX2" s="556"/>
      <c r="CY2" s="556"/>
      <c r="CZ2" s="556"/>
      <c r="DA2" s="556"/>
      <c r="DB2" s="556"/>
      <c r="DC2" s="556"/>
      <c r="DD2" s="556"/>
      <c r="DE2" s="556"/>
      <c r="DF2" s="556"/>
      <c r="DG2" s="556"/>
      <c r="DH2" s="556"/>
      <c r="DI2" s="556"/>
      <c r="DJ2" s="556"/>
    </row>
    <row r="3" spans="1:114" s="557" customFormat="1">
      <c r="A3" s="532" t="s">
        <v>1287</v>
      </c>
      <c r="B3" s="532"/>
      <c r="C3" s="608" t="str">
        <f>'Schedule 2_Balance Sheet'!C3</f>
        <v>01/01/2023 - 12/31/2023</v>
      </c>
      <c r="D3" s="604"/>
      <c r="E3" s="604"/>
      <c r="F3" s="605"/>
      <c r="G3" s="554"/>
      <c r="H3" s="554"/>
      <c r="I3" s="554"/>
      <c r="J3" s="554"/>
      <c r="K3" s="554"/>
      <c r="L3" s="554"/>
      <c r="M3" s="554"/>
      <c r="N3" s="554"/>
      <c r="O3" s="554"/>
      <c r="P3" s="554"/>
      <c r="Q3" s="554"/>
      <c r="R3" s="554"/>
      <c r="S3" s="554"/>
      <c r="T3" s="554"/>
      <c r="U3" s="554"/>
      <c r="V3" s="554"/>
      <c r="W3" s="554"/>
      <c r="X3" s="554"/>
      <c r="Y3" s="554"/>
      <c r="Z3" s="554"/>
      <c r="AA3" s="554"/>
      <c r="AB3" s="555"/>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row>
    <row r="4" spans="1:114" s="557" customFormat="1">
      <c r="A4" s="532" t="s">
        <v>1308</v>
      </c>
      <c r="B4" s="532"/>
      <c r="C4" s="463">
        <f>'Schedule 2_Balance Sheet'!C4</f>
        <v>45565</v>
      </c>
      <c r="D4" s="567"/>
      <c r="E4" s="567"/>
      <c r="F4" s="568"/>
      <c r="G4" s="554"/>
      <c r="H4" s="554"/>
      <c r="I4" s="554"/>
      <c r="J4" s="554"/>
      <c r="K4" s="554"/>
      <c r="L4" s="554"/>
      <c r="M4" s="554"/>
      <c r="N4" s="554"/>
      <c r="O4" s="554"/>
      <c r="P4" s="554"/>
      <c r="Q4" s="554"/>
      <c r="R4" s="554"/>
      <c r="S4" s="554"/>
      <c r="T4" s="554"/>
      <c r="U4" s="554"/>
      <c r="V4" s="554"/>
      <c r="W4" s="554"/>
      <c r="X4" s="554"/>
      <c r="Y4" s="554"/>
      <c r="Z4" s="554"/>
      <c r="AA4" s="554"/>
      <c r="AB4" s="555"/>
      <c r="AC4" s="556"/>
      <c r="AD4" s="556"/>
      <c r="AE4" s="556"/>
      <c r="AF4" s="556"/>
      <c r="AG4" s="556"/>
      <c r="AH4" s="556"/>
      <c r="AI4" s="556"/>
      <c r="AJ4" s="556"/>
      <c r="AK4" s="556"/>
      <c r="AL4" s="556"/>
      <c r="AM4" s="556"/>
      <c r="AN4" s="556"/>
      <c r="AO4" s="556"/>
      <c r="AP4" s="556"/>
      <c r="AQ4" s="556"/>
      <c r="AR4" s="556"/>
      <c r="AS4" s="556"/>
      <c r="AT4" s="556"/>
      <c r="AU4" s="556"/>
      <c r="AV4" s="556"/>
      <c r="AW4" s="556"/>
      <c r="AX4" s="556"/>
      <c r="AY4" s="556"/>
      <c r="AZ4" s="556"/>
      <c r="BA4" s="556"/>
      <c r="BB4" s="556"/>
      <c r="BC4" s="556"/>
      <c r="BD4" s="556"/>
      <c r="BE4" s="556"/>
      <c r="BF4" s="556"/>
      <c r="BG4" s="556"/>
      <c r="BH4" s="556"/>
      <c r="BI4" s="556"/>
      <c r="BJ4" s="556"/>
      <c r="BK4" s="556"/>
      <c r="BL4" s="556"/>
      <c r="BM4" s="556"/>
      <c r="BN4" s="556"/>
      <c r="BO4" s="556"/>
      <c r="BP4" s="556"/>
      <c r="BQ4" s="556"/>
      <c r="BR4" s="556"/>
      <c r="BS4" s="556"/>
      <c r="BT4" s="556"/>
      <c r="BU4" s="556"/>
      <c r="BV4" s="556"/>
      <c r="BW4" s="556"/>
      <c r="BX4" s="556"/>
      <c r="BY4" s="556"/>
      <c r="BZ4" s="556"/>
      <c r="CA4" s="556"/>
      <c r="CB4" s="556"/>
      <c r="CC4" s="556"/>
      <c r="CD4" s="556"/>
      <c r="CE4" s="556"/>
      <c r="CF4" s="556"/>
      <c r="CG4" s="556"/>
      <c r="CH4" s="556"/>
      <c r="CI4" s="556"/>
      <c r="CJ4" s="556"/>
      <c r="CK4" s="556"/>
      <c r="CL4" s="556"/>
      <c r="CM4" s="556"/>
      <c r="CN4" s="556"/>
      <c r="CO4" s="556"/>
      <c r="CP4" s="556"/>
      <c r="CQ4" s="556"/>
      <c r="CR4" s="556"/>
      <c r="CS4" s="556"/>
      <c r="CT4" s="556"/>
      <c r="CU4" s="556"/>
      <c r="CV4" s="556"/>
      <c r="CW4" s="556"/>
      <c r="CX4" s="556"/>
      <c r="CY4" s="556"/>
      <c r="CZ4" s="556"/>
      <c r="DA4" s="556"/>
      <c r="DB4" s="556"/>
      <c r="DC4" s="556"/>
      <c r="DD4" s="556"/>
      <c r="DE4" s="556"/>
      <c r="DF4" s="556"/>
      <c r="DG4" s="556"/>
      <c r="DH4" s="556"/>
      <c r="DI4" s="556"/>
      <c r="DJ4" s="556"/>
    </row>
    <row r="5" spans="1:114" s="557" customFormat="1">
      <c r="A5" s="532" t="s">
        <v>1309</v>
      </c>
      <c r="B5" s="532"/>
      <c r="C5" s="459" t="str">
        <f>'Schedule 2_Balance Sheet'!C5</f>
        <v>Roshni Parikh</v>
      </c>
      <c r="D5" s="567"/>
      <c r="E5" s="567"/>
      <c r="F5" s="568"/>
      <c r="G5" s="554"/>
      <c r="H5" s="554"/>
      <c r="I5" s="554"/>
      <c r="J5" s="554"/>
      <c r="K5" s="554"/>
      <c r="L5" s="554"/>
      <c r="M5" s="554"/>
      <c r="N5" s="554"/>
      <c r="O5" s="554"/>
      <c r="P5" s="554"/>
      <c r="Q5" s="554"/>
      <c r="R5" s="554"/>
      <c r="S5" s="554"/>
      <c r="T5" s="554"/>
      <c r="U5" s="554"/>
      <c r="V5" s="554"/>
      <c r="W5" s="554"/>
      <c r="X5" s="554"/>
      <c r="Y5" s="554"/>
      <c r="Z5" s="554"/>
      <c r="AA5" s="554"/>
      <c r="AB5" s="555"/>
      <c r="AC5" s="556"/>
      <c r="AD5" s="556"/>
      <c r="AE5" s="556"/>
      <c r="AF5" s="556"/>
      <c r="AG5" s="556"/>
      <c r="AH5" s="556"/>
      <c r="AI5" s="556"/>
      <c r="AJ5" s="556"/>
      <c r="AK5" s="556"/>
      <c r="AL5" s="556"/>
      <c r="AM5" s="556"/>
      <c r="AN5" s="556"/>
      <c r="AO5" s="556"/>
      <c r="AP5" s="556"/>
      <c r="AQ5" s="556"/>
      <c r="AR5" s="556"/>
      <c r="AS5" s="556"/>
      <c r="AT5" s="556"/>
      <c r="AU5" s="556"/>
      <c r="AV5" s="556"/>
      <c r="AW5" s="556"/>
      <c r="AX5" s="556"/>
      <c r="AY5" s="556"/>
      <c r="AZ5" s="556"/>
      <c r="BA5" s="556"/>
      <c r="BB5" s="556"/>
      <c r="BC5" s="556"/>
      <c r="BD5" s="556"/>
      <c r="BE5" s="556"/>
      <c r="BF5" s="556"/>
      <c r="BG5" s="556"/>
      <c r="BH5" s="556"/>
      <c r="BI5" s="556"/>
      <c r="BJ5" s="556"/>
      <c r="BK5" s="556"/>
      <c r="BL5" s="556"/>
      <c r="BM5" s="556"/>
      <c r="BN5" s="556"/>
      <c r="BO5" s="556"/>
      <c r="BP5" s="556"/>
      <c r="BQ5" s="556"/>
      <c r="BR5" s="556"/>
      <c r="BS5" s="556"/>
      <c r="BT5" s="556"/>
      <c r="BU5" s="556"/>
      <c r="BV5" s="556"/>
      <c r="BW5" s="556"/>
      <c r="BX5" s="556"/>
      <c r="BY5" s="556"/>
      <c r="BZ5" s="556"/>
      <c r="CA5" s="556"/>
      <c r="CB5" s="556"/>
      <c r="CC5" s="556"/>
      <c r="CD5" s="556"/>
      <c r="CE5" s="556"/>
      <c r="CF5" s="556"/>
      <c r="CG5" s="556"/>
      <c r="CH5" s="556"/>
      <c r="CI5" s="556"/>
      <c r="CJ5" s="556"/>
      <c r="CK5" s="556"/>
      <c r="CL5" s="556"/>
      <c r="CM5" s="556"/>
      <c r="CN5" s="556"/>
      <c r="CO5" s="556"/>
      <c r="CP5" s="556"/>
      <c r="CQ5" s="556"/>
      <c r="CR5" s="556"/>
      <c r="CS5" s="556"/>
      <c r="CT5" s="556"/>
      <c r="CU5" s="556"/>
      <c r="CV5" s="556"/>
      <c r="CW5" s="556"/>
      <c r="CX5" s="556"/>
      <c r="CY5" s="556"/>
      <c r="CZ5" s="556"/>
      <c r="DA5" s="556"/>
      <c r="DB5" s="556"/>
      <c r="DC5" s="556"/>
      <c r="DD5" s="556"/>
      <c r="DE5" s="556"/>
      <c r="DF5" s="556"/>
      <c r="DG5" s="556"/>
      <c r="DH5" s="556"/>
      <c r="DI5" s="556"/>
      <c r="DJ5" s="556"/>
    </row>
    <row r="6" spans="1:114" s="557" customFormat="1">
      <c r="A6" s="532" t="s">
        <v>1290</v>
      </c>
      <c r="B6" s="532"/>
      <c r="C6" s="463">
        <f>'Schedule 2_Balance Sheet'!C6</f>
        <v>45596</v>
      </c>
      <c r="D6" s="567"/>
      <c r="E6" s="567"/>
      <c r="F6" s="568"/>
      <c r="G6" s="554"/>
      <c r="H6" s="554"/>
      <c r="I6" s="554"/>
      <c r="J6" s="554"/>
      <c r="K6" s="554"/>
      <c r="L6" s="554"/>
      <c r="M6" s="554"/>
      <c r="N6" s="554"/>
      <c r="O6" s="554"/>
      <c r="P6" s="554"/>
      <c r="Q6" s="554"/>
      <c r="R6" s="554"/>
      <c r="S6" s="554"/>
      <c r="T6" s="554"/>
      <c r="U6" s="554"/>
      <c r="V6" s="554"/>
      <c r="W6" s="554"/>
      <c r="X6" s="554"/>
      <c r="Y6" s="554"/>
      <c r="Z6" s="554"/>
      <c r="AA6" s="554"/>
      <c r="AB6" s="555"/>
      <c r="AC6" s="556"/>
      <c r="AD6" s="556"/>
      <c r="AE6" s="556"/>
      <c r="AF6" s="556"/>
      <c r="AG6" s="556"/>
      <c r="AH6" s="556"/>
      <c r="AI6" s="556"/>
      <c r="AJ6" s="556"/>
      <c r="AK6" s="556"/>
      <c r="AL6" s="556"/>
      <c r="AM6" s="556"/>
      <c r="AN6" s="556"/>
      <c r="AO6" s="556"/>
      <c r="AP6" s="556"/>
      <c r="AQ6" s="556"/>
      <c r="AR6" s="556"/>
      <c r="AS6" s="556"/>
      <c r="AT6" s="556"/>
      <c r="AU6" s="556"/>
      <c r="AV6" s="556"/>
      <c r="AW6" s="556"/>
      <c r="AX6" s="556"/>
      <c r="AY6" s="556"/>
      <c r="AZ6" s="556"/>
      <c r="BA6" s="556"/>
      <c r="BB6" s="556"/>
      <c r="BC6" s="556"/>
      <c r="BD6" s="556"/>
      <c r="BE6" s="556"/>
      <c r="BF6" s="556"/>
      <c r="BG6" s="556"/>
      <c r="BH6" s="556"/>
      <c r="BI6" s="556"/>
      <c r="BJ6" s="556"/>
      <c r="BK6" s="556"/>
      <c r="BL6" s="556"/>
      <c r="BM6" s="556"/>
      <c r="BN6" s="556"/>
      <c r="BO6" s="556"/>
      <c r="BP6" s="556"/>
      <c r="BQ6" s="556"/>
      <c r="BR6" s="556"/>
      <c r="BS6" s="556"/>
      <c r="BT6" s="556"/>
      <c r="BU6" s="556"/>
      <c r="BV6" s="556"/>
      <c r="BW6" s="556"/>
      <c r="BX6" s="556"/>
      <c r="BY6" s="556"/>
      <c r="BZ6" s="556"/>
      <c r="CA6" s="556"/>
      <c r="CB6" s="556"/>
      <c r="CC6" s="556"/>
      <c r="CD6" s="556"/>
      <c r="CE6" s="556"/>
      <c r="CF6" s="556"/>
      <c r="CG6" s="556"/>
      <c r="CH6" s="556"/>
      <c r="CI6" s="556"/>
      <c r="CJ6" s="556"/>
      <c r="CK6" s="556"/>
      <c r="CL6" s="556"/>
      <c r="CM6" s="556"/>
      <c r="CN6" s="556"/>
      <c r="CO6" s="556"/>
      <c r="CP6" s="556"/>
      <c r="CQ6" s="556"/>
      <c r="CR6" s="556"/>
      <c r="CS6" s="556"/>
      <c r="CT6" s="556"/>
      <c r="CU6" s="556"/>
      <c r="CV6" s="556"/>
      <c r="CW6" s="556"/>
      <c r="CX6" s="556"/>
      <c r="CY6" s="556"/>
      <c r="CZ6" s="556"/>
      <c r="DA6" s="556"/>
      <c r="DB6" s="556"/>
      <c r="DC6" s="556"/>
      <c r="DD6" s="556"/>
      <c r="DE6" s="556"/>
      <c r="DF6" s="556"/>
      <c r="DG6" s="556"/>
      <c r="DH6" s="556"/>
      <c r="DI6" s="556"/>
      <c r="DJ6" s="556"/>
    </row>
    <row r="7" spans="1:114" s="557" customFormat="1" ht="13.5" thickBot="1">
      <c r="A7" s="326" t="s">
        <v>1494</v>
      </c>
      <c r="B7" s="558"/>
      <c r="C7" s="558"/>
      <c r="D7" s="558"/>
      <c r="E7" s="558"/>
      <c r="F7" s="558"/>
      <c r="G7" s="558"/>
      <c r="H7" s="558"/>
      <c r="I7" s="554"/>
      <c r="J7" s="554"/>
      <c r="K7" s="554"/>
      <c r="L7" s="554"/>
      <c r="M7" s="554"/>
      <c r="N7" s="554"/>
      <c r="O7" s="554"/>
      <c r="P7" s="554"/>
      <c r="Q7" s="554"/>
      <c r="R7" s="554"/>
      <c r="S7" s="554"/>
      <c r="T7" s="554"/>
      <c r="U7" s="554"/>
      <c r="V7" s="554"/>
      <c r="W7" s="554"/>
      <c r="X7" s="554"/>
      <c r="Y7" s="554"/>
      <c r="Z7" s="554"/>
      <c r="AA7" s="554"/>
      <c r="AB7" s="555"/>
      <c r="AC7" s="556"/>
      <c r="AD7" s="556"/>
      <c r="AE7" s="556"/>
      <c r="AF7" s="556"/>
      <c r="AG7" s="556"/>
      <c r="AH7" s="556"/>
      <c r="AI7" s="556"/>
      <c r="AJ7" s="556"/>
      <c r="AK7" s="556"/>
      <c r="AL7" s="556"/>
      <c r="AM7" s="556"/>
      <c r="AN7" s="556"/>
      <c r="AO7" s="556"/>
      <c r="AP7" s="556"/>
      <c r="AQ7" s="556"/>
      <c r="AR7" s="556"/>
      <c r="AS7" s="556"/>
      <c r="AT7" s="556"/>
      <c r="AU7" s="556"/>
      <c r="AV7" s="556"/>
      <c r="AW7" s="556"/>
      <c r="AX7" s="556"/>
      <c r="AY7" s="556"/>
      <c r="AZ7" s="556"/>
      <c r="BA7" s="556"/>
      <c r="BB7" s="556"/>
      <c r="BC7" s="556"/>
      <c r="BD7" s="556"/>
      <c r="BE7" s="556"/>
      <c r="BF7" s="556"/>
      <c r="BG7" s="556"/>
      <c r="BH7" s="556"/>
      <c r="BI7" s="556"/>
      <c r="BJ7" s="556"/>
      <c r="BK7" s="556"/>
      <c r="BL7" s="556"/>
      <c r="BM7" s="556"/>
      <c r="BN7" s="556"/>
      <c r="BO7" s="556"/>
      <c r="BP7" s="556"/>
      <c r="BQ7" s="556"/>
      <c r="BR7" s="556"/>
      <c r="BS7" s="556"/>
      <c r="BT7" s="556"/>
      <c r="BU7" s="556"/>
      <c r="BV7" s="556"/>
      <c r="BW7" s="556"/>
      <c r="BX7" s="556"/>
      <c r="BY7" s="556"/>
      <c r="BZ7" s="556"/>
      <c r="CA7" s="556"/>
      <c r="CB7" s="556"/>
      <c r="CC7" s="556"/>
      <c r="CD7" s="556"/>
      <c r="CE7" s="556"/>
      <c r="CF7" s="556"/>
      <c r="CG7" s="556"/>
      <c r="CH7" s="556"/>
      <c r="CI7" s="556"/>
      <c r="CJ7" s="556"/>
      <c r="CK7" s="556"/>
      <c r="CL7" s="556"/>
      <c r="CM7" s="556"/>
      <c r="CN7" s="556"/>
      <c r="CO7" s="556"/>
      <c r="CP7" s="556"/>
      <c r="CQ7" s="556"/>
      <c r="CR7" s="556"/>
      <c r="CS7" s="556"/>
      <c r="CT7" s="556"/>
      <c r="CU7" s="556"/>
      <c r="CV7" s="556"/>
      <c r="CW7" s="556"/>
      <c r="CX7" s="556"/>
      <c r="CY7" s="556"/>
      <c r="CZ7" s="556"/>
      <c r="DA7" s="556"/>
      <c r="DB7" s="556"/>
      <c r="DC7" s="556"/>
      <c r="DD7" s="556"/>
      <c r="DE7" s="556"/>
      <c r="DF7" s="556"/>
      <c r="DG7" s="556"/>
      <c r="DH7" s="556"/>
      <c r="DI7" s="556"/>
      <c r="DJ7" s="556"/>
    </row>
    <row r="8" spans="1:114" s="559" customFormat="1" ht="16.5" customHeight="1" thickBot="1">
      <c r="A8" s="1105"/>
      <c r="B8" s="1106"/>
      <c r="C8" s="1107" t="s">
        <v>1495</v>
      </c>
      <c r="D8" s="1107"/>
      <c r="E8" s="1108"/>
      <c r="F8" s="1108"/>
      <c r="G8" s="1108"/>
      <c r="H8" s="1107"/>
      <c r="I8" s="1107"/>
      <c r="J8" s="1108"/>
      <c r="K8" s="1108"/>
      <c r="L8" s="1109"/>
      <c r="M8" s="1107" t="s">
        <v>1495</v>
      </c>
      <c r="N8" s="1107"/>
      <c r="O8" s="1108"/>
      <c r="P8" s="1109"/>
      <c r="Q8" s="1108"/>
      <c r="R8" s="1107"/>
      <c r="S8" s="1107"/>
      <c r="T8" s="1108"/>
      <c r="U8" s="1108"/>
      <c r="V8" s="1109"/>
      <c r="W8" s="1107" t="s">
        <v>1495</v>
      </c>
      <c r="X8" s="1107"/>
      <c r="Y8" s="1108"/>
      <c r="Z8" s="1108"/>
      <c r="AA8" s="1108"/>
      <c r="AB8" s="1110"/>
      <c r="AC8" s="1107"/>
      <c r="AD8" s="1107"/>
      <c r="AE8" s="1107"/>
      <c r="AF8" s="1107"/>
      <c r="AG8" s="1111"/>
      <c r="AH8" s="1112"/>
    </row>
    <row r="9" spans="1:114" s="560" customFormat="1" ht="26.25" thickBot="1">
      <c r="A9" s="1113" t="s">
        <v>434</v>
      </c>
      <c r="B9" s="1114" t="s">
        <v>1496</v>
      </c>
      <c r="C9" s="1115">
        <f t="array" ref="C9:AF9">TRANSPOSE(B10:B39)</f>
        <v>45596</v>
      </c>
      <c r="D9" s="1116">
        <v>45565</v>
      </c>
      <c r="E9" s="1116">
        <v>45535</v>
      </c>
      <c r="F9" s="1116">
        <v>45504</v>
      </c>
      <c r="G9" s="1116">
        <v>45473</v>
      </c>
      <c r="H9" s="1116">
        <v>45443</v>
      </c>
      <c r="I9" s="1116">
        <v>45412</v>
      </c>
      <c r="J9" s="1116">
        <v>45382</v>
      </c>
      <c r="K9" s="1116">
        <v>45351</v>
      </c>
      <c r="L9" s="1116">
        <v>45322</v>
      </c>
      <c r="M9" s="1116">
        <v>45291</v>
      </c>
      <c r="N9" s="1116">
        <v>45260</v>
      </c>
      <c r="O9" s="1117">
        <v>45230</v>
      </c>
      <c r="P9" s="1116">
        <v>45199</v>
      </c>
      <c r="Q9" s="1117">
        <v>45169</v>
      </c>
      <c r="R9" s="1116">
        <v>45138</v>
      </c>
      <c r="S9" s="1117">
        <v>45107</v>
      </c>
      <c r="T9" s="1117">
        <v>45077</v>
      </c>
      <c r="U9" s="1117">
        <v>45046</v>
      </c>
      <c r="V9" s="1116">
        <v>45016</v>
      </c>
      <c r="W9" s="1117">
        <v>44985</v>
      </c>
      <c r="X9" s="1117">
        <v>44957</v>
      </c>
      <c r="Y9" s="1117">
        <v>44926</v>
      </c>
      <c r="Z9" s="1116">
        <v>44895</v>
      </c>
      <c r="AA9" s="1117">
        <v>44865</v>
      </c>
      <c r="AB9" s="1116">
        <v>44834</v>
      </c>
      <c r="AC9" s="1117">
        <v>44804</v>
      </c>
      <c r="AD9" s="1117">
        <v>44773</v>
      </c>
      <c r="AE9" s="1116">
        <v>44742</v>
      </c>
      <c r="AF9" s="1118">
        <v>44712</v>
      </c>
      <c r="AG9" s="1119" t="s">
        <v>1497</v>
      </c>
      <c r="AH9" s="1120" t="s">
        <v>1498</v>
      </c>
    </row>
    <row r="10" spans="1:114" s="560" customFormat="1">
      <c r="A10" s="577">
        <v>1</v>
      </c>
      <c r="B10" s="602">
        <f>EOMONTH(B11,1)</f>
        <v>45596</v>
      </c>
      <c r="C10" s="1121"/>
      <c r="D10" s="1121"/>
      <c r="E10" s="1121"/>
      <c r="F10" s="1121"/>
      <c r="G10" s="1121"/>
      <c r="H10" s="1121"/>
      <c r="I10" s="1121"/>
      <c r="J10" s="1121"/>
      <c r="K10" s="1121"/>
      <c r="L10" s="1121"/>
      <c r="M10" s="1121"/>
      <c r="N10" s="1121"/>
      <c r="O10" s="1121"/>
      <c r="P10" s="1121"/>
      <c r="Q10" s="1121"/>
      <c r="R10" s="1121"/>
      <c r="S10" s="1121"/>
      <c r="T10" s="1121"/>
      <c r="U10" s="1121"/>
      <c r="V10" s="1121"/>
      <c r="W10" s="1121"/>
      <c r="X10" s="1121"/>
      <c r="Y10" s="1121"/>
      <c r="Z10" s="1121"/>
      <c r="AA10" s="1121"/>
      <c r="AB10" s="1121"/>
      <c r="AC10" s="1121"/>
      <c r="AD10" s="1121"/>
      <c r="AE10" s="1121"/>
      <c r="AF10" s="1122"/>
      <c r="AG10" s="1123"/>
      <c r="AH10" s="576">
        <f t="shared" ref="AH10:AH38" si="0">SUM(C10:AG10)</f>
        <v>0</v>
      </c>
    </row>
    <row r="11" spans="1:114" s="560" customFormat="1">
      <c r="A11" s="577">
        <v>2</v>
      </c>
      <c r="B11" s="578">
        <f>'Schedule 2_Balance Sheet'!C4</f>
        <v>45565</v>
      </c>
      <c r="C11" s="587"/>
      <c r="D11" s="609"/>
      <c r="E11" s="609"/>
      <c r="F11" s="609"/>
      <c r="G11" s="609"/>
      <c r="H11" s="609"/>
      <c r="I11" s="609"/>
      <c r="J11" s="609"/>
      <c r="K11" s="609"/>
      <c r="L11" s="609"/>
      <c r="M11" s="609">
        <v>2182.5700000000002</v>
      </c>
      <c r="N11" s="609">
        <v>1288.24</v>
      </c>
      <c r="O11" s="609">
        <v>1104.8900000000001</v>
      </c>
      <c r="P11" s="609">
        <v>894.5</v>
      </c>
      <c r="Q11" s="609">
        <v>408.71</v>
      </c>
      <c r="R11" s="609">
        <v>-31.03</v>
      </c>
      <c r="S11" s="609">
        <v>183.76</v>
      </c>
      <c r="T11" s="609">
        <v>305.97000000000003</v>
      </c>
      <c r="U11" s="609">
        <v>681.3</v>
      </c>
      <c r="V11" s="609">
        <v>-2209.86</v>
      </c>
      <c r="W11" s="609">
        <v>196.38</v>
      </c>
      <c r="X11" s="609">
        <v>315.02</v>
      </c>
      <c r="Y11" s="609">
        <v>0</v>
      </c>
      <c r="Z11" s="609">
        <v>0</v>
      </c>
      <c r="AA11" s="609">
        <v>0</v>
      </c>
      <c r="AB11" s="609">
        <v>13.4</v>
      </c>
      <c r="AC11" s="609">
        <v>0</v>
      </c>
      <c r="AD11" s="609">
        <v>28.38</v>
      </c>
      <c r="AE11" s="609">
        <v>878.33</v>
      </c>
      <c r="AF11" s="598">
        <v>0</v>
      </c>
      <c r="AG11" s="593">
        <v>-8304.8700000000008</v>
      </c>
      <c r="AH11" s="576">
        <f t="shared" si="0"/>
        <v>-2064.3100000000004</v>
      </c>
    </row>
    <row r="12" spans="1:114" s="560" customFormat="1">
      <c r="A12" s="577">
        <v>3</v>
      </c>
      <c r="B12" s="578">
        <f>EOMONTH(B11,-1)</f>
        <v>45535</v>
      </c>
      <c r="C12" s="587"/>
      <c r="D12" s="587"/>
      <c r="E12" s="595"/>
      <c r="F12" s="595"/>
      <c r="G12" s="595"/>
      <c r="H12" s="595"/>
      <c r="I12" s="595"/>
      <c r="J12" s="595"/>
      <c r="K12" s="595"/>
      <c r="L12" s="595"/>
      <c r="M12" s="595">
        <v>2018.04</v>
      </c>
      <c r="N12" s="595">
        <v>2533.37</v>
      </c>
      <c r="O12" s="595">
        <v>4036.59</v>
      </c>
      <c r="P12" s="595">
        <v>925.81</v>
      </c>
      <c r="Q12" s="595">
        <v>102.26</v>
      </c>
      <c r="R12" s="595">
        <v>-83.39</v>
      </c>
      <c r="S12" s="595">
        <v>1524.31</v>
      </c>
      <c r="T12" s="595">
        <v>432.27</v>
      </c>
      <c r="U12" s="595">
        <v>219.34</v>
      </c>
      <c r="V12" s="595">
        <v>-161.63</v>
      </c>
      <c r="W12" s="595">
        <v>0</v>
      </c>
      <c r="X12" s="595">
        <v>129.79</v>
      </c>
      <c r="Y12" s="595">
        <v>-96.6</v>
      </c>
      <c r="Z12" s="595">
        <v>0</v>
      </c>
      <c r="AA12" s="595">
        <v>-165.53</v>
      </c>
      <c r="AB12" s="595">
        <v>-50.19</v>
      </c>
      <c r="AC12" s="595">
        <v>-379.17</v>
      </c>
      <c r="AD12" s="595">
        <v>-26.19</v>
      </c>
      <c r="AE12" s="595">
        <v>0</v>
      </c>
      <c r="AF12" s="589">
        <v>-371.25</v>
      </c>
      <c r="AG12" s="593">
        <v>-39.220000000000027</v>
      </c>
      <c r="AH12" s="576">
        <f t="shared" si="0"/>
        <v>10548.61</v>
      </c>
    </row>
    <row r="13" spans="1:114" s="559" customFormat="1" ht="15" customHeight="1">
      <c r="A13" s="577">
        <v>4</v>
      </c>
      <c r="B13" s="578">
        <f t="shared" ref="B13:B39" si="1">EOMONTH(B12,-1)</f>
        <v>45504</v>
      </c>
      <c r="C13" s="587"/>
      <c r="D13" s="585"/>
      <c r="E13" s="587"/>
      <c r="F13" s="595"/>
      <c r="G13" s="595"/>
      <c r="H13" s="595"/>
      <c r="I13" s="595"/>
      <c r="J13" s="595"/>
      <c r="K13" s="595"/>
      <c r="L13" s="595"/>
      <c r="M13" s="595">
        <v>4005.07</v>
      </c>
      <c r="N13" s="595">
        <v>3024.67</v>
      </c>
      <c r="O13" s="595">
        <v>288.3</v>
      </c>
      <c r="P13" s="595">
        <v>722.24</v>
      </c>
      <c r="Q13" s="595">
        <v>342.06</v>
      </c>
      <c r="R13" s="595">
        <v>-220.84</v>
      </c>
      <c r="S13" s="596">
        <v>4.6299999999999697</v>
      </c>
      <c r="T13" s="596">
        <v>1524.88</v>
      </c>
      <c r="U13" s="596">
        <v>400.57</v>
      </c>
      <c r="V13" s="595">
        <v>-238.89</v>
      </c>
      <c r="W13" s="595">
        <v>-298.33</v>
      </c>
      <c r="X13" s="596">
        <v>98.59</v>
      </c>
      <c r="Y13" s="596">
        <v>99.86</v>
      </c>
      <c r="Z13" s="595">
        <v>-189.18</v>
      </c>
      <c r="AA13" s="595">
        <v>-314.43</v>
      </c>
      <c r="AB13" s="595">
        <v>-101.08</v>
      </c>
      <c r="AC13" s="595">
        <v>-378.14</v>
      </c>
      <c r="AD13" s="595">
        <v>-176.49</v>
      </c>
      <c r="AE13" s="595">
        <v>-235.17</v>
      </c>
      <c r="AF13" s="589">
        <v>14.11</v>
      </c>
      <c r="AG13" s="591">
        <v>-783.95</v>
      </c>
      <c r="AH13" s="576">
        <f t="shared" si="0"/>
        <v>7588.4800000000023</v>
      </c>
    </row>
    <row r="14" spans="1:114" s="559" customFormat="1" ht="15" customHeight="1">
      <c r="A14" s="577">
        <v>5</v>
      </c>
      <c r="B14" s="578">
        <f t="shared" si="1"/>
        <v>45473</v>
      </c>
      <c r="C14" s="587"/>
      <c r="D14" s="585"/>
      <c r="E14" s="585"/>
      <c r="F14" s="587"/>
      <c r="G14" s="595"/>
      <c r="H14" s="595"/>
      <c r="I14" s="595"/>
      <c r="J14" s="595"/>
      <c r="K14" s="595"/>
      <c r="L14" s="595"/>
      <c r="M14" s="595">
        <v>5675.21</v>
      </c>
      <c r="N14" s="595">
        <v>3471.04</v>
      </c>
      <c r="O14" s="595">
        <v>4150.9799999999996</v>
      </c>
      <c r="P14" s="595">
        <v>2245.19</v>
      </c>
      <c r="Q14" s="595">
        <v>1858.73</v>
      </c>
      <c r="R14" s="595">
        <v>1728.77</v>
      </c>
      <c r="S14" s="596">
        <v>499.55</v>
      </c>
      <c r="T14" s="596">
        <v>239.82</v>
      </c>
      <c r="U14" s="596">
        <v>92.32</v>
      </c>
      <c r="V14" s="595">
        <v>189.95</v>
      </c>
      <c r="W14" s="595">
        <v>130.13999999999999</v>
      </c>
      <c r="X14" s="596">
        <v>266.17</v>
      </c>
      <c r="Y14" s="596">
        <v>373.08</v>
      </c>
      <c r="Z14" s="595">
        <v>-12.35</v>
      </c>
      <c r="AA14" s="595">
        <v>-8.7600000000000193</v>
      </c>
      <c r="AB14" s="595">
        <v>158.84</v>
      </c>
      <c r="AC14" s="595">
        <v>0</v>
      </c>
      <c r="AD14" s="595">
        <v>0</v>
      </c>
      <c r="AE14" s="595">
        <v>582.04999999999995</v>
      </c>
      <c r="AF14" s="589">
        <v>0</v>
      </c>
      <c r="AG14" s="592">
        <v>-646.19000000000005</v>
      </c>
      <c r="AH14" s="576">
        <f t="shared" si="0"/>
        <v>20994.540000000005</v>
      </c>
    </row>
    <row r="15" spans="1:114" s="559" customFormat="1" ht="15" customHeight="1">
      <c r="A15" s="577">
        <v>6</v>
      </c>
      <c r="B15" s="578">
        <f t="shared" si="1"/>
        <v>45443</v>
      </c>
      <c r="C15" s="587"/>
      <c r="D15" s="585"/>
      <c r="E15" s="585"/>
      <c r="F15" s="585"/>
      <c r="G15" s="587"/>
      <c r="H15" s="595"/>
      <c r="I15" s="595"/>
      <c r="J15" s="595"/>
      <c r="K15" s="595"/>
      <c r="L15" s="595"/>
      <c r="M15" s="595">
        <v>10571.07</v>
      </c>
      <c r="N15" s="595">
        <v>8137.18</v>
      </c>
      <c r="O15" s="595">
        <v>6651.54</v>
      </c>
      <c r="P15" s="595">
        <v>3647.75</v>
      </c>
      <c r="Q15" s="595">
        <v>4743.74</v>
      </c>
      <c r="R15" s="595">
        <v>948.88</v>
      </c>
      <c r="S15" s="596">
        <v>2021.32</v>
      </c>
      <c r="T15" s="596">
        <v>1076.72</v>
      </c>
      <c r="U15" s="596">
        <v>2357.87</v>
      </c>
      <c r="V15" s="595">
        <v>515.77</v>
      </c>
      <c r="W15" s="595">
        <v>708.03</v>
      </c>
      <c r="X15" s="596">
        <v>548</v>
      </c>
      <c r="Y15" s="596">
        <v>1265.52</v>
      </c>
      <c r="Z15" s="595">
        <v>-334.01</v>
      </c>
      <c r="AA15" s="595">
        <v>345.78</v>
      </c>
      <c r="AB15" s="595">
        <v>2988.98</v>
      </c>
      <c r="AC15" s="595">
        <v>0</v>
      </c>
      <c r="AD15" s="595">
        <v>-117.48</v>
      </c>
      <c r="AE15" s="595">
        <v>75.62</v>
      </c>
      <c r="AF15" s="589">
        <v>-278.66000000000003</v>
      </c>
      <c r="AG15" s="592">
        <v>-26.65</v>
      </c>
      <c r="AH15" s="576">
        <f t="shared" si="0"/>
        <v>45846.969999999987</v>
      </c>
    </row>
    <row r="16" spans="1:114" s="559" customFormat="1" ht="15" customHeight="1">
      <c r="A16" s="577">
        <v>7</v>
      </c>
      <c r="B16" s="578">
        <f t="shared" si="1"/>
        <v>45412</v>
      </c>
      <c r="C16" s="587"/>
      <c r="D16" s="585"/>
      <c r="E16" s="585"/>
      <c r="F16" s="588"/>
      <c r="G16" s="585"/>
      <c r="H16" s="587"/>
      <c r="I16" s="595"/>
      <c r="J16" s="595"/>
      <c r="K16" s="595"/>
      <c r="L16" s="595"/>
      <c r="M16" s="595">
        <v>10162.040000000001</v>
      </c>
      <c r="N16" s="595">
        <v>8793.57</v>
      </c>
      <c r="O16" s="595">
        <v>15938.88</v>
      </c>
      <c r="P16" s="595">
        <v>7567.66</v>
      </c>
      <c r="Q16" s="595">
        <v>6671.86</v>
      </c>
      <c r="R16" s="595">
        <v>3686.23</v>
      </c>
      <c r="S16" s="596">
        <v>3116.19</v>
      </c>
      <c r="T16" s="596">
        <v>5596.56</v>
      </c>
      <c r="U16" s="596">
        <v>1310.28</v>
      </c>
      <c r="V16" s="595">
        <v>120.68</v>
      </c>
      <c r="W16" s="595">
        <v>459.19</v>
      </c>
      <c r="X16" s="596">
        <v>2994.91</v>
      </c>
      <c r="Y16" s="596">
        <v>-588.25</v>
      </c>
      <c r="Z16" s="595">
        <v>402.17</v>
      </c>
      <c r="AA16" s="595">
        <v>294.13</v>
      </c>
      <c r="AB16" s="595">
        <v>570.98</v>
      </c>
      <c r="AC16" s="595">
        <v>345.43</v>
      </c>
      <c r="AD16" s="595">
        <v>259.41000000000003</v>
      </c>
      <c r="AE16" s="595">
        <v>137.44</v>
      </c>
      <c r="AF16" s="589">
        <v>0</v>
      </c>
      <c r="AG16" s="592">
        <v>91.32</v>
      </c>
      <c r="AH16" s="576">
        <f t="shared" si="0"/>
        <v>67930.680000000008</v>
      </c>
    </row>
    <row r="17" spans="1:37" s="559" customFormat="1" ht="15" customHeight="1">
      <c r="A17" s="577">
        <v>8</v>
      </c>
      <c r="B17" s="578">
        <f t="shared" si="1"/>
        <v>45382</v>
      </c>
      <c r="C17" s="587"/>
      <c r="D17" s="585"/>
      <c r="E17" s="585"/>
      <c r="F17" s="585"/>
      <c r="G17" s="585"/>
      <c r="H17" s="585"/>
      <c r="I17" s="587"/>
      <c r="J17" s="595"/>
      <c r="K17" s="595"/>
      <c r="L17" s="595"/>
      <c r="M17" s="595">
        <v>32332.78</v>
      </c>
      <c r="N17" s="595">
        <v>14756.02</v>
      </c>
      <c r="O17" s="595">
        <v>12730.49</v>
      </c>
      <c r="P17" s="595">
        <v>8748.52</v>
      </c>
      <c r="Q17" s="595">
        <v>5574.17</v>
      </c>
      <c r="R17" s="595">
        <v>4230.8500000000004</v>
      </c>
      <c r="S17" s="596">
        <v>10288.75</v>
      </c>
      <c r="T17" s="596">
        <v>2370.7600000000002</v>
      </c>
      <c r="U17" s="596">
        <v>1499.23</v>
      </c>
      <c r="V17" s="595">
        <v>1899.32</v>
      </c>
      <c r="W17" s="595">
        <v>1410.21</v>
      </c>
      <c r="X17" s="596">
        <v>331.78</v>
      </c>
      <c r="Y17" s="596">
        <v>17.63</v>
      </c>
      <c r="Z17" s="595">
        <v>256.88</v>
      </c>
      <c r="AA17" s="595">
        <v>144.30000000000001</v>
      </c>
      <c r="AB17" s="595">
        <v>201.98</v>
      </c>
      <c r="AC17" s="595">
        <v>38.67</v>
      </c>
      <c r="AD17" s="595">
        <v>372.77</v>
      </c>
      <c r="AE17" s="595">
        <v>97.37</v>
      </c>
      <c r="AF17" s="589">
        <v>94.39</v>
      </c>
      <c r="AG17" s="592">
        <v>2065.6999999999998</v>
      </c>
      <c r="AH17" s="576">
        <f t="shared" si="0"/>
        <v>99462.57</v>
      </c>
    </row>
    <row r="18" spans="1:37" s="559" customFormat="1" ht="15" customHeight="1">
      <c r="A18" s="577">
        <v>9</v>
      </c>
      <c r="B18" s="578">
        <f t="shared" si="1"/>
        <v>45351</v>
      </c>
      <c r="C18" s="587"/>
      <c r="D18" s="585"/>
      <c r="E18" s="585"/>
      <c r="F18" s="585"/>
      <c r="G18" s="585"/>
      <c r="H18" s="585"/>
      <c r="I18" s="585"/>
      <c r="J18" s="587"/>
      <c r="K18" s="595"/>
      <c r="L18" s="595"/>
      <c r="M18" s="595">
        <v>163806.07</v>
      </c>
      <c r="N18" s="595">
        <v>41538.01</v>
      </c>
      <c r="O18" s="595">
        <v>18034.93</v>
      </c>
      <c r="P18" s="595">
        <v>7750.4</v>
      </c>
      <c r="Q18" s="595">
        <v>3669.53</v>
      </c>
      <c r="R18" s="595">
        <v>5126.51</v>
      </c>
      <c r="S18" s="596">
        <v>2914.64</v>
      </c>
      <c r="T18" s="596">
        <v>723.79</v>
      </c>
      <c r="U18" s="596">
        <v>2112.9499999999998</v>
      </c>
      <c r="V18" s="595">
        <v>1857.23</v>
      </c>
      <c r="W18" s="595">
        <v>1102.97</v>
      </c>
      <c r="X18" s="596">
        <v>-556.52</v>
      </c>
      <c r="Y18" s="596">
        <v>-36.770000000000003</v>
      </c>
      <c r="Z18" s="595">
        <v>136.52000000000001</v>
      </c>
      <c r="AA18" s="595">
        <v>122.5</v>
      </c>
      <c r="AB18" s="595">
        <v>-89.42</v>
      </c>
      <c r="AC18" s="595">
        <v>100.51</v>
      </c>
      <c r="AD18" s="595">
        <v>0</v>
      </c>
      <c r="AE18" s="595">
        <v>184.18</v>
      </c>
      <c r="AF18" s="589">
        <v>77.37</v>
      </c>
      <c r="AG18" s="592">
        <v>-2017.5800000000002</v>
      </c>
      <c r="AH18" s="576">
        <f t="shared" si="0"/>
        <v>246557.82000000007</v>
      </c>
      <c r="AK18" s="600"/>
    </row>
    <row r="19" spans="1:37" s="559" customFormat="1" ht="15" customHeight="1">
      <c r="A19" s="577">
        <v>10</v>
      </c>
      <c r="B19" s="578">
        <f t="shared" si="1"/>
        <v>45322</v>
      </c>
      <c r="C19" s="587"/>
      <c r="D19" s="585"/>
      <c r="E19" s="585"/>
      <c r="F19" s="585"/>
      <c r="G19" s="585"/>
      <c r="H19" s="585"/>
      <c r="I19" s="585"/>
      <c r="J19" s="585"/>
      <c r="K19" s="587"/>
      <c r="L19" s="595"/>
      <c r="M19" s="595">
        <v>954559.59999999905</v>
      </c>
      <c r="N19" s="595">
        <v>260686.23</v>
      </c>
      <c r="O19" s="595">
        <v>73578.940000000104</v>
      </c>
      <c r="P19" s="595">
        <v>16870.240000000002</v>
      </c>
      <c r="Q19" s="595">
        <v>5031.79</v>
      </c>
      <c r="R19" s="595">
        <v>8466.19</v>
      </c>
      <c r="S19" s="596">
        <v>6006.82</v>
      </c>
      <c r="T19" s="596">
        <v>2153.73</v>
      </c>
      <c r="U19" s="596">
        <v>519.52</v>
      </c>
      <c r="V19" s="595">
        <v>350.1</v>
      </c>
      <c r="W19" s="595">
        <v>515.46</v>
      </c>
      <c r="X19" s="596">
        <v>3913.95</v>
      </c>
      <c r="Y19" s="596">
        <v>594.09</v>
      </c>
      <c r="Z19" s="595">
        <v>97.04</v>
      </c>
      <c r="AA19" s="595">
        <v>999.95</v>
      </c>
      <c r="AB19" s="595">
        <v>211.29</v>
      </c>
      <c r="AC19" s="595">
        <v>249.04</v>
      </c>
      <c r="AD19" s="595">
        <v>113.2</v>
      </c>
      <c r="AE19" s="595">
        <v>286.55</v>
      </c>
      <c r="AF19" s="589">
        <v>139.13</v>
      </c>
      <c r="AG19" s="592">
        <v>529.82000000000005</v>
      </c>
      <c r="AH19" s="576">
        <f t="shared" si="0"/>
        <v>1335872.6799999995</v>
      </c>
    </row>
    <row r="20" spans="1:37" s="559" customFormat="1" ht="15" customHeight="1">
      <c r="A20" s="577">
        <v>11</v>
      </c>
      <c r="B20" s="578">
        <f t="shared" si="1"/>
        <v>45291</v>
      </c>
      <c r="C20" s="587"/>
      <c r="D20" s="585"/>
      <c r="E20" s="585"/>
      <c r="F20" s="585"/>
      <c r="G20" s="585"/>
      <c r="H20" s="585"/>
      <c r="I20" s="585"/>
      <c r="J20" s="585"/>
      <c r="K20" s="585"/>
      <c r="L20" s="587"/>
      <c r="M20" s="595">
        <v>1499683.54999998</v>
      </c>
      <c r="N20" s="595">
        <v>1425058.1799999899</v>
      </c>
      <c r="O20" s="595">
        <v>244170.59</v>
      </c>
      <c r="P20" s="595">
        <v>35903.93</v>
      </c>
      <c r="Q20" s="595">
        <v>12294.26</v>
      </c>
      <c r="R20" s="595">
        <v>6504.07</v>
      </c>
      <c r="S20" s="596">
        <v>6444.17</v>
      </c>
      <c r="T20" s="596">
        <v>4042.76</v>
      </c>
      <c r="U20" s="596">
        <v>1587.6</v>
      </c>
      <c r="V20" s="595">
        <v>1590.44</v>
      </c>
      <c r="W20" s="595">
        <v>778.17</v>
      </c>
      <c r="X20" s="596">
        <v>995.5</v>
      </c>
      <c r="Y20" s="596">
        <v>556.61</v>
      </c>
      <c r="Z20" s="595">
        <v>119.8</v>
      </c>
      <c r="AA20" s="595">
        <v>-612</v>
      </c>
      <c r="AB20" s="595">
        <v>-83.85</v>
      </c>
      <c r="AC20" s="595">
        <v>-159.06</v>
      </c>
      <c r="AD20" s="595">
        <v>-99.34</v>
      </c>
      <c r="AE20" s="595">
        <v>119.41</v>
      </c>
      <c r="AF20" s="589">
        <v>-53.23</v>
      </c>
      <c r="AG20" s="592">
        <v>552.77</v>
      </c>
      <c r="AH20" s="576">
        <f t="shared" si="0"/>
        <v>3239394.3299999689</v>
      </c>
    </row>
    <row r="21" spans="1:37" s="559" customFormat="1" ht="15" customHeight="1">
      <c r="A21" s="577">
        <v>12</v>
      </c>
      <c r="B21" s="578">
        <f t="shared" si="1"/>
        <v>45260</v>
      </c>
      <c r="C21" s="587"/>
      <c r="D21" s="585"/>
      <c r="E21" s="585"/>
      <c r="F21" s="585"/>
      <c r="G21" s="585"/>
      <c r="H21" s="585"/>
      <c r="I21" s="585"/>
      <c r="J21" s="585"/>
      <c r="K21" s="585"/>
      <c r="L21" s="585"/>
      <c r="M21" s="587">
        <v>0</v>
      </c>
      <c r="N21" s="595">
        <v>1214947.08</v>
      </c>
      <c r="O21" s="595">
        <v>1157053.8400000001</v>
      </c>
      <c r="P21" s="595">
        <v>136544.13</v>
      </c>
      <c r="Q21" s="595">
        <v>15715.83</v>
      </c>
      <c r="R21" s="595">
        <v>9267.19</v>
      </c>
      <c r="S21" s="596">
        <v>11832.3</v>
      </c>
      <c r="T21" s="596">
        <v>1722.81</v>
      </c>
      <c r="U21" s="596">
        <v>1922.88</v>
      </c>
      <c r="V21" s="595">
        <v>1305.92</v>
      </c>
      <c r="W21" s="595">
        <v>503.02</v>
      </c>
      <c r="X21" s="596">
        <v>6138.39</v>
      </c>
      <c r="Y21" s="596">
        <v>246.74</v>
      </c>
      <c r="Z21" s="595">
        <v>958.42</v>
      </c>
      <c r="AA21" s="595">
        <v>104.58</v>
      </c>
      <c r="AB21" s="595">
        <v>2354.5500000000002</v>
      </c>
      <c r="AC21" s="595">
        <v>1905.5</v>
      </c>
      <c r="AD21" s="595">
        <v>446.89</v>
      </c>
      <c r="AE21" s="595">
        <v>-251.28</v>
      </c>
      <c r="AF21" s="589">
        <v>17.8</v>
      </c>
      <c r="AG21" s="592">
        <v>-272.45</v>
      </c>
      <c r="AH21" s="576">
        <f t="shared" si="0"/>
        <v>2562464.1399999997</v>
      </c>
    </row>
    <row r="22" spans="1:37" s="559" customFormat="1" ht="15" customHeight="1">
      <c r="A22" s="577">
        <v>13</v>
      </c>
      <c r="B22" s="578">
        <f t="shared" si="1"/>
        <v>45230</v>
      </c>
      <c r="C22" s="587"/>
      <c r="D22" s="585"/>
      <c r="E22" s="585"/>
      <c r="F22" s="585"/>
      <c r="G22" s="585"/>
      <c r="H22" s="585"/>
      <c r="I22" s="585"/>
      <c r="J22" s="585"/>
      <c r="K22" s="585"/>
      <c r="L22" s="585"/>
      <c r="M22" s="585">
        <v>0</v>
      </c>
      <c r="N22" s="587">
        <v>0</v>
      </c>
      <c r="O22" s="595">
        <v>1616798.54</v>
      </c>
      <c r="P22" s="595">
        <v>1015024.48</v>
      </c>
      <c r="Q22" s="595">
        <v>169064.64</v>
      </c>
      <c r="R22" s="595">
        <v>25092.38</v>
      </c>
      <c r="S22" s="596">
        <v>15825.53</v>
      </c>
      <c r="T22" s="596">
        <v>17491.16</v>
      </c>
      <c r="U22" s="596">
        <v>4534.49</v>
      </c>
      <c r="V22" s="595">
        <v>3195</v>
      </c>
      <c r="W22" s="595">
        <v>-445.81</v>
      </c>
      <c r="X22" s="596">
        <v>11966.68</v>
      </c>
      <c r="Y22" s="596">
        <v>1208.07</v>
      </c>
      <c r="Z22" s="595">
        <v>2257.7199999999998</v>
      </c>
      <c r="AA22" s="595">
        <v>288.17</v>
      </c>
      <c r="AB22" s="595">
        <v>599.80999999999995</v>
      </c>
      <c r="AC22" s="595">
        <v>808.29</v>
      </c>
      <c r="AD22" s="595">
        <v>2280.61</v>
      </c>
      <c r="AE22" s="595">
        <v>416.41</v>
      </c>
      <c r="AF22" s="589">
        <v>1257.0999999999999</v>
      </c>
      <c r="AG22" s="592">
        <v>264.30000000000007</v>
      </c>
      <c r="AH22" s="576">
        <f t="shared" si="0"/>
        <v>2887927.5700000003</v>
      </c>
    </row>
    <row r="23" spans="1:37" s="559" customFormat="1" ht="15" customHeight="1">
      <c r="A23" s="577">
        <v>14</v>
      </c>
      <c r="B23" s="578">
        <f t="shared" si="1"/>
        <v>45199</v>
      </c>
      <c r="C23" s="587"/>
      <c r="D23" s="585"/>
      <c r="E23" s="585"/>
      <c r="F23" s="585"/>
      <c r="G23" s="585"/>
      <c r="H23" s="585"/>
      <c r="I23" s="585"/>
      <c r="J23" s="585"/>
      <c r="K23" s="585"/>
      <c r="L23" s="585"/>
      <c r="M23" s="585">
        <v>0</v>
      </c>
      <c r="N23" s="585">
        <v>0</v>
      </c>
      <c r="O23" s="587">
        <v>0</v>
      </c>
      <c r="P23" s="595">
        <v>1715410.5999999901</v>
      </c>
      <c r="Q23" s="595">
        <v>1390035.49000001</v>
      </c>
      <c r="R23" s="595">
        <v>215482.57</v>
      </c>
      <c r="S23" s="596">
        <v>34922.199999999997</v>
      </c>
      <c r="T23" s="596">
        <v>12415.98</v>
      </c>
      <c r="U23" s="596">
        <v>7939.25</v>
      </c>
      <c r="V23" s="595">
        <v>9972.92</v>
      </c>
      <c r="W23" s="595">
        <v>5427.83</v>
      </c>
      <c r="X23" s="596">
        <v>7076.7000000000098</v>
      </c>
      <c r="Y23" s="596">
        <v>141.72999999999999</v>
      </c>
      <c r="Z23" s="595">
        <v>2583.58</v>
      </c>
      <c r="AA23" s="595">
        <v>6402.01</v>
      </c>
      <c r="AB23" s="595">
        <v>3226.2</v>
      </c>
      <c r="AC23" s="595">
        <v>10532.64</v>
      </c>
      <c r="AD23" s="595">
        <v>7564.94</v>
      </c>
      <c r="AE23" s="595">
        <v>9324.1299999999992</v>
      </c>
      <c r="AF23" s="589">
        <v>10495.81</v>
      </c>
      <c r="AG23" s="592">
        <v>10097.159999999998</v>
      </c>
      <c r="AH23" s="576">
        <f t="shared" si="0"/>
        <v>3459051.74</v>
      </c>
    </row>
    <row r="24" spans="1:37" s="559" customFormat="1" ht="15" customHeight="1">
      <c r="A24" s="577">
        <v>15</v>
      </c>
      <c r="B24" s="578">
        <f t="shared" si="1"/>
        <v>45169</v>
      </c>
      <c r="C24" s="587"/>
      <c r="D24" s="585"/>
      <c r="E24" s="585"/>
      <c r="F24" s="585"/>
      <c r="G24" s="585"/>
      <c r="H24" s="585"/>
      <c r="I24" s="585"/>
      <c r="J24" s="585"/>
      <c r="K24" s="585"/>
      <c r="L24" s="585"/>
      <c r="M24" s="585">
        <v>0</v>
      </c>
      <c r="N24" s="585">
        <v>0</v>
      </c>
      <c r="O24" s="587">
        <v>0</v>
      </c>
      <c r="P24" s="587">
        <v>0</v>
      </c>
      <c r="Q24" s="595">
        <v>1341796.9199999899</v>
      </c>
      <c r="R24" s="595">
        <v>995434.650000002</v>
      </c>
      <c r="S24" s="596">
        <v>196042.01</v>
      </c>
      <c r="T24" s="596">
        <v>20434.150000000001</v>
      </c>
      <c r="U24" s="596">
        <v>7098.95</v>
      </c>
      <c r="V24" s="595">
        <v>2582.89</v>
      </c>
      <c r="W24" s="595">
        <v>7596.74</v>
      </c>
      <c r="X24" s="596">
        <v>5320.22</v>
      </c>
      <c r="Y24" s="596">
        <v>2298.4699999999998</v>
      </c>
      <c r="Z24" s="595">
        <v>725.41</v>
      </c>
      <c r="AA24" s="595">
        <v>600.64</v>
      </c>
      <c r="AB24" s="595">
        <v>-46.23</v>
      </c>
      <c r="AC24" s="595">
        <v>164.52</v>
      </c>
      <c r="AD24" s="595">
        <v>432.95</v>
      </c>
      <c r="AE24" s="595">
        <v>530.16</v>
      </c>
      <c r="AF24" s="589">
        <v>-99.94</v>
      </c>
      <c r="AG24" s="592">
        <v>-1821.2299999999998</v>
      </c>
      <c r="AH24" s="576">
        <f t="shared" si="0"/>
        <v>2579091.2799999933</v>
      </c>
    </row>
    <row r="25" spans="1:37" s="559" customFormat="1" ht="15" customHeight="1">
      <c r="A25" s="577">
        <v>16</v>
      </c>
      <c r="B25" s="578">
        <f t="shared" si="1"/>
        <v>45138</v>
      </c>
      <c r="C25" s="587"/>
      <c r="D25" s="585"/>
      <c r="E25" s="585"/>
      <c r="F25" s="585"/>
      <c r="G25" s="585"/>
      <c r="H25" s="585"/>
      <c r="I25" s="585"/>
      <c r="J25" s="585"/>
      <c r="K25" s="585"/>
      <c r="L25" s="585"/>
      <c r="M25" s="585">
        <v>0</v>
      </c>
      <c r="N25" s="585">
        <v>0</v>
      </c>
      <c r="O25" s="586">
        <v>0</v>
      </c>
      <c r="P25" s="585">
        <v>0</v>
      </c>
      <c r="Q25" s="587">
        <v>0</v>
      </c>
      <c r="R25" s="595">
        <v>1429899.45999999</v>
      </c>
      <c r="S25" s="596">
        <v>1448369.6099999901</v>
      </c>
      <c r="T25" s="596">
        <v>176339</v>
      </c>
      <c r="U25" s="596">
        <v>23584.77</v>
      </c>
      <c r="V25" s="595">
        <v>11436.02</v>
      </c>
      <c r="W25" s="595">
        <v>7537.73</v>
      </c>
      <c r="X25" s="596">
        <v>8578.75</v>
      </c>
      <c r="Y25" s="596">
        <v>2621.96</v>
      </c>
      <c r="Z25" s="595">
        <v>1390.82</v>
      </c>
      <c r="AA25" s="595">
        <v>2544.31</v>
      </c>
      <c r="AB25" s="595">
        <v>948.44</v>
      </c>
      <c r="AC25" s="595">
        <v>2494.31</v>
      </c>
      <c r="AD25" s="595">
        <v>907.04</v>
      </c>
      <c r="AE25" s="595">
        <v>-797.09</v>
      </c>
      <c r="AF25" s="589">
        <v>1239.49</v>
      </c>
      <c r="AG25" s="592">
        <v>-1995.69</v>
      </c>
      <c r="AH25" s="576">
        <f t="shared" si="0"/>
        <v>3115098.9299999801</v>
      </c>
    </row>
    <row r="26" spans="1:37" s="559" customFormat="1" ht="15" customHeight="1">
      <c r="A26" s="577">
        <v>17</v>
      </c>
      <c r="B26" s="578">
        <f t="shared" si="1"/>
        <v>45107</v>
      </c>
      <c r="C26" s="587"/>
      <c r="D26" s="585"/>
      <c r="E26" s="585"/>
      <c r="F26" s="585"/>
      <c r="G26" s="585"/>
      <c r="H26" s="585"/>
      <c r="I26" s="585"/>
      <c r="J26" s="585"/>
      <c r="K26" s="585"/>
      <c r="L26" s="585"/>
      <c r="M26" s="585">
        <v>0</v>
      </c>
      <c r="N26" s="585">
        <v>0</v>
      </c>
      <c r="O26" s="586">
        <v>0</v>
      </c>
      <c r="P26" s="585">
        <v>0</v>
      </c>
      <c r="Q26" s="585">
        <v>0</v>
      </c>
      <c r="R26" s="587">
        <v>0</v>
      </c>
      <c r="S26" s="596">
        <v>1151184.26</v>
      </c>
      <c r="T26" s="596">
        <v>1235028.21</v>
      </c>
      <c r="U26" s="596">
        <v>149047.25</v>
      </c>
      <c r="V26" s="595">
        <v>57928.79</v>
      </c>
      <c r="W26" s="595">
        <v>14254.94</v>
      </c>
      <c r="X26" s="596">
        <v>18298.299999999901</v>
      </c>
      <c r="Y26" s="596">
        <v>2576.44</v>
      </c>
      <c r="Z26" s="595">
        <v>2776.9</v>
      </c>
      <c r="AA26" s="595">
        <v>4549.83</v>
      </c>
      <c r="AB26" s="595">
        <v>605.04</v>
      </c>
      <c r="AC26" s="595">
        <v>-241.42</v>
      </c>
      <c r="AD26" s="595">
        <v>611.97</v>
      </c>
      <c r="AE26" s="595">
        <v>1818.44</v>
      </c>
      <c r="AF26" s="598">
        <v>-340.3</v>
      </c>
      <c r="AG26" s="592">
        <v>-1678.91</v>
      </c>
      <c r="AH26" s="576">
        <f t="shared" si="0"/>
        <v>2636419.7399999998</v>
      </c>
    </row>
    <row r="27" spans="1:37" s="559" customFormat="1" ht="15" customHeight="1">
      <c r="A27" s="577">
        <v>18</v>
      </c>
      <c r="B27" s="578">
        <f t="shared" si="1"/>
        <v>45077</v>
      </c>
      <c r="C27" s="587"/>
      <c r="D27" s="585"/>
      <c r="E27" s="585"/>
      <c r="F27" s="585"/>
      <c r="G27" s="585"/>
      <c r="H27" s="585"/>
      <c r="I27" s="585"/>
      <c r="J27" s="585"/>
      <c r="K27" s="585"/>
      <c r="L27" s="585"/>
      <c r="M27" s="585">
        <v>0</v>
      </c>
      <c r="N27" s="585">
        <v>0</v>
      </c>
      <c r="O27" s="586">
        <v>0</v>
      </c>
      <c r="P27" s="585">
        <v>0</v>
      </c>
      <c r="Q27" s="586">
        <v>0</v>
      </c>
      <c r="R27" s="585">
        <v>0</v>
      </c>
      <c r="S27" s="587">
        <v>0</v>
      </c>
      <c r="T27" s="596">
        <v>1518075.6</v>
      </c>
      <c r="U27" s="596">
        <v>1192831.43</v>
      </c>
      <c r="V27" s="595">
        <v>170493.91</v>
      </c>
      <c r="W27" s="595">
        <v>112966.97</v>
      </c>
      <c r="X27" s="596">
        <v>11606.7</v>
      </c>
      <c r="Y27" s="596">
        <v>15838.78</v>
      </c>
      <c r="Z27" s="595">
        <v>8349.74</v>
      </c>
      <c r="AA27" s="595">
        <v>5155.38</v>
      </c>
      <c r="AB27" s="595">
        <v>1907.51</v>
      </c>
      <c r="AC27" s="595">
        <v>511.28</v>
      </c>
      <c r="AD27" s="595">
        <v>3367.3</v>
      </c>
      <c r="AE27" s="595">
        <v>3273.19</v>
      </c>
      <c r="AF27" s="589">
        <v>1010.97</v>
      </c>
      <c r="AG27" s="599">
        <v>1770.0499999999995</v>
      </c>
      <c r="AH27" s="576">
        <f t="shared" si="0"/>
        <v>3047158.81</v>
      </c>
    </row>
    <row r="28" spans="1:37" s="559" customFormat="1" ht="15" customHeight="1">
      <c r="A28" s="577">
        <v>19</v>
      </c>
      <c r="B28" s="578">
        <f t="shared" si="1"/>
        <v>45046</v>
      </c>
      <c r="C28" s="587"/>
      <c r="D28" s="585"/>
      <c r="E28" s="585"/>
      <c r="F28" s="585"/>
      <c r="G28" s="585"/>
      <c r="H28" s="585"/>
      <c r="I28" s="585"/>
      <c r="J28" s="585"/>
      <c r="K28" s="585"/>
      <c r="L28" s="585"/>
      <c r="M28" s="585">
        <v>0</v>
      </c>
      <c r="N28" s="585">
        <v>0</v>
      </c>
      <c r="O28" s="586">
        <v>0</v>
      </c>
      <c r="P28" s="585">
        <v>0</v>
      </c>
      <c r="Q28" s="586">
        <v>0</v>
      </c>
      <c r="R28" s="585">
        <v>0</v>
      </c>
      <c r="S28" s="585">
        <v>0</v>
      </c>
      <c r="T28" s="587">
        <v>0</v>
      </c>
      <c r="U28" s="596">
        <v>1365919.58</v>
      </c>
      <c r="V28" s="595">
        <v>1421926.3400000101</v>
      </c>
      <c r="W28" s="595">
        <v>162506.99</v>
      </c>
      <c r="X28" s="596">
        <v>100833.58</v>
      </c>
      <c r="Y28" s="596">
        <v>29003.45</v>
      </c>
      <c r="Z28" s="595">
        <v>12016.97</v>
      </c>
      <c r="AA28" s="595">
        <v>5442.62</v>
      </c>
      <c r="AB28" s="595">
        <v>5765.22</v>
      </c>
      <c r="AC28" s="595">
        <v>4313.16</v>
      </c>
      <c r="AD28" s="595">
        <v>2623.2</v>
      </c>
      <c r="AE28" s="595">
        <v>2655.84</v>
      </c>
      <c r="AF28" s="589">
        <v>7819.59</v>
      </c>
      <c r="AG28" s="593">
        <v>5856.98</v>
      </c>
      <c r="AH28" s="576">
        <f t="shared" si="0"/>
        <v>3126683.5200000112</v>
      </c>
    </row>
    <row r="29" spans="1:37" s="559" customFormat="1" ht="15" customHeight="1">
      <c r="A29" s="577">
        <v>20</v>
      </c>
      <c r="B29" s="578">
        <f t="shared" si="1"/>
        <v>45016</v>
      </c>
      <c r="C29" s="587"/>
      <c r="D29" s="585"/>
      <c r="E29" s="585"/>
      <c r="F29" s="585"/>
      <c r="G29" s="585"/>
      <c r="H29" s="585"/>
      <c r="I29" s="585"/>
      <c r="J29" s="585"/>
      <c r="K29" s="585"/>
      <c r="L29" s="585"/>
      <c r="M29" s="585">
        <v>0</v>
      </c>
      <c r="N29" s="585">
        <v>0</v>
      </c>
      <c r="O29" s="586">
        <v>0</v>
      </c>
      <c r="P29" s="585">
        <v>0</v>
      </c>
      <c r="Q29" s="586">
        <v>0</v>
      </c>
      <c r="R29" s="585">
        <v>0</v>
      </c>
      <c r="S29" s="586">
        <v>0</v>
      </c>
      <c r="T29" s="585">
        <v>0</v>
      </c>
      <c r="U29" s="587">
        <v>0</v>
      </c>
      <c r="V29" s="595">
        <v>1245557.26999999</v>
      </c>
      <c r="W29" s="595">
        <v>1025337.29</v>
      </c>
      <c r="X29" s="596">
        <v>256533.82</v>
      </c>
      <c r="Y29" s="596">
        <v>130549.8</v>
      </c>
      <c r="Z29" s="595">
        <v>20165.23</v>
      </c>
      <c r="AA29" s="595">
        <v>10663.22</v>
      </c>
      <c r="AB29" s="595">
        <v>9848.83</v>
      </c>
      <c r="AC29" s="595">
        <v>9281.7000000000007</v>
      </c>
      <c r="AD29" s="595">
        <v>5882.11</v>
      </c>
      <c r="AE29" s="595">
        <v>3822.04</v>
      </c>
      <c r="AF29" s="589">
        <v>783.82</v>
      </c>
      <c r="AG29" s="592">
        <v>7854.11</v>
      </c>
      <c r="AH29" s="576">
        <f t="shared" si="0"/>
        <v>2726279.23999999</v>
      </c>
    </row>
    <row r="30" spans="1:37" s="559" customFormat="1" ht="15" customHeight="1">
      <c r="A30" s="577">
        <v>21</v>
      </c>
      <c r="B30" s="578">
        <f t="shared" si="1"/>
        <v>44985</v>
      </c>
      <c r="C30" s="587"/>
      <c r="D30" s="585"/>
      <c r="E30" s="585"/>
      <c r="F30" s="585"/>
      <c r="G30" s="585"/>
      <c r="H30" s="585"/>
      <c r="I30" s="585"/>
      <c r="J30" s="585"/>
      <c r="K30" s="585"/>
      <c r="L30" s="585"/>
      <c r="M30" s="585">
        <v>0</v>
      </c>
      <c r="N30" s="585">
        <v>0</v>
      </c>
      <c r="O30" s="586">
        <v>0</v>
      </c>
      <c r="P30" s="585">
        <v>0</v>
      </c>
      <c r="Q30" s="586">
        <v>0</v>
      </c>
      <c r="R30" s="585">
        <v>0</v>
      </c>
      <c r="S30" s="586">
        <v>0</v>
      </c>
      <c r="T30" s="586">
        <v>0</v>
      </c>
      <c r="U30" s="586">
        <v>0</v>
      </c>
      <c r="V30" s="585">
        <v>0</v>
      </c>
      <c r="W30" s="595">
        <v>1120755.32</v>
      </c>
      <c r="X30" s="596">
        <v>1079176.58</v>
      </c>
      <c r="Y30" s="596">
        <v>183554.67</v>
      </c>
      <c r="Z30" s="595">
        <v>84168.86</v>
      </c>
      <c r="AA30" s="595">
        <v>16436.099999999999</v>
      </c>
      <c r="AB30" s="595">
        <v>13745.78</v>
      </c>
      <c r="AC30" s="595">
        <v>2134.91</v>
      </c>
      <c r="AD30" s="595">
        <v>4957.83</v>
      </c>
      <c r="AE30" s="595">
        <v>2742.77</v>
      </c>
      <c r="AF30" s="589">
        <v>3641.12</v>
      </c>
      <c r="AG30" s="592">
        <v>8656.9499999999989</v>
      </c>
      <c r="AH30" s="576">
        <f t="shared" si="0"/>
        <v>2519970.8900000006</v>
      </c>
    </row>
    <row r="31" spans="1:37" s="559" customFormat="1" ht="15" customHeight="1">
      <c r="A31" s="577">
        <v>22</v>
      </c>
      <c r="B31" s="578">
        <f t="shared" si="1"/>
        <v>44957</v>
      </c>
      <c r="C31" s="587"/>
      <c r="D31" s="585"/>
      <c r="E31" s="585"/>
      <c r="F31" s="585"/>
      <c r="G31" s="585"/>
      <c r="H31" s="585"/>
      <c r="I31" s="585"/>
      <c r="J31" s="585"/>
      <c r="K31" s="585"/>
      <c r="L31" s="585"/>
      <c r="M31" s="585">
        <v>0</v>
      </c>
      <c r="N31" s="585">
        <v>0</v>
      </c>
      <c r="O31" s="586">
        <v>0</v>
      </c>
      <c r="P31" s="585">
        <v>0</v>
      </c>
      <c r="Q31" s="586">
        <v>0</v>
      </c>
      <c r="R31" s="585">
        <v>0</v>
      </c>
      <c r="S31" s="586">
        <v>0</v>
      </c>
      <c r="T31" s="586">
        <v>0</v>
      </c>
      <c r="U31" s="586">
        <v>0</v>
      </c>
      <c r="V31" s="585">
        <v>0</v>
      </c>
      <c r="W31" s="585">
        <v>0</v>
      </c>
      <c r="X31" s="596">
        <v>1164335.5600000101</v>
      </c>
      <c r="Y31" s="596">
        <v>671960.68000000203</v>
      </c>
      <c r="Z31" s="595">
        <v>168635.01</v>
      </c>
      <c r="AA31" s="595">
        <v>29486.03</v>
      </c>
      <c r="AB31" s="595">
        <v>13236.17</v>
      </c>
      <c r="AC31" s="595">
        <v>5452.56</v>
      </c>
      <c r="AD31" s="595">
        <v>4064.08</v>
      </c>
      <c r="AE31" s="595">
        <v>4424.1899999999996</v>
      </c>
      <c r="AF31" s="589">
        <v>3679.64</v>
      </c>
      <c r="AG31" s="592">
        <v>1956.8500000000008</v>
      </c>
      <c r="AH31" s="576">
        <f t="shared" si="0"/>
        <v>2067230.7700000121</v>
      </c>
    </row>
    <row r="32" spans="1:37" s="559" customFormat="1" ht="15" customHeight="1">
      <c r="A32" s="577">
        <v>23</v>
      </c>
      <c r="B32" s="578">
        <f t="shared" si="1"/>
        <v>44926</v>
      </c>
      <c r="C32" s="587"/>
      <c r="D32" s="585"/>
      <c r="E32" s="585"/>
      <c r="F32" s="585"/>
      <c r="G32" s="585"/>
      <c r="H32" s="585"/>
      <c r="I32" s="585"/>
      <c r="J32" s="585"/>
      <c r="K32" s="585"/>
      <c r="L32" s="585"/>
      <c r="M32" s="585">
        <v>0</v>
      </c>
      <c r="N32" s="585">
        <v>0</v>
      </c>
      <c r="O32" s="586">
        <v>0</v>
      </c>
      <c r="P32" s="585">
        <v>0</v>
      </c>
      <c r="Q32" s="586">
        <v>0</v>
      </c>
      <c r="R32" s="585">
        <v>0</v>
      </c>
      <c r="S32" s="586">
        <v>0</v>
      </c>
      <c r="T32" s="586">
        <v>0</v>
      </c>
      <c r="U32" s="586">
        <v>0</v>
      </c>
      <c r="V32" s="585">
        <v>0</v>
      </c>
      <c r="W32" s="586">
        <v>0</v>
      </c>
      <c r="X32" s="585">
        <v>0</v>
      </c>
      <c r="Y32" s="596">
        <v>1348438.76000001</v>
      </c>
      <c r="Z32" s="595">
        <v>1043429.96000001</v>
      </c>
      <c r="AA32" s="595">
        <v>249698.94</v>
      </c>
      <c r="AB32" s="595">
        <v>37286.26</v>
      </c>
      <c r="AC32" s="595">
        <v>15885.8</v>
      </c>
      <c r="AD32" s="595">
        <v>8750.18</v>
      </c>
      <c r="AE32" s="595">
        <v>9175.2800000000007</v>
      </c>
      <c r="AF32" s="589">
        <v>4389.3500000000004</v>
      </c>
      <c r="AG32" s="592">
        <v>8299.5400000000009</v>
      </c>
      <c r="AH32" s="576">
        <f t="shared" si="0"/>
        <v>2725354.0700000199</v>
      </c>
    </row>
    <row r="33" spans="1:34" s="559" customFormat="1" ht="15" customHeight="1">
      <c r="A33" s="577">
        <v>24</v>
      </c>
      <c r="B33" s="578">
        <f t="shared" si="1"/>
        <v>44895</v>
      </c>
      <c r="C33" s="587"/>
      <c r="D33" s="585"/>
      <c r="E33" s="585"/>
      <c r="F33" s="585"/>
      <c r="G33" s="585"/>
      <c r="H33" s="585"/>
      <c r="I33" s="585"/>
      <c r="J33" s="585"/>
      <c r="K33" s="585"/>
      <c r="L33" s="585"/>
      <c r="M33" s="585">
        <v>0</v>
      </c>
      <c r="N33" s="585">
        <v>0</v>
      </c>
      <c r="O33" s="586">
        <v>0</v>
      </c>
      <c r="P33" s="585">
        <v>0</v>
      </c>
      <c r="Q33" s="586">
        <v>0</v>
      </c>
      <c r="R33" s="585">
        <v>0</v>
      </c>
      <c r="S33" s="586">
        <v>0</v>
      </c>
      <c r="T33" s="586">
        <v>0</v>
      </c>
      <c r="U33" s="586">
        <v>0</v>
      </c>
      <c r="V33" s="585">
        <v>0</v>
      </c>
      <c r="W33" s="586">
        <v>0</v>
      </c>
      <c r="X33" s="586">
        <v>0</v>
      </c>
      <c r="Y33" s="585">
        <v>0</v>
      </c>
      <c r="Z33" s="595">
        <v>1194822.94000001</v>
      </c>
      <c r="AA33" s="595">
        <v>926880.300000004</v>
      </c>
      <c r="AB33" s="595">
        <v>137549.96</v>
      </c>
      <c r="AC33" s="595">
        <v>17621.02</v>
      </c>
      <c r="AD33" s="595">
        <v>13209.59</v>
      </c>
      <c r="AE33" s="595">
        <v>11442.51</v>
      </c>
      <c r="AF33" s="589">
        <v>4574.46</v>
      </c>
      <c r="AG33" s="592">
        <v>9157.7999999999993</v>
      </c>
      <c r="AH33" s="576">
        <f t="shared" si="0"/>
        <v>2315258.5800000136</v>
      </c>
    </row>
    <row r="34" spans="1:34" s="559" customFormat="1" ht="15" customHeight="1">
      <c r="A34" s="577">
        <v>25</v>
      </c>
      <c r="B34" s="578">
        <f t="shared" si="1"/>
        <v>44865</v>
      </c>
      <c r="C34" s="587"/>
      <c r="D34" s="585"/>
      <c r="E34" s="585"/>
      <c r="F34" s="585"/>
      <c r="G34" s="585"/>
      <c r="H34" s="585"/>
      <c r="I34" s="585"/>
      <c r="J34" s="585"/>
      <c r="K34" s="585"/>
      <c r="L34" s="585"/>
      <c r="M34" s="585">
        <v>0</v>
      </c>
      <c r="N34" s="585">
        <v>0</v>
      </c>
      <c r="O34" s="586">
        <v>0</v>
      </c>
      <c r="P34" s="585">
        <v>0</v>
      </c>
      <c r="Q34" s="586">
        <v>0</v>
      </c>
      <c r="R34" s="585">
        <v>0</v>
      </c>
      <c r="S34" s="586">
        <v>0</v>
      </c>
      <c r="T34" s="586">
        <v>0</v>
      </c>
      <c r="U34" s="586">
        <v>0</v>
      </c>
      <c r="V34" s="585">
        <v>0</v>
      </c>
      <c r="W34" s="586">
        <v>0</v>
      </c>
      <c r="X34" s="586">
        <v>0</v>
      </c>
      <c r="Y34" s="586">
        <v>0</v>
      </c>
      <c r="Z34" s="585">
        <v>0</v>
      </c>
      <c r="AA34" s="595">
        <v>1379977.9100000099</v>
      </c>
      <c r="AB34" s="595">
        <v>1426727.1400000199</v>
      </c>
      <c r="AC34" s="595">
        <v>242036.80999999901</v>
      </c>
      <c r="AD34" s="595">
        <v>37038.74</v>
      </c>
      <c r="AE34" s="595">
        <v>15320.73</v>
      </c>
      <c r="AF34" s="589">
        <v>13889.85</v>
      </c>
      <c r="AG34" s="592">
        <v>15512.509999999997</v>
      </c>
      <c r="AH34" s="576">
        <f t="shared" si="0"/>
        <v>3130503.6900000288</v>
      </c>
    </row>
    <row r="35" spans="1:34" s="559" customFormat="1" ht="15" customHeight="1">
      <c r="A35" s="577">
        <v>26</v>
      </c>
      <c r="B35" s="578">
        <f t="shared" si="1"/>
        <v>44834</v>
      </c>
      <c r="C35" s="587"/>
      <c r="D35" s="585"/>
      <c r="E35" s="585"/>
      <c r="F35" s="585"/>
      <c r="G35" s="585"/>
      <c r="H35" s="585"/>
      <c r="I35" s="585"/>
      <c r="J35" s="585"/>
      <c r="K35" s="585"/>
      <c r="L35" s="585"/>
      <c r="M35" s="585">
        <v>0</v>
      </c>
      <c r="N35" s="585">
        <v>0</v>
      </c>
      <c r="O35" s="586">
        <v>0</v>
      </c>
      <c r="P35" s="585">
        <v>0</v>
      </c>
      <c r="Q35" s="586">
        <v>0</v>
      </c>
      <c r="R35" s="585">
        <v>0</v>
      </c>
      <c r="S35" s="586">
        <v>0</v>
      </c>
      <c r="T35" s="586">
        <v>0</v>
      </c>
      <c r="U35" s="586">
        <v>0</v>
      </c>
      <c r="V35" s="585">
        <v>0</v>
      </c>
      <c r="W35" s="586">
        <v>0</v>
      </c>
      <c r="X35" s="586">
        <v>0</v>
      </c>
      <c r="Y35" s="586">
        <v>0</v>
      </c>
      <c r="Z35" s="585">
        <v>0</v>
      </c>
      <c r="AA35" s="585">
        <v>0</v>
      </c>
      <c r="AB35" s="595">
        <v>990665.63000000396</v>
      </c>
      <c r="AC35" s="595">
        <v>995079.18000000506</v>
      </c>
      <c r="AD35" s="595">
        <v>195909.4</v>
      </c>
      <c r="AE35" s="595">
        <v>34104.76</v>
      </c>
      <c r="AF35" s="589">
        <v>15221.69</v>
      </c>
      <c r="AG35" s="592">
        <v>18189.630000000012</v>
      </c>
      <c r="AH35" s="576">
        <f t="shared" si="0"/>
        <v>2249170.2900000084</v>
      </c>
    </row>
    <row r="36" spans="1:34" s="559" customFormat="1" ht="15" customHeight="1">
      <c r="A36" s="577">
        <v>27</v>
      </c>
      <c r="B36" s="578">
        <f t="shared" si="1"/>
        <v>44804</v>
      </c>
      <c r="C36" s="587"/>
      <c r="D36" s="585"/>
      <c r="E36" s="585"/>
      <c r="F36" s="585"/>
      <c r="G36" s="585"/>
      <c r="H36" s="585"/>
      <c r="I36" s="585"/>
      <c r="J36" s="585"/>
      <c r="K36" s="585"/>
      <c r="L36" s="585"/>
      <c r="M36" s="585">
        <v>0</v>
      </c>
      <c r="N36" s="585">
        <v>0</v>
      </c>
      <c r="O36" s="586">
        <v>0</v>
      </c>
      <c r="P36" s="585">
        <v>0</v>
      </c>
      <c r="Q36" s="586">
        <v>0</v>
      </c>
      <c r="R36" s="585">
        <v>0</v>
      </c>
      <c r="S36" s="586">
        <v>0</v>
      </c>
      <c r="T36" s="586">
        <v>0</v>
      </c>
      <c r="U36" s="586">
        <v>0</v>
      </c>
      <c r="V36" s="585">
        <v>0</v>
      </c>
      <c r="W36" s="586">
        <v>0</v>
      </c>
      <c r="X36" s="586">
        <v>0</v>
      </c>
      <c r="Y36" s="586">
        <v>0</v>
      </c>
      <c r="Z36" s="585">
        <v>0</v>
      </c>
      <c r="AA36" s="586">
        <v>0</v>
      </c>
      <c r="AB36" s="585">
        <v>0</v>
      </c>
      <c r="AC36" s="595">
        <v>1227993.6200000099</v>
      </c>
      <c r="AD36" s="595">
        <v>761643.18000000098</v>
      </c>
      <c r="AE36" s="595">
        <v>198666.18</v>
      </c>
      <c r="AF36" s="589">
        <v>23941.23</v>
      </c>
      <c r="AG36" s="592">
        <v>19921.409999999996</v>
      </c>
      <c r="AH36" s="576">
        <f t="shared" si="0"/>
        <v>2232165.6200000113</v>
      </c>
    </row>
    <row r="37" spans="1:34" s="559" customFormat="1" ht="15" customHeight="1">
      <c r="A37" s="577">
        <v>28</v>
      </c>
      <c r="B37" s="578">
        <f t="shared" si="1"/>
        <v>44773</v>
      </c>
      <c r="C37" s="587"/>
      <c r="D37" s="585"/>
      <c r="E37" s="585"/>
      <c r="F37" s="585"/>
      <c r="G37" s="585"/>
      <c r="H37" s="585"/>
      <c r="I37" s="585"/>
      <c r="J37" s="585"/>
      <c r="K37" s="585"/>
      <c r="L37" s="585"/>
      <c r="M37" s="585">
        <v>0</v>
      </c>
      <c r="N37" s="585">
        <v>0</v>
      </c>
      <c r="O37" s="586">
        <v>0</v>
      </c>
      <c r="P37" s="585">
        <v>0</v>
      </c>
      <c r="Q37" s="586">
        <v>0</v>
      </c>
      <c r="R37" s="585">
        <v>0</v>
      </c>
      <c r="S37" s="586">
        <v>0</v>
      </c>
      <c r="T37" s="586">
        <v>0</v>
      </c>
      <c r="U37" s="586">
        <v>0</v>
      </c>
      <c r="V37" s="585">
        <v>0</v>
      </c>
      <c r="W37" s="586">
        <v>0</v>
      </c>
      <c r="X37" s="586">
        <v>0</v>
      </c>
      <c r="Y37" s="586">
        <v>0</v>
      </c>
      <c r="Z37" s="585">
        <v>0</v>
      </c>
      <c r="AA37" s="586">
        <v>0</v>
      </c>
      <c r="AB37" s="585">
        <v>0</v>
      </c>
      <c r="AC37" s="585">
        <v>0</v>
      </c>
      <c r="AD37" s="595">
        <v>1247226.8500000101</v>
      </c>
      <c r="AE37" s="595">
        <v>1096913.6599999999</v>
      </c>
      <c r="AF37" s="589">
        <v>257050.23999999999</v>
      </c>
      <c r="AG37" s="592">
        <v>76097.499999999971</v>
      </c>
      <c r="AH37" s="576">
        <f t="shared" si="0"/>
        <v>2677288.2500000102</v>
      </c>
    </row>
    <row r="38" spans="1:34" s="559" customFormat="1" ht="15" customHeight="1">
      <c r="A38" s="577">
        <v>29</v>
      </c>
      <c r="B38" s="578">
        <f t="shared" si="1"/>
        <v>44742</v>
      </c>
      <c r="C38" s="587"/>
      <c r="D38" s="585"/>
      <c r="E38" s="585"/>
      <c r="F38" s="585"/>
      <c r="G38" s="585"/>
      <c r="H38" s="585"/>
      <c r="I38" s="585"/>
      <c r="J38" s="585"/>
      <c r="K38" s="585"/>
      <c r="L38" s="585"/>
      <c r="M38" s="585">
        <v>0</v>
      </c>
      <c r="N38" s="585">
        <v>0</v>
      </c>
      <c r="O38" s="586">
        <v>0</v>
      </c>
      <c r="P38" s="585">
        <v>0</v>
      </c>
      <c r="Q38" s="586">
        <v>0</v>
      </c>
      <c r="R38" s="585">
        <v>0</v>
      </c>
      <c r="S38" s="586">
        <v>0</v>
      </c>
      <c r="T38" s="586">
        <v>0</v>
      </c>
      <c r="U38" s="586">
        <v>0</v>
      </c>
      <c r="V38" s="585">
        <v>0</v>
      </c>
      <c r="W38" s="586">
        <v>0</v>
      </c>
      <c r="X38" s="586">
        <v>0</v>
      </c>
      <c r="Y38" s="586">
        <v>0</v>
      </c>
      <c r="Z38" s="585">
        <v>0</v>
      </c>
      <c r="AA38" s="586">
        <v>0</v>
      </c>
      <c r="AB38" s="585">
        <v>0</v>
      </c>
      <c r="AC38" s="585">
        <v>0</v>
      </c>
      <c r="AD38" s="585">
        <v>0</v>
      </c>
      <c r="AE38" s="595">
        <v>1038545.86999999</v>
      </c>
      <c r="AF38" s="589">
        <v>862686.14999999804</v>
      </c>
      <c r="AG38" s="592">
        <v>179418.54999999996</v>
      </c>
      <c r="AH38" s="576">
        <f t="shared" si="0"/>
        <v>2080650.569999988</v>
      </c>
    </row>
    <row r="39" spans="1:34" s="559" customFormat="1" ht="15" customHeight="1">
      <c r="A39" s="577">
        <v>30</v>
      </c>
      <c r="B39" s="578">
        <f t="shared" si="1"/>
        <v>44712</v>
      </c>
      <c r="C39" s="587"/>
      <c r="D39" s="585"/>
      <c r="E39" s="585"/>
      <c r="F39" s="585"/>
      <c r="G39" s="585"/>
      <c r="H39" s="585"/>
      <c r="I39" s="585"/>
      <c r="J39" s="585"/>
      <c r="K39" s="585"/>
      <c r="L39" s="585"/>
      <c r="M39" s="585">
        <v>0</v>
      </c>
      <c r="N39" s="585">
        <v>0</v>
      </c>
      <c r="O39" s="586">
        <v>0</v>
      </c>
      <c r="P39" s="585">
        <v>0</v>
      </c>
      <c r="Q39" s="586">
        <v>0</v>
      </c>
      <c r="R39" s="585">
        <v>0</v>
      </c>
      <c r="S39" s="586">
        <v>0</v>
      </c>
      <c r="T39" s="586">
        <v>0</v>
      </c>
      <c r="U39" s="586">
        <v>0</v>
      </c>
      <c r="V39" s="585">
        <v>0</v>
      </c>
      <c r="W39" s="586">
        <v>0</v>
      </c>
      <c r="X39" s="586">
        <v>0</v>
      </c>
      <c r="Y39" s="586">
        <v>0</v>
      </c>
      <c r="Z39" s="585">
        <v>0</v>
      </c>
      <c r="AA39" s="586">
        <v>0</v>
      </c>
      <c r="AB39" s="585">
        <v>0</v>
      </c>
      <c r="AC39" s="585">
        <v>0</v>
      </c>
      <c r="AD39" s="585">
        <v>0</v>
      </c>
      <c r="AE39" s="585">
        <v>0</v>
      </c>
      <c r="AF39" s="589">
        <v>1201576.03999999</v>
      </c>
      <c r="AG39" s="592">
        <v>1103857.4199999983</v>
      </c>
      <c r="AH39" s="576">
        <f>SUM(C39:AG39)</f>
        <v>2305433.4599999883</v>
      </c>
    </row>
    <row r="40" spans="1:34" s="559" customFormat="1" ht="31.35" customHeight="1" thickBot="1">
      <c r="A40" s="577">
        <v>31</v>
      </c>
      <c r="B40" s="578" t="s">
        <v>1497</v>
      </c>
      <c r="C40" s="601"/>
      <c r="D40" s="587"/>
      <c r="E40" s="585"/>
      <c r="F40" s="585"/>
      <c r="G40" s="585"/>
      <c r="H40" s="585"/>
      <c r="I40" s="585"/>
      <c r="J40" s="585"/>
      <c r="K40" s="585"/>
      <c r="L40" s="585"/>
      <c r="M40" s="585">
        <v>0</v>
      </c>
      <c r="N40" s="585">
        <v>0</v>
      </c>
      <c r="O40" s="585">
        <v>0</v>
      </c>
      <c r="P40" s="586">
        <v>0</v>
      </c>
      <c r="Q40" s="585">
        <v>0</v>
      </c>
      <c r="R40" s="586">
        <v>0</v>
      </c>
      <c r="S40" s="585">
        <v>0</v>
      </c>
      <c r="T40" s="586">
        <v>0</v>
      </c>
      <c r="U40" s="586">
        <v>0</v>
      </c>
      <c r="V40" s="586">
        <v>0</v>
      </c>
      <c r="W40" s="585">
        <v>0</v>
      </c>
      <c r="X40" s="586">
        <v>0</v>
      </c>
      <c r="Y40" s="586">
        <v>0</v>
      </c>
      <c r="Z40" s="586">
        <v>0</v>
      </c>
      <c r="AA40" s="585">
        <v>0</v>
      </c>
      <c r="AB40" s="586">
        <v>0</v>
      </c>
      <c r="AC40" s="585">
        <v>0</v>
      </c>
      <c r="AD40" s="585">
        <v>0</v>
      </c>
      <c r="AE40" s="585">
        <v>0</v>
      </c>
      <c r="AF40" s="610">
        <v>0</v>
      </c>
      <c r="AG40" s="591">
        <v>110849346.86000013</v>
      </c>
      <c r="AH40" s="576">
        <f>SUM(C40:AG40)</f>
        <v>110849346.86000013</v>
      </c>
    </row>
    <row r="41" spans="1:34" s="559" customFormat="1" ht="40.35" customHeight="1">
      <c r="A41" s="1124">
        <v>32</v>
      </c>
      <c r="B41" s="1125" t="s">
        <v>1499</v>
      </c>
      <c r="C41" s="1126">
        <f>SUM(C10:C40)</f>
        <v>0</v>
      </c>
      <c r="D41" s="1126">
        <f>SUM(D10:D40)</f>
        <v>0</v>
      </c>
      <c r="E41" s="1126">
        <f t="shared" ref="E41:AC41" si="2">SUM(E10:E40)</f>
        <v>0</v>
      </c>
      <c r="F41" s="1126">
        <f t="shared" si="2"/>
        <v>0</v>
      </c>
      <c r="G41" s="1126">
        <f t="shared" si="2"/>
        <v>0</v>
      </c>
      <c r="H41" s="1126">
        <f t="shared" si="2"/>
        <v>0</v>
      </c>
      <c r="I41" s="1126">
        <f t="shared" si="2"/>
        <v>0</v>
      </c>
      <c r="J41" s="1126">
        <f t="shared" si="2"/>
        <v>0</v>
      </c>
      <c r="K41" s="1126">
        <f t="shared" si="2"/>
        <v>0</v>
      </c>
      <c r="L41" s="1126">
        <f t="shared" si="2"/>
        <v>0</v>
      </c>
      <c r="M41" s="1126">
        <f t="shared" si="2"/>
        <v>2684995.999999979</v>
      </c>
      <c r="N41" s="1126">
        <f t="shared" si="2"/>
        <v>2984233.5899999901</v>
      </c>
      <c r="O41" s="1126">
        <f t="shared" si="2"/>
        <v>3154538.5100000002</v>
      </c>
      <c r="P41" s="1126">
        <f t="shared" si="2"/>
        <v>2952255.4499999899</v>
      </c>
      <c r="Q41" s="1126">
        <f t="shared" si="2"/>
        <v>2957309.99</v>
      </c>
      <c r="R41" s="1126">
        <f t="shared" si="2"/>
        <v>2705532.4899999918</v>
      </c>
      <c r="S41" s="1126">
        <f t="shared" si="2"/>
        <v>2891180.04999999</v>
      </c>
      <c r="T41" s="1126">
        <f t="shared" si="2"/>
        <v>2999974.17</v>
      </c>
      <c r="U41" s="1126">
        <f t="shared" si="2"/>
        <v>2763659.58</v>
      </c>
      <c r="V41" s="1126">
        <f t="shared" si="2"/>
        <v>2928312.17</v>
      </c>
      <c r="W41" s="1126">
        <f t="shared" si="2"/>
        <v>2461443.2400000002</v>
      </c>
      <c r="X41" s="1126">
        <f t="shared" si="2"/>
        <v>2678902.47000001</v>
      </c>
      <c r="Y41" s="1126">
        <f t="shared" si="2"/>
        <v>2390624.7200000118</v>
      </c>
      <c r="Z41" s="1126">
        <f t="shared" si="2"/>
        <v>2542758.4300000202</v>
      </c>
      <c r="AA41" s="1126">
        <f t="shared" si="2"/>
        <v>2639035.980000014</v>
      </c>
      <c r="AB41" s="1126">
        <f t="shared" si="2"/>
        <v>2648241.240000024</v>
      </c>
      <c r="AC41" s="1126">
        <f t="shared" si="2"/>
        <v>2535791.1600000141</v>
      </c>
      <c r="AD41" s="1126">
        <f>SUM(AD10:AD40)</f>
        <v>2297271.1200000113</v>
      </c>
      <c r="AE41" s="1126">
        <f>SUM(AE10:AE40)</f>
        <v>2434253.5699999901</v>
      </c>
      <c r="AF41" s="1126">
        <f>SUM(AF10:AF40)</f>
        <v>2412455.9699999881</v>
      </c>
      <c r="AG41" s="1127">
        <f>SUM(AG10:AG40)</f>
        <v>112301910.49000013</v>
      </c>
      <c r="AH41" s="1128">
        <f>SUM(AH10:AH40)</f>
        <v>166364680.39000016</v>
      </c>
    </row>
    <row r="42" spans="1:34" s="559" customFormat="1" ht="40.35" customHeight="1">
      <c r="A42" s="579">
        <v>33</v>
      </c>
      <c r="B42" s="580" t="s">
        <v>1500</v>
      </c>
      <c r="C42" s="569"/>
      <c r="D42" s="595"/>
      <c r="E42" s="595"/>
      <c r="F42" s="595"/>
      <c r="G42" s="570"/>
      <c r="H42" s="595"/>
      <c r="I42" s="595"/>
      <c r="J42" s="595"/>
      <c r="K42" s="595"/>
      <c r="L42" s="595"/>
      <c r="M42" s="595"/>
      <c r="N42" s="595"/>
      <c r="O42" s="596"/>
      <c r="P42" s="595"/>
      <c r="Q42" s="596"/>
      <c r="R42" s="595"/>
      <c r="S42" s="596"/>
      <c r="T42" s="596"/>
      <c r="U42" s="596"/>
      <c r="V42" s="595"/>
      <c r="W42" s="596"/>
      <c r="X42" s="596"/>
      <c r="Y42" s="596"/>
      <c r="Z42" s="595"/>
      <c r="AA42" s="596"/>
      <c r="AB42" s="595"/>
      <c r="AC42" s="596"/>
      <c r="AD42" s="596"/>
      <c r="AE42" s="595"/>
      <c r="AF42" s="612"/>
      <c r="AG42" s="570"/>
      <c r="AH42" s="576">
        <f>SUM(C42:AG42)</f>
        <v>0</v>
      </c>
    </row>
    <row r="43" spans="1:34" s="559" customFormat="1" ht="40.35" customHeight="1">
      <c r="A43" s="579">
        <v>34</v>
      </c>
      <c r="B43" s="580" t="s">
        <v>1501</v>
      </c>
      <c r="C43" s="561"/>
      <c r="D43" s="562"/>
      <c r="E43" s="562"/>
      <c r="F43" s="562"/>
      <c r="G43" s="562"/>
      <c r="H43" s="562"/>
      <c r="I43" s="562"/>
      <c r="J43" s="562"/>
      <c r="K43" s="562"/>
      <c r="L43" s="562"/>
      <c r="M43" s="562"/>
      <c r="N43" s="562"/>
      <c r="O43" s="563"/>
      <c r="P43" s="562"/>
      <c r="Q43" s="563"/>
      <c r="R43" s="562"/>
      <c r="S43" s="563"/>
      <c r="T43" s="563"/>
      <c r="U43" s="563"/>
      <c r="V43" s="562"/>
      <c r="W43" s="563"/>
      <c r="X43" s="563"/>
      <c r="Y43" s="563"/>
      <c r="Z43" s="562"/>
      <c r="AA43" s="563"/>
      <c r="AB43" s="562"/>
      <c r="AC43" s="563"/>
      <c r="AD43" s="594"/>
      <c r="AE43" s="670"/>
      <c r="AF43" s="613"/>
      <c r="AG43" s="611"/>
      <c r="AH43" s="564"/>
    </row>
    <row r="44" spans="1:34" s="559" customFormat="1" ht="40.35" customHeight="1">
      <c r="A44" s="579">
        <v>35</v>
      </c>
      <c r="B44" s="581" t="s">
        <v>1502</v>
      </c>
      <c r="C44" s="569"/>
      <c r="D44" s="595"/>
      <c r="E44" s="595"/>
      <c r="F44" s="595"/>
      <c r="G44" s="570"/>
      <c r="H44" s="595"/>
      <c r="I44" s="595"/>
      <c r="J44" s="595"/>
      <c r="K44" s="595"/>
      <c r="L44" s="595"/>
      <c r="M44" s="595"/>
      <c r="N44" s="595"/>
      <c r="O44" s="596"/>
      <c r="P44" s="595"/>
      <c r="Q44" s="596"/>
      <c r="R44" s="595"/>
      <c r="S44" s="596"/>
      <c r="T44" s="596"/>
      <c r="U44" s="596"/>
      <c r="V44" s="595"/>
      <c r="W44" s="596"/>
      <c r="X44" s="596"/>
      <c r="Y44" s="596"/>
      <c r="Z44" s="595"/>
      <c r="AA44" s="596"/>
      <c r="AB44" s="595"/>
      <c r="AC44" s="596"/>
      <c r="AD44" s="596"/>
      <c r="AE44" s="595"/>
      <c r="AF44" s="612"/>
      <c r="AG44" s="570"/>
      <c r="AH44" s="573">
        <f>SUM(C44:AG44)</f>
        <v>0</v>
      </c>
    </row>
    <row r="45" spans="1:34" s="559" customFormat="1" ht="58.35" customHeight="1">
      <c r="A45" s="579">
        <v>36</v>
      </c>
      <c r="B45" s="582" t="s">
        <v>1503</v>
      </c>
      <c r="C45" s="571">
        <f>SUM(C41:C44)</f>
        <v>0</v>
      </c>
      <c r="D45" s="571">
        <f>SUM(D41:D44)</f>
        <v>0</v>
      </c>
      <c r="E45" s="572">
        <f t="shared" ref="E45:AB45" si="3">SUM(E41:E44)</f>
        <v>0</v>
      </c>
      <c r="F45" s="572">
        <f>SUM(F41:F44)</f>
        <v>0</v>
      </c>
      <c r="G45" s="572">
        <f t="shared" si="3"/>
        <v>0</v>
      </c>
      <c r="H45" s="572">
        <f t="shared" si="3"/>
        <v>0</v>
      </c>
      <c r="I45" s="572">
        <f t="shared" si="3"/>
        <v>0</v>
      </c>
      <c r="J45" s="572">
        <f t="shared" si="3"/>
        <v>0</v>
      </c>
      <c r="K45" s="572">
        <f t="shared" si="3"/>
        <v>0</v>
      </c>
      <c r="L45" s="572">
        <f t="shared" si="3"/>
        <v>0</v>
      </c>
      <c r="M45" s="572">
        <f t="shared" si="3"/>
        <v>2684995.999999979</v>
      </c>
      <c r="N45" s="572">
        <f t="shared" si="3"/>
        <v>2984233.5899999901</v>
      </c>
      <c r="O45" s="572">
        <f t="shared" si="3"/>
        <v>3154538.5100000002</v>
      </c>
      <c r="P45" s="572">
        <f t="shared" si="3"/>
        <v>2952255.4499999899</v>
      </c>
      <c r="Q45" s="572">
        <f t="shared" si="3"/>
        <v>2957309.99</v>
      </c>
      <c r="R45" s="572">
        <f t="shared" si="3"/>
        <v>2705532.4899999918</v>
      </c>
      <c r="S45" s="572">
        <f t="shared" si="3"/>
        <v>2891180.04999999</v>
      </c>
      <c r="T45" s="572">
        <f t="shared" si="3"/>
        <v>2999974.17</v>
      </c>
      <c r="U45" s="572">
        <f t="shared" si="3"/>
        <v>2763659.58</v>
      </c>
      <c r="V45" s="572">
        <f t="shared" si="3"/>
        <v>2928312.17</v>
      </c>
      <c r="W45" s="572">
        <f t="shared" si="3"/>
        <v>2461443.2400000002</v>
      </c>
      <c r="X45" s="572">
        <f t="shared" si="3"/>
        <v>2678902.47000001</v>
      </c>
      <c r="Y45" s="572">
        <f t="shared" si="3"/>
        <v>2390624.7200000118</v>
      </c>
      <c r="Z45" s="572">
        <f t="shared" si="3"/>
        <v>2542758.4300000202</v>
      </c>
      <c r="AA45" s="572">
        <f t="shared" si="3"/>
        <v>2639035.980000014</v>
      </c>
      <c r="AB45" s="572">
        <f t="shared" si="3"/>
        <v>2648241.240000024</v>
      </c>
      <c r="AC45" s="572">
        <f t="shared" ref="AC45:AH45" si="4">SUM(AC41:AC44)</f>
        <v>2535791.1600000141</v>
      </c>
      <c r="AD45" s="572">
        <f t="shared" si="4"/>
        <v>2297271.1200000113</v>
      </c>
      <c r="AE45" s="572">
        <f t="shared" si="4"/>
        <v>2434253.5699999901</v>
      </c>
      <c r="AF45" s="572">
        <f t="shared" si="4"/>
        <v>2412455.9699999881</v>
      </c>
      <c r="AG45" s="574">
        <f t="shared" si="4"/>
        <v>112301910.49000013</v>
      </c>
      <c r="AH45" s="573">
        <f t="shared" si="4"/>
        <v>166364680.39000016</v>
      </c>
    </row>
    <row r="46" spans="1:34" s="559" customFormat="1" ht="53.25" customHeight="1">
      <c r="A46" s="579">
        <v>37</v>
      </c>
      <c r="B46" s="582" t="s">
        <v>1504</v>
      </c>
      <c r="C46" s="569"/>
      <c r="D46" s="595"/>
      <c r="E46" s="595"/>
      <c r="F46" s="595"/>
      <c r="G46" s="570"/>
      <c r="H46" s="595"/>
      <c r="I46" s="595"/>
      <c r="J46" s="595"/>
      <c r="K46" s="595"/>
      <c r="L46" s="595"/>
      <c r="M46" s="595">
        <v>16744.711776693111</v>
      </c>
      <c r="N46" s="595">
        <v>11910.370552263272</v>
      </c>
      <c r="O46" s="596">
        <v>17542.230326396744</v>
      </c>
      <c r="P46" s="595">
        <v>4209.3200333928071</v>
      </c>
      <c r="Q46" s="596">
        <v>2672.1103018651511</v>
      </c>
      <c r="R46" s="595">
        <v>1833.2224139935756</v>
      </c>
      <c r="S46" s="596">
        <v>2657.6430253486969</v>
      </c>
      <c r="T46" s="596">
        <v>14312.567436086771</v>
      </c>
      <c r="U46" s="596">
        <v>-7.6115530484412697E-10</v>
      </c>
      <c r="V46" s="595">
        <v>0</v>
      </c>
      <c r="W46" s="596">
        <v>0</v>
      </c>
      <c r="X46" s="596">
        <v>0</v>
      </c>
      <c r="Y46" s="596">
        <v>-3.9466344208215803E-10</v>
      </c>
      <c r="Z46" s="595">
        <v>4.346706168291475E-10</v>
      </c>
      <c r="AA46" s="596">
        <v>0</v>
      </c>
      <c r="AB46" s="595">
        <v>4.3822274644858091E-10</v>
      </c>
      <c r="AC46" s="596">
        <v>-4.1485954358261148E-10</v>
      </c>
      <c r="AD46" s="596">
        <v>0</v>
      </c>
      <c r="AE46" s="595">
        <v>-2.1059673281568549E-9</v>
      </c>
      <c r="AF46" s="612">
        <v>-7.8923553663663053E-10</v>
      </c>
      <c r="AG46" s="570">
        <v>42048.167803742617</v>
      </c>
      <c r="AH46" s="573">
        <f>SUM(C46:AG46)</f>
        <v>113930.34366977916</v>
      </c>
    </row>
    <row r="47" spans="1:34" s="559" customFormat="1" ht="40.35" customHeight="1" thickBot="1">
      <c r="A47" s="583">
        <v>38</v>
      </c>
      <c r="B47" s="584" t="s">
        <v>1505</v>
      </c>
      <c r="C47" s="597">
        <f>SUM(C45:C46)</f>
        <v>0</v>
      </c>
      <c r="D47" s="597">
        <f t="shared" ref="D47:AC47" si="5">SUM(D45:D46)</f>
        <v>0</v>
      </c>
      <c r="E47" s="597">
        <f t="shared" si="5"/>
        <v>0</v>
      </c>
      <c r="F47" s="597">
        <f t="shared" si="5"/>
        <v>0</v>
      </c>
      <c r="G47" s="597">
        <f t="shared" si="5"/>
        <v>0</v>
      </c>
      <c r="H47" s="597">
        <f t="shared" si="5"/>
        <v>0</v>
      </c>
      <c r="I47" s="597">
        <f t="shared" si="5"/>
        <v>0</v>
      </c>
      <c r="J47" s="597">
        <f t="shared" si="5"/>
        <v>0</v>
      </c>
      <c r="K47" s="597">
        <f t="shared" si="5"/>
        <v>0</v>
      </c>
      <c r="L47" s="597">
        <f t="shared" si="5"/>
        <v>0</v>
      </c>
      <c r="M47" s="597">
        <f t="shared" si="5"/>
        <v>2701740.7117766719</v>
      </c>
      <c r="N47" s="597">
        <f t="shared" si="5"/>
        <v>2996143.9605522533</v>
      </c>
      <c r="O47" s="597">
        <f t="shared" si="5"/>
        <v>3172080.7403263971</v>
      </c>
      <c r="P47" s="597">
        <f t="shared" si="5"/>
        <v>2956464.7700333828</v>
      </c>
      <c r="Q47" s="597">
        <f t="shared" si="5"/>
        <v>2959982.1003018655</v>
      </c>
      <c r="R47" s="597">
        <f t="shared" si="5"/>
        <v>2707365.7124139853</v>
      </c>
      <c r="S47" s="597">
        <f t="shared" si="5"/>
        <v>2893837.6930253389</v>
      </c>
      <c r="T47" s="597">
        <f t="shared" si="5"/>
        <v>3014286.7374360869</v>
      </c>
      <c r="U47" s="597">
        <f t="shared" si="5"/>
        <v>2763659.5799999991</v>
      </c>
      <c r="V47" s="597">
        <f t="shared" si="5"/>
        <v>2928312.17</v>
      </c>
      <c r="W47" s="597">
        <f t="shared" si="5"/>
        <v>2461443.2400000002</v>
      </c>
      <c r="X47" s="597">
        <f t="shared" si="5"/>
        <v>2678902.47000001</v>
      </c>
      <c r="Y47" s="597">
        <f t="shared" si="5"/>
        <v>2390624.7200000114</v>
      </c>
      <c r="Z47" s="597">
        <f t="shared" si="5"/>
        <v>2542758.4300000207</v>
      </c>
      <c r="AA47" s="597">
        <f t="shared" si="5"/>
        <v>2639035.980000014</v>
      </c>
      <c r="AB47" s="597">
        <f t="shared" si="5"/>
        <v>2648241.2400000244</v>
      </c>
      <c r="AC47" s="597">
        <f t="shared" si="5"/>
        <v>2535791.1600000137</v>
      </c>
      <c r="AD47" s="597">
        <f>SUM(AD45:AD46)</f>
        <v>2297271.1200000113</v>
      </c>
      <c r="AE47" s="597">
        <f>SUM(AE45:AE46)</f>
        <v>2434253.5699999877</v>
      </c>
      <c r="AF47" s="597">
        <f>SUM(AF45:AF46)</f>
        <v>2412455.9699999872</v>
      </c>
      <c r="AG47" s="590">
        <f>SUM(AG45:AG46)</f>
        <v>112343958.65780388</v>
      </c>
      <c r="AH47" s="575">
        <f>SUM(AH45:AH46)</f>
        <v>166478610.73366994</v>
      </c>
    </row>
  </sheetData>
  <sheetProtection algorithmName="SHA-512" hashValue="dt6KYk4l2FYwuVdt6ooSUMuyS58b1yeTnhOSOLm7A+9MtDWK53u+Nds5JoFUguDScF6qfz66gNylA1CBK8xUIw==" saltValue="yrPBXAv3pL3kto1AfWAUiw=="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rgb="FFFFFF00"/>
  </sheetPr>
  <dimension ref="A1:DJ61"/>
  <sheetViews>
    <sheetView topLeftCell="A13" zoomScale="60" zoomScaleNormal="60" workbookViewId="0">
      <selection activeCell="Q50" sqref="Q50"/>
    </sheetView>
  </sheetViews>
  <sheetFormatPr defaultColWidth="8" defaultRowHeight="12.75"/>
  <cols>
    <col min="1" max="1" width="6.5703125" style="555" bestFit="1" customWidth="1"/>
    <col min="2" max="2" width="24.5703125" style="566" customWidth="1"/>
    <col min="3" max="3" width="16.5703125" style="566" customWidth="1"/>
    <col min="4" max="28" width="16.5703125" style="554" customWidth="1"/>
    <col min="29" max="32" width="16.5703125" style="555" customWidth="1"/>
    <col min="33" max="33" width="29.42578125" style="557" bestFit="1" customWidth="1"/>
    <col min="34" max="34" width="16.5703125" style="557" customWidth="1"/>
    <col min="35" max="16384" width="8" style="557"/>
  </cols>
  <sheetData>
    <row r="1" spans="1:114" ht="15.75">
      <c r="A1" s="526" t="s">
        <v>1506</v>
      </c>
      <c r="B1" s="551"/>
      <c r="C1" s="552"/>
      <c r="D1" s="553"/>
      <c r="E1" s="552"/>
      <c r="F1" s="552"/>
      <c r="AB1" s="555"/>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row>
    <row r="2" spans="1:114">
      <c r="A2" s="532" t="s">
        <v>1305</v>
      </c>
      <c r="B2" s="532"/>
      <c r="C2" s="459" t="str">
        <f>'Schedule 2_Balance Sheet'!C2</f>
        <v>Tufts Associated Health Plans, Inc. (TAHMO)</v>
      </c>
      <c r="D2" s="567"/>
      <c r="E2" s="567"/>
      <c r="F2" s="568"/>
      <c r="AB2" s="555"/>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556"/>
      <c r="CQ2" s="556"/>
      <c r="CR2" s="556"/>
      <c r="CS2" s="556"/>
      <c r="CT2" s="556"/>
      <c r="CU2" s="556"/>
      <c r="CV2" s="556"/>
      <c r="CW2" s="556"/>
      <c r="CX2" s="556"/>
      <c r="CY2" s="556"/>
      <c r="CZ2" s="556"/>
      <c r="DA2" s="556"/>
      <c r="DB2" s="556"/>
      <c r="DC2" s="556"/>
      <c r="DD2" s="556"/>
      <c r="DE2" s="556"/>
      <c r="DF2" s="556"/>
      <c r="DG2" s="556"/>
      <c r="DH2" s="556"/>
      <c r="DI2" s="556"/>
      <c r="DJ2" s="556"/>
    </row>
    <row r="3" spans="1:114">
      <c r="A3" s="532" t="s">
        <v>1287</v>
      </c>
      <c r="B3" s="532"/>
      <c r="C3" s="608" t="str">
        <f>'Schedule 2_Balance Sheet'!C3</f>
        <v>01/01/2023 - 12/31/2023</v>
      </c>
      <c r="D3" s="604"/>
      <c r="E3" s="604"/>
      <c r="F3" s="605"/>
      <c r="AB3" s="555"/>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row>
    <row r="4" spans="1:114">
      <c r="A4" s="532" t="s">
        <v>1308</v>
      </c>
      <c r="B4" s="532"/>
      <c r="C4" s="463">
        <f>'Schedule 2_Balance Sheet'!C4</f>
        <v>45565</v>
      </c>
      <c r="D4" s="567"/>
      <c r="E4" s="567"/>
      <c r="F4" s="568"/>
      <c r="AB4" s="555"/>
      <c r="AC4" s="556"/>
      <c r="AD4" s="556"/>
      <c r="AE4" s="556"/>
      <c r="AF4" s="556"/>
      <c r="AG4" s="556"/>
      <c r="AH4" s="556"/>
      <c r="AI4" s="556"/>
      <c r="AJ4" s="556"/>
      <c r="AK4" s="556"/>
      <c r="AL4" s="556"/>
      <c r="AM4" s="556"/>
      <c r="AN4" s="556"/>
      <c r="AO4" s="556"/>
      <c r="AP4" s="556"/>
      <c r="AQ4" s="556"/>
      <c r="AR4" s="556"/>
      <c r="AS4" s="556"/>
      <c r="AT4" s="556"/>
      <c r="AU4" s="556"/>
      <c r="AV4" s="556"/>
      <c r="AW4" s="556"/>
      <c r="AX4" s="556"/>
      <c r="AY4" s="556"/>
      <c r="AZ4" s="556"/>
      <c r="BA4" s="556"/>
      <c r="BB4" s="556"/>
      <c r="BC4" s="556"/>
      <c r="BD4" s="556"/>
      <c r="BE4" s="556"/>
      <c r="BF4" s="556"/>
      <c r="BG4" s="556"/>
      <c r="BH4" s="556"/>
      <c r="BI4" s="556"/>
      <c r="BJ4" s="556"/>
      <c r="BK4" s="556"/>
      <c r="BL4" s="556"/>
      <c r="BM4" s="556"/>
      <c r="BN4" s="556"/>
      <c r="BO4" s="556"/>
      <c r="BP4" s="556"/>
      <c r="BQ4" s="556"/>
      <c r="BR4" s="556"/>
      <c r="BS4" s="556"/>
      <c r="BT4" s="556"/>
      <c r="BU4" s="556"/>
      <c r="BV4" s="556"/>
      <c r="BW4" s="556"/>
      <c r="BX4" s="556"/>
      <c r="BY4" s="556"/>
      <c r="BZ4" s="556"/>
      <c r="CA4" s="556"/>
      <c r="CB4" s="556"/>
      <c r="CC4" s="556"/>
      <c r="CD4" s="556"/>
      <c r="CE4" s="556"/>
      <c r="CF4" s="556"/>
      <c r="CG4" s="556"/>
      <c r="CH4" s="556"/>
      <c r="CI4" s="556"/>
      <c r="CJ4" s="556"/>
      <c r="CK4" s="556"/>
      <c r="CL4" s="556"/>
      <c r="CM4" s="556"/>
      <c r="CN4" s="556"/>
      <c r="CO4" s="556"/>
      <c r="CP4" s="556"/>
      <c r="CQ4" s="556"/>
      <c r="CR4" s="556"/>
      <c r="CS4" s="556"/>
      <c r="CT4" s="556"/>
      <c r="CU4" s="556"/>
      <c r="CV4" s="556"/>
      <c r="CW4" s="556"/>
      <c r="CX4" s="556"/>
      <c r="CY4" s="556"/>
      <c r="CZ4" s="556"/>
      <c r="DA4" s="556"/>
      <c r="DB4" s="556"/>
      <c r="DC4" s="556"/>
      <c r="DD4" s="556"/>
      <c r="DE4" s="556"/>
      <c r="DF4" s="556"/>
      <c r="DG4" s="556"/>
      <c r="DH4" s="556"/>
      <c r="DI4" s="556"/>
      <c r="DJ4" s="556"/>
    </row>
    <row r="5" spans="1:114">
      <c r="A5" s="532" t="s">
        <v>1309</v>
      </c>
      <c r="B5" s="532"/>
      <c r="C5" s="459" t="str">
        <f>'Schedule 2_Balance Sheet'!C5</f>
        <v>Roshni Parikh</v>
      </c>
      <c r="D5" s="567"/>
      <c r="E5" s="567"/>
      <c r="F5" s="568"/>
      <c r="AB5" s="555"/>
      <c r="AC5" s="556"/>
      <c r="AD5" s="556"/>
      <c r="AE5" s="556"/>
      <c r="AF5" s="556"/>
      <c r="AG5" s="556"/>
      <c r="AH5" s="556"/>
      <c r="AI5" s="556"/>
      <c r="AJ5" s="556"/>
      <c r="AK5" s="556"/>
      <c r="AL5" s="556"/>
      <c r="AM5" s="556"/>
      <c r="AN5" s="556"/>
      <c r="AO5" s="556"/>
      <c r="AP5" s="556"/>
      <c r="AQ5" s="556"/>
      <c r="AR5" s="556"/>
      <c r="AS5" s="556"/>
      <c r="AT5" s="556"/>
      <c r="AU5" s="556"/>
      <c r="AV5" s="556"/>
      <c r="AW5" s="556"/>
      <c r="AX5" s="556"/>
      <c r="AY5" s="556"/>
      <c r="AZ5" s="556"/>
      <c r="BA5" s="556"/>
      <c r="BB5" s="556"/>
      <c r="BC5" s="556"/>
      <c r="BD5" s="556"/>
      <c r="BE5" s="556"/>
      <c r="BF5" s="556"/>
      <c r="BG5" s="556"/>
      <c r="BH5" s="556"/>
      <c r="BI5" s="556"/>
      <c r="BJ5" s="556"/>
      <c r="BK5" s="556"/>
      <c r="BL5" s="556"/>
      <c r="BM5" s="556"/>
      <c r="BN5" s="556"/>
      <c r="BO5" s="556"/>
      <c r="BP5" s="556"/>
      <c r="BQ5" s="556"/>
      <c r="BR5" s="556"/>
      <c r="BS5" s="556"/>
      <c r="BT5" s="556"/>
      <c r="BU5" s="556"/>
      <c r="BV5" s="556"/>
      <c r="BW5" s="556"/>
      <c r="BX5" s="556"/>
      <c r="BY5" s="556"/>
      <c r="BZ5" s="556"/>
      <c r="CA5" s="556"/>
      <c r="CB5" s="556"/>
      <c r="CC5" s="556"/>
      <c r="CD5" s="556"/>
      <c r="CE5" s="556"/>
      <c r="CF5" s="556"/>
      <c r="CG5" s="556"/>
      <c r="CH5" s="556"/>
      <c r="CI5" s="556"/>
      <c r="CJ5" s="556"/>
      <c r="CK5" s="556"/>
      <c r="CL5" s="556"/>
      <c r="CM5" s="556"/>
      <c r="CN5" s="556"/>
      <c r="CO5" s="556"/>
      <c r="CP5" s="556"/>
      <c r="CQ5" s="556"/>
      <c r="CR5" s="556"/>
      <c r="CS5" s="556"/>
      <c r="CT5" s="556"/>
      <c r="CU5" s="556"/>
      <c r="CV5" s="556"/>
      <c r="CW5" s="556"/>
      <c r="CX5" s="556"/>
      <c r="CY5" s="556"/>
      <c r="CZ5" s="556"/>
      <c r="DA5" s="556"/>
      <c r="DB5" s="556"/>
      <c r="DC5" s="556"/>
      <c r="DD5" s="556"/>
      <c r="DE5" s="556"/>
      <c r="DF5" s="556"/>
      <c r="DG5" s="556"/>
      <c r="DH5" s="556"/>
      <c r="DI5" s="556"/>
      <c r="DJ5" s="556"/>
    </row>
    <row r="6" spans="1:114">
      <c r="A6" s="532" t="s">
        <v>1290</v>
      </c>
      <c r="B6" s="532"/>
      <c r="C6" s="463">
        <f>'Schedule 2_Balance Sheet'!C6</f>
        <v>45596</v>
      </c>
      <c r="D6" s="567"/>
      <c r="E6" s="567"/>
      <c r="F6" s="568"/>
      <c r="AB6" s="555"/>
      <c r="AC6" s="556"/>
      <c r="AD6" s="556"/>
      <c r="AE6" s="556"/>
      <c r="AF6" s="556"/>
      <c r="AG6" s="556"/>
      <c r="AH6" s="556"/>
      <c r="AI6" s="556"/>
      <c r="AJ6" s="556"/>
      <c r="AK6" s="556"/>
      <c r="AL6" s="556"/>
      <c r="AM6" s="556"/>
      <c r="AN6" s="556"/>
      <c r="AO6" s="556"/>
      <c r="AP6" s="556"/>
      <c r="AQ6" s="556"/>
      <c r="AR6" s="556"/>
      <c r="AS6" s="556"/>
      <c r="AT6" s="556"/>
      <c r="AU6" s="556"/>
      <c r="AV6" s="556"/>
      <c r="AW6" s="556"/>
      <c r="AX6" s="556"/>
      <c r="AY6" s="556"/>
      <c r="AZ6" s="556"/>
      <c r="BA6" s="556"/>
      <c r="BB6" s="556"/>
      <c r="BC6" s="556"/>
      <c r="BD6" s="556"/>
      <c r="BE6" s="556"/>
      <c r="BF6" s="556"/>
      <c r="BG6" s="556"/>
      <c r="BH6" s="556"/>
      <c r="BI6" s="556"/>
      <c r="BJ6" s="556"/>
      <c r="BK6" s="556"/>
      <c r="BL6" s="556"/>
      <c r="BM6" s="556"/>
      <c r="BN6" s="556"/>
      <c r="BO6" s="556"/>
      <c r="BP6" s="556"/>
      <c r="BQ6" s="556"/>
      <c r="BR6" s="556"/>
      <c r="BS6" s="556"/>
      <c r="BT6" s="556"/>
      <c r="BU6" s="556"/>
      <c r="BV6" s="556"/>
      <c r="BW6" s="556"/>
      <c r="BX6" s="556"/>
      <c r="BY6" s="556"/>
      <c r="BZ6" s="556"/>
      <c r="CA6" s="556"/>
      <c r="CB6" s="556"/>
      <c r="CC6" s="556"/>
      <c r="CD6" s="556"/>
      <c r="CE6" s="556"/>
      <c r="CF6" s="556"/>
      <c r="CG6" s="556"/>
      <c r="CH6" s="556"/>
      <c r="CI6" s="556"/>
      <c r="CJ6" s="556"/>
      <c r="CK6" s="556"/>
      <c r="CL6" s="556"/>
      <c r="CM6" s="556"/>
      <c r="CN6" s="556"/>
      <c r="CO6" s="556"/>
      <c r="CP6" s="556"/>
      <c r="CQ6" s="556"/>
      <c r="CR6" s="556"/>
      <c r="CS6" s="556"/>
      <c r="CT6" s="556"/>
      <c r="CU6" s="556"/>
      <c r="CV6" s="556"/>
      <c r="CW6" s="556"/>
      <c r="CX6" s="556"/>
      <c r="CY6" s="556"/>
      <c r="CZ6" s="556"/>
      <c r="DA6" s="556"/>
      <c r="DB6" s="556"/>
      <c r="DC6" s="556"/>
      <c r="DD6" s="556"/>
      <c r="DE6" s="556"/>
      <c r="DF6" s="556"/>
      <c r="DG6" s="556"/>
      <c r="DH6" s="556"/>
      <c r="DI6" s="556"/>
      <c r="DJ6" s="556"/>
    </row>
    <row r="7" spans="1:114" ht="13.5" thickBot="1">
      <c r="A7" s="326" t="s">
        <v>1494</v>
      </c>
      <c r="B7" s="558"/>
      <c r="C7" s="558"/>
      <c r="D7" s="558"/>
      <c r="E7" s="558"/>
      <c r="F7" s="558"/>
      <c r="G7" s="558"/>
      <c r="H7" s="558"/>
      <c r="AB7" s="555"/>
      <c r="AC7" s="556"/>
      <c r="AD7" s="556"/>
      <c r="AE7" s="556"/>
      <c r="AF7" s="556"/>
      <c r="AG7" s="556"/>
      <c r="AH7" s="556"/>
      <c r="AI7" s="556"/>
      <c r="AJ7" s="556"/>
      <c r="AK7" s="556"/>
      <c r="AL7" s="556"/>
      <c r="AM7" s="556"/>
      <c r="AN7" s="556"/>
      <c r="AO7" s="556"/>
      <c r="AP7" s="556"/>
      <c r="AQ7" s="556"/>
      <c r="AR7" s="556"/>
      <c r="AS7" s="556"/>
      <c r="AT7" s="556"/>
      <c r="AU7" s="556"/>
      <c r="AV7" s="556"/>
      <c r="AW7" s="556"/>
      <c r="AX7" s="556"/>
      <c r="AY7" s="556"/>
      <c r="AZ7" s="556"/>
      <c r="BA7" s="556"/>
      <c r="BB7" s="556"/>
      <c r="BC7" s="556"/>
      <c r="BD7" s="556"/>
      <c r="BE7" s="556"/>
      <c r="BF7" s="556"/>
      <c r="BG7" s="556"/>
      <c r="BH7" s="556"/>
      <c r="BI7" s="556"/>
      <c r="BJ7" s="556"/>
      <c r="BK7" s="556"/>
      <c r="BL7" s="556"/>
      <c r="BM7" s="556"/>
      <c r="BN7" s="556"/>
      <c r="BO7" s="556"/>
      <c r="BP7" s="556"/>
      <c r="BQ7" s="556"/>
      <c r="BR7" s="556"/>
      <c r="BS7" s="556"/>
      <c r="BT7" s="556"/>
      <c r="BU7" s="556"/>
      <c r="BV7" s="556"/>
      <c r="BW7" s="556"/>
      <c r="BX7" s="556"/>
      <c r="BY7" s="556"/>
      <c r="BZ7" s="556"/>
      <c r="CA7" s="556"/>
      <c r="CB7" s="556"/>
      <c r="CC7" s="556"/>
      <c r="CD7" s="556"/>
      <c r="CE7" s="556"/>
      <c r="CF7" s="556"/>
      <c r="CG7" s="556"/>
      <c r="CH7" s="556"/>
      <c r="CI7" s="556"/>
      <c r="CJ7" s="556"/>
      <c r="CK7" s="556"/>
      <c r="CL7" s="556"/>
      <c r="CM7" s="556"/>
      <c r="CN7" s="556"/>
      <c r="CO7" s="556"/>
      <c r="CP7" s="556"/>
      <c r="CQ7" s="556"/>
      <c r="CR7" s="556"/>
      <c r="CS7" s="556"/>
      <c r="CT7" s="556"/>
      <c r="CU7" s="556"/>
      <c r="CV7" s="556"/>
      <c r="CW7" s="556"/>
      <c r="CX7" s="556"/>
      <c r="CY7" s="556"/>
      <c r="CZ7" s="556"/>
      <c r="DA7" s="556"/>
      <c r="DB7" s="556"/>
      <c r="DC7" s="556"/>
      <c r="DD7" s="556"/>
      <c r="DE7" s="556"/>
      <c r="DF7" s="556"/>
      <c r="DG7" s="556"/>
      <c r="DH7" s="556"/>
      <c r="DI7" s="556"/>
      <c r="DJ7" s="556"/>
    </row>
    <row r="8" spans="1:114" s="559" customFormat="1" ht="16.5" customHeight="1" thickBot="1">
      <c r="A8" s="1105"/>
      <c r="B8" s="1106"/>
      <c r="C8" s="1107" t="s">
        <v>1495</v>
      </c>
      <c r="D8" s="1107"/>
      <c r="E8" s="1108"/>
      <c r="F8" s="1108"/>
      <c r="G8" s="1108"/>
      <c r="H8" s="1107"/>
      <c r="I8" s="1107"/>
      <c r="J8" s="1108"/>
      <c r="K8" s="1108"/>
      <c r="L8" s="1109"/>
      <c r="M8" s="1107" t="s">
        <v>1495</v>
      </c>
      <c r="N8" s="1107"/>
      <c r="O8" s="1108"/>
      <c r="P8" s="1109"/>
      <c r="Q8" s="1108"/>
      <c r="R8" s="1107"/>
      <c r="S8" s="1107"/>
      <c r="T8" s="1108"/>
      <c r="U8" s="1108"/>
      <c r="V8" s="1109"/>
      <c r="W8" s="1107" t="s">
        <v>1495</v>
      </c>
      <c r="X8" s="1107"/>
      <c r="Y8" s="1108"/>
      <c r="Z8" s="1108"/>
      <c r="AA8" s="1108"/>
      <c r="AB8" s="1110"/>
      <c r="AC8" s="1107"/>
      <c r="AD8" s="1107"/>
      <c r="AE8" s="1107"/>
      <c r="AF8" s="1107"/>
      <c r="AG8" s="1111"/>
      <c r="AH8" s="1112"/>
    </row>
    <row r="9" spans="1:114" s="560" customFormat="1" ht="26.25" thickBot="1">
      <c r="A9" s="1113" t="s">
        <v>434</v>
      </c>
      <c r="B9" s="1114" t="s">
        <v>1496</v>
      </c>
      <c r="C9" s="1115">
        <f t="array" ref="C9:AF9">TRANSPOSE(B10:B39)</f>
        <v>45596</v>
      </c>
      <c r="D9" s="1116">
        <v>45565</v>
      </c>
      <c r="E9" s="1116">
        <v>45535</v>
      </c>
      <c r="F9" s="1116">
        <v>45504</v>
      </c>
      <c r="G9" s="1116">
        <v>45473</v>
      </c>
      <c r="H9" s="1116">
        <v>45443</v>
      </c>
      <c r="I9" s="1116">
        <v>45412</v>
      </c>
      <c r="J9" s="1116">
        <v>45382</v>
      </c>
      <c r="K9" s="1116">
        <v>45351</v>
      </c>
      <c r="L9" s="1116">
        <v>45322</v>
      </c>
      <c r="M9" s="1116">
        <v>45291</v>
      </c>
      <c r="N9" s="1116">
        <v>45260</v>
      </c>
      <c r="O9" s="1117">
        <v>45230</v>
      </c>
      <c r="P9" s="1116">
        <v>45199</v>
      </c>
      <c r="Q9" s="1117">
        <v>45169</v>
      </c>
      <c r="R9" s="1116">
        <v>45138</v>
      </c>
      <c r="S9" s="1117">
        <v>45107</v>
      </c>
      <c r="T9" s="1117">
        <v>45077</v>
      </c>
      <c r="U9" s="1117">
        <v>45046</v>
      </c>
      <c r="V9" s="1116">
        <v>45016</v>
      </c>
      <c r="W9" s="1117">
        <v>44985</v>
      </c>
      <c r="X9" s="1117">
        <v>44957</v>
      </c>
      <c r="Y9" s="1117">
        <v>44926</v>
      </c>
      <c r="Z9" s="1116">
        <v>44895</v>
      </c>
      <c r="AA9" s="1117">
        <v>44865</v>
      </c>
      <c r="AB9" s="1116">
        <v>44834</v>
      </c>
      <c r="AC9" s="1117">
        <v>44804</v>
      </c>
      <c r="AD9" s="1117">
        <v>44773</v>
      </c>
      <c r="AE9" s="1116">
        <v>44742</v>
      </c>
      <c r="AF9" s="1118">
        <v>44712</v>
      </c>
      <c r="AG9" s="1119" t="s">
        <v>1497</v>
      </c>
      <c r="AH9" s="1120" t="s">
        <v>1498</v>
      </c>
    </row>
    <row r="10" spans="1:114" s="560" customFormat="1">
      <c r="A10" s="577">
        <v>1</v>
      </c>
      <c r="B10" s="602">
        <f>EOMONTH(B11,1)</f>
        <v>45596</v>
      </c>
      <c r="C10" s="1121"/>
      <c r="D10" s="1121"/>
      <c r="E10" s="1121"/>
      <c r="F10" s="1121"/>
      <c r="G10" s="1121"/>
      <c r="H10" s="1121"/>
      <c r="I10" s="1121"/>
      <c r="J10" s="1121"/>
      <c r="K10" s="1121"/>
      <c r="L10" s="1121"/>
      <c r="M10" s="1121"/>
      <c r="N10" s="1121"/>
      <c r="O10" s="1121"/>
      <c r="P10" s="1121"/>
      <c r="Q10" s="1121"/>
      <c r="R10" s="1121"/>
      <c r="S10" s="1121"/>
      <c r="T10" s="1121"/>
      <c r="U10" s="1121"/>
      <c r="V10" s="1121"/>
      <c r="W10" s="1121"/>
      <c r="X10" s="1121"/>
      <c r="Y10" s="1121"/>
      <c r="Z10" s="1121"/>
      <c r="AA10" s="1121"/>
      <c r="AB10" s="1121"/>
      <c r="AC10" s="1121"/>
      <c r="AD10" s="1121"/>
      <c r="AE10" s="1121"/>
      <c r="AF10" s="1122"/>
      <c r="AG10" s="1123"/>
      <c r="AH10" s="576">
        <f t="shared" ref="AH10:AH39" si="0">SUM(C10:AG10)</f>
        <v>0</v>
      </c>
    </row>
    <row r="11" spans="1:114" s="560" customFormat="1">
      <c r="A11" s="577">
        <v>2</v>
      </c>
      <c r="B11" s="578">
        <f>'Schedule 2_Balance Sheet'!C4</f>
        <v>45565</v>
      </c>
      <c r="C11" s="587"/>
      <c r="D11" s="609"/>
      <c r="E11" s="609"/>
      <c r="F11" s="609"/>
      <c r="G11" s="609"/>
      <c r="H11" s="609"/>
      <c r="I11" s="609"/>
      <c r="J11" s="609"/>
      <c r="K11" s="609"/>
      <c r="L11" s="609"/>
      <c r="M11" s="609">
        <v>1469.69</v>
      </c>
      <c r="N11" s="609">
        <v>0</v>
      </c>
      <c r="O11" s="609">
        <v>0</v>
      </c>
      <c r="P11" s="609">
        <v>0</v>
      </c>
      <c r="Q11" s="609">
        <v>0</v>
      </c>
      <c r="R11" s="609">
        <v>0</v>
      </c>
      <c r="S11" s="609">
        <v>0</v>
      </c>
      <c r="T11" s="609">
        <v>-86826.78</v>
      </c>
      <c r="U11" s="609">
        <v>-10522.27</v>
      </c>
      <c r="V11" s="609">
        <v>-37410.57</v>
      </c>
      <c r="W11" s="609">
        <v>0</v>
      </c>
      <c r="X11" s="609">
        <v>-10506.98</v>
      </c>
      <c r="Y11" s="609">
        <v>0</v>
      </c>
      <c r="Z11" s="609">
        <v>0</v>
      </c>
      <c r="AA11" s="609">
        <v>0</v>
      </c>
      <c r="AB11" s="609">
        <v>0</v>
      </c>
      <c r="AC11" s="609">
        <v>0</v>
      </c>
      <c r="AD11" s="609">
        <v>0</v>
      </c>
      <c r="AE11" s="609">
        <v>0</v>
      </c>
      <c r="AF11" s="598">
        <v>0</v>
      </c>
      <c r="AG11" s="593">
        <v>-217366.42000000004</v>
      </c>
      <c r="AH11" s="576">
        <f t="shared" si="0"/>
        <v>-361163.33000000007</v>
      </c>
    </row>
    <row r="12" spans="1:114" s="559" customFormat="1" ht="15" customHeight="1">
      <c r="A12" s="577">
        <v>3</v>
      </c>
      <c r="B12" s="578">
        <f>EOMONTH(B11,-1)</f>
        <v>45535</v>
      </c>
      <c r="C12" s="587"/>
      <c r="D12" s="587"/>
      <c r="E12" s="595"/>
      <c r="F12" s="595"/>
      <c r="G12" s="595"/>
      <c r="H12" s="595"/>
      <c r="I12" s="595"/>
      <c r="J12" s="595"/>
      <c r="K12" s="595"/>
      <c r="L12" s="595"/>
      <c r="M12" s="595">
        <v>-6824.6</v>
      </c>
      <c r="N12" s="595">
        <v>-31151.46</v>
      </c>
      <c r="O12" s="595">
        <v>51093.09</v>
      </c>
      <c r="P12" s="595">
        <v>0</v>
      </c>
      <c r="Q12" s="595">
        <v>0</v>
      </c>
      <c r="R12" s="595">
        <v>-3269.29</v>
      </c>
      <c r="S12" s="595">
        <v>0</v>
      </c>
      <c r="T12" s="595">
        <v>-16823.79</v>
      </c>
      <c r="U12" s="595">
        <v>-6388.57</v>
      </c>
      <c r="V12" s="595">
        <v>-2933</v>
      </c>
      <c r="W12" s="595">
        <v>0</v>
      </c>
      <c r="X12" s="595">
        <v>9319.65</v>
      </c>
      <c r="Y12" s="595">
        <v>0</v>
      </c>
      <c r="Z12" s="595">
        <v>0</v>
      </c>
      <c r="AA12" s="595">
        <v>0</v>
      </c>
      <c r="AB12" s="595">
        <v>0</v>
      </c>
      <c r="AC12" s="595">
        <v>0</v>
      </c>
      <c r="AD12" s="595">
        <v>0</v>
      </c>
      <c r="AE12" s="595">
        <v>0</v>
      </c>
      <c r="AF12" s="589">
        <v>0</v>
      </c>
      <c r="AG12" s="593">
        <v>-11237.16</v>
      </c>
      <c r="AH12" s="576">
        <f t="shared" si="0"/>
        <v>-18215.130000000005</v>
      </c>
    </row>
    <row r="13" spans="1:114" s="559" customFormat="1" ht="15" customHeight="1">
      <c r="A13" s="577">
        <v>4</v>
      </c>
      <c r="B13" s="578">
        <f t="shared" ref="B13:B39" si="1">EOMONTH(B12,-1)</f>
        <v>45504</v>
      </c>
      <c r="C13" s="587"/>
      <c r="D13" s="585"/>
      <c r="E13" s="587"/>
      <c r="F13" s="595"/>
      <c r="G13" s="595"/>
      <c r="H13" s="595"/>
      <c r="I13" s="595"/>
      <c r="J13" s="595"/>
      <c r="K13" s="595"/>
      <c r="L13" s="595"/>
      <c r="M13" s="595">
        <v>-5056.3900000000003</v>
      </c>
      <c r="N13" s="595">
        <v>-20192.759999999998</v>
      </c>
      <c r="O13" s="595">
        <v>0</v>
      </c>
      <c r="P13" s="595">
        <v>25735.66</v>
      </c>
      <c r="Q13" s="595">
        <v>0</v>
      </c>
      <c r="R13" s="595">
        <v>0</v>
      </c>
      <c r="S13" s="596">
        <v>0</v>
      </c>
      <c r="T13" s="596">
        <v>-20853.61</v>
      </c>
      <c r="U13" s="596">
        <v>-2839.48</v>
      </c>
      <c r="V13" s="595">
        <v>0</v>
      </c>
      <c r="W13" s="595">
        <v>-7483.92</v>
      </c>
      <c r="X13" s="596">
        <v>0</v>
      </c>
      <c r="Y13" s="596">
        <v>0</v>
      </c>
      <c r="Z13" s="595">
        <v>0</v>
      </c>
      <c r="AA13" s="595">
        <v>0</v>
      </c>
      <c r="AB13" s="595">
        <v>0</v>
      </c>
      <c r="AC13" s="595">
        <v>0</v>
      </c>
      <c r="AD13" s="595">
        <v>0</v>
      </c>
      <c r="AE13" s="595">
        <v>0</v>
      </c>
      <c r="AF13" s="589">
        <v>0</v>
      </c>
      <c r="AG13" s="591">
        <v>0</v>
      </c>
      <c r="AH13" s="576">
        <f t="shared" si="0"/>
        <v>-30690.5</v>
      </c>
    </row>
    <row r="14" spans="1:114" s="559" customFormat="1" ht="15" customHeight="1">
      <c r="A14" s="577">
        <v>5</v>
      </c>
      <c r="B14" s="578">
        <f t="shared" si="1"/>
        <v>45473</v>
      </c>
      <c r="C14" s="587"/>
      <c r="D14" s="585"/>
      <c r="E14" s="585"/>
      <c r="F14" s="587"/>
      <c r="G14" s="595"/>
      <c r="H14" s="595"/>
      <c r="I14" s="595"/>
      <c r="J14" s="595"/>
      <c r="K14" s="595"/>
      <c r="L14" s="595"/>
      <c r="M14" s="595">
        <v>6904.13</v>
      </c>
      <c r="N14" s="595">
        <v>6601.1</v>
      </c>
      <c r="O14" s="595">
        <v>1790.84</v>
      </c>
      <c r="P14" s="595">
        <v>-16358.88</v>
      </c>
      <c r="Q14" s="595">
        <v>26323.94</v>
      </c>
      <c r="R14" s="595">
        <v>-2251.5700000000002</v>
      </c>
      <c r="S14" s="596">
        <v>0</v>
      </c>
      <c r="T14" s="596">
        <v>0</v>
      </c>
      <c r="U14" s="596">
        <v>-3782.74</v>
      </c>
      <c r="V14" s="595">
        <v>0</v>
      </c>
      <c r="W14" s="595">
        <v>0</v>
      </c>
      <c r="X14" s="596">
        <v>0</v>
      </c>
      <c r="Y14" s="596">
        <v>10489.66</v>
      </c>
      <c r="Z14" s="595">
        <v>0</v>
      </c>
      <c r="AA14" s="595">
        <v>0</v>
      </c>
      <c r="AB14" s="595">
        <v>0</v>
      </c>
      <c r="AC14" s="595">
        <v>3210.23</v>
      </c>
      <c r="AD14" s="595">
        <v>0</v>
      </c>
      <c r="AE14" s="595">
        <v>0</v>
      </c>
      <c r="AF14" s="589">
        <v>0</v>
      </c>
      <c r="AG14" s="592">
        <v>4427.04</v>
      </c>
      <c r="AH14" s="576">
        <f t="shared" si="0"/>
        <v>37353.75</v>
      </c>
    </row>
    <row r="15" spans="1:114" s="559" customFormat="1" ht="15" customHeight="1">
      <c r="A15" s="577">
        <v>6</v>
      </c>
      <c r="B15" s="578">
        <f t="shared" si="1"/>
        <v>45443</v>
      </c>
      <c r="C15" s="587"/>
      <c r="D15" s="585"/>
      <c r="E15" s="585"/>
      <c r="F15" s="585"/>
      <c r="G15" s="587"/>
      <c r="H15" s="595"/>
      <c r="I15" s="595"/>
      <c r="J15" s="595"/>
      <c r="K15" s="595"/>
      <c r="L15" s="595"/>
      <c r="M15" s="595">
        <v>156881.91</v>
      </c>
      <c r="N15" s="595">
        <v>36279.54</v>
      </c>
      <c r="O15" s="595">
        <v>38794.019999999997</v>
      </c>
      <c r="P15" s="595">
        <v>19013.89</v>
      </c>
      <c r="Q15" s="595">
        <v>5104.0600000000004</v>
      </c>
      <c r="R15" s="595">
        <v>-4816.3999999999996</v>
      </c>
      <c r="S15" s="596">
        <v>-14367.69</v>
      </c>
      <c r="T15" s="596">
        <v>-479.79000000000201</v>
      </c>
      <c r="U15" s="596">
        <v>352911.88</v>
      </c>
      <c r="V15" s="595">
        <v>-54928.73</v>
      </c>
      <c r="W15" s="595">
        <v>8069.67</v>
      </c>
      <c r="X15" s="596">
        <v>1791.41</v>
      </c>
      <c r="Y15" s="596">
        <v>0</v>
      </c>
      <c r="Z15" s="595">
        <v>0</v>
      </c>
      <c r="AA15" s="595">
        <v>0</v>
      </c>
      <c r="AB15" s="595">
        <v>0</v>
      </c>
      <c r="AC15" s="595">
        <v>0</v>
      </c>
      <c r="AD15" s="595">
        <v>0</v>
      </c>
      <c r="AE15" s="595">
        <v>0</v>
      </c>
      <c r="AF15" s="589">
        <v>0</v>
      </c>
      <c r="AG15" s="592">
        <v>15619.57</v>
      </c>
      <c r="AH15" s="576">
        <f t="shared" si="0"/>
        <v>559873.34</v>
      </c>
    </row>
    <row r="16" spans="1:114" s="559" customFormat="1" ht="15" customHeight="1">
      <c r="A16" s="577">
        <v>7</v>
      </c>
      <c r="B16" s="578">
        <f t="shared" si="1"/>
        <v>45412</v>
      </c>
      <c r="C16" s="587"/>
      <c r="D16" s="585"/>
      <c r="E16" s="585"/>
      <c r="F16" s="588"/>
      <c r="G16" s="585"/>
      <c r="H16" s="587"/>
      <c r="I16" s="595"/>
      <c r="J16" s="595"/>
      <c r="K16" s="595"/>
      <c r="L16" s="595"/>
      <c r="M16" s="595">
        <v>-12064.85</v>
      </c>
      <c r="N16" s="595">
        <v>11627.02</v>
      </c>
      <c r="O16" s="595">
        <v>61133.890000000101</v>
      </c>
      <c r="P16" s="595">
        <v>44717.03</v>
      </c>
      <c r="Q16" s="595">
        <v>33570.21</v>
      </c>
      <c r="R16" s="595">
        <v>117604.19</v>
      </c>
      <c r="S16" s="596">
        <v>59433.75</v>
      </c>
      <c r="T16" s="596">
        <v>26003.200000000001</v>
      </c>
      <c r="U16" s="596">
        <v>-10733.67</v>
      </c>
      <c r="V16" s="595">
        <v>-10202.26</v>
      </c>
      <c r="W16" s="595">
        <v>-23282.84</v>
      </c>
      <c r="X16" s="596">
        <v>0</v>
      </c>
      <c r="Y16" s="596">
        <v>5012.12</v>
      </c>
      <c r="Z16" s="595">
        <v>0</v>
      </c>
      <c r="AA16" s="595">
        <v>0</v>
      </c>
      <c r="AB16" s="595">
        <v>0</v>
      </c>
      <c r="AC16" s="595">
        <v>0</v>
      </c>
      <c r="AD16" s="595">
        <v>8548.34</v>
      </c>
      <c r="AE16" s="595">
        <v>0</v>
      </c>
      <c r="AF16" s="589">
        <v>0</v>
      </c>
      <c r="AG16" s="592">
        <v>-24450.399999999994</v>
      </c>
      <c r="AH16" s="576">
        <f t="shared" si="0"/>
        <v>286915.7300000001</v>
      </c>
    </row>
    <row r="17" spans="1:34" s="559" customFormat="1" ht="15" customHeight="1">
      <c r="A17" s="577">
        <v>8</v>
      </c>
      <c r="B17" s="578">
        <f t="shared" si="1"/>
        <v>45382</v>
      </c>
      <c r="C17" s="587"/>
      <c r="D17" s="585"/>
      <c r="E17" s="585"/>
      <c r="F17" s="585"/>
      <c r="G17" s="585"/>
      <c r="H17" s="585"/>
      <c r="I17" s="587"/>
      <c r="J17" s="595"/>
      <c r="K17" s="595"/>
      <c r="L17" s="595"/>
      <c r="M17" s="595">
        <v>110472.67</v>
      </c>
      <c r="N17" s="595">
        <v>-4641.13</v>
      </c>
      <c r="O17" s="595">
        <v>2477.2399999999998</v>
      </c>
      <c r="P17" s="595">
        <v>-6264.24</v>
      </c>
      <c r="Q17" s="595">
        <v>-6663.66</v>
      </c>
      <c r="R17" s="595">
        <v>42687.63</v>
      </c>
      <c r="S17" s="596">
        <v>49.83</v>
      </c>
      <c r="T17" s="596">
        <v>-31541.78</v>
      </c>
      <c r="U17" s="596">
        <v>-3650.97</v>
      </c>
      <c r="V17" s="595">
        <v>-5656.7300000000096</v>
      </c>
      <c r="W17" s="595">
        <v>4815.7</v>
      </c>
      <c r="X17" s="596">
        <v>179372.2</v>
      </c>
      <c r="Y17" s="596">
        <v>-13725.66</v>
      </c>
      <c r="Z17" s="595">
        <v>0</v>
      </c>
      <c r="AA17" s="595">
        <v>0</v>
      </c>
      <c r="AB17" s="595">
        <v>0</v>
      </c>
      <c r="AC17" s="595">
        <v>24122.14</v>
      </c>
      <c r="AD17" s="595">
        <v>-16639.7</v>
      </c>
      <c r="AE17" s="595">
        <v>0</v>
      </c>
      <c r="AF17" s="589">
        <v>0</v>
      </c>
      <c r="AG17" s="592">
        <v>0</v>
      </c>
      <c r="AH17" s="576">
        <f t="shared" si="0"/>
        <v>275213.53999999998</v>
      </c>
    </row>
    <row r="18" spans="1:34" s="559" customFormat="1" ht="15" customHeight="1">
      <c r="A18" s="577">
        <v>9</v>
      </c>
      <c r="B18" s="578">
        <f t="shared" si="1"/>
        <v>45351</v>
      </c>
      <c r="C18" s="587"/>
      <c r="D18" s="585"/>
      <c r="E18" s="585"/>
      <c r="F18" s="585"/>
      <c r="G18" s="585"/>
      <c r="H18" s="585"/>
      <c r="I18" s="585"/>
      <c r="J18" s="587"/>
      <c r="K18" s="595"/>
      <c r="L18" s="595"/>
      <c r="M18" s="595">
        <v>1304773.46</v>
      </c>
      <c r="N18" s="595">
        <v>163300.81</v>
      </c>
      <c r="O18" s="595">
        <v>161670.98000000001</v>
      </c>
      <c r="P18" s="595">
        <v>96974.03</v>
      </c>
      <c r="Q18" s="595">
        <v>35367.019999999997</v>
      </c>
      <c r="R18" s="595">
        <v>21392.75</v>
      </c>
      <c r="S18" s="596">
        <v>-3282.76</v>
      </c>
      <c r="T18" s="596">
        <v>7778.67</v>
      </c>
      <c r="U18" s="596">
        <v>-12465.99</v>
      </c>
      <c r="V18" s="595">
        <v>35045.699999999997</v>
      </c>
      <c r="W18" s="595">
        <v>0</v>
      </c>
      <c r="X18" s="596">
        <v>16484.419999999998</v>
      </c>
      <c r="Y18" s="596">
        <v>0</v>
      </c>
      <c r="Z18" s="595">
        <v>1556</v>
      </c>
      <c r="AA18" s="595">
        <v>0</v>
      </c>
      <c r="AB18" s="595">
        <v>0</v>
      </c>
      <c r="AC18" s="595">
        <v>0</v>
      </c>
      <c r="AD18" s="595">
        <v>0</v>
      </c>
      <c r="AE18" s="595">
        <v>0</v>
      </c>
      <c r="AF18" s="589">
        <v>0</v>
      </c>
      <c r="AG18" s="592">
        <v>4875.3999999999996</v>
      </c>
      <c r="AH18" s="576">
        <f t="shared" si="0"/>
        <v>1833470.4899999998</v>
      </c>
    </row>
    <row r="19" spans="1:34" s="559" customFormat="1" ht="15" customHeight="1">
      <c r="A19" s="577">
        <v>10</v>
      </c>
      <c r="B19" s="578">
        <f t="shared" si="1"/>
        <v>45322</v>
      </c>
      <c r="C19" s="587"/>
      <c r="D19" s="585"/>
      <c r="E19" s="585"/>
      <c r="F19" s="585"/>
      <c r="G19" s="585"/>
      <c r="H19" s="585"/>
      <c r="I19" s="585"/>
      <c r="J19" s="585"/>
      <c r="K19" s="587"/>
      <c r="L19" s="595"/>
      <c r="M19" s="595">
        <v>1928142.77</v>
      </c>
      <c r="N19" s="595">
        <v>1897089.33</v>
      </c>
      <c r="O19" s="595">
        <v>1078573.1299999999</v>
      </c>
      <c r="P19" s="595">
        <v>62735.62</v>
      </c>
      <c r="Q19" s="595">
        <v>27304.95</v>
      </c>
      <c r="R19" s="595">
        <v>38040.639999999999</v>
      </c>
      <c r="S19" s="596">
        <v>7932.09</v>
      </c>
      <c r="T19" s="596">
        <v>-9648.32</v>
      </c>
      <c r="U19" s="596">
        <v>-17648.2</v>
      </c>
      <c r="V19" s="595">
        <v>-10648.87</v>
      </c>
      <c r="W19" s="595">
        <v>5896.31</v>
      </c>
      <c r="X19" s="596">
        <v>7574.77</v>
      </c>
      <c r="Y19" s="596">
        <v>-10242.81</v>
      </c>
      <c r="Z19" s="595">
        <v>-788.62999999999897</v>
      </c>
      <c r="AA19" s="595">
        <v>-2499.9</v>
      </c>
      <c r="AB19" s="595">
        <v>-708.24</v>
      </c>
      <c r="AC19" s="595">
        <v>14437.84</v>
      </c>
      <c r="AD19" s="595">
        <v>0</v>
      </c>
      <c r="AE19" s="595">
        <v>0</v>
      </c>
      <c r="AF19" s="589">
        <v>0</v>
      </c>
      <c r="AG19" s="592">
        <v>-760.22000000000105</v>
      </c>
      <c r="AH19" s="576">
        <f t="shared" si="0"/>
        <v>5014782.2599999988</v>
      </c>
    </row>
    <row r="20" spans="1:34" s="559" customFormat="1" ht="15" customHeight="1">
      <c r="A20" s="577">
        <v>11</v>
      </c>
      <c r="B20" s="578">
        <f t="shared" si="1"/>
        <v>45291</v>
      </c>
      <c r="C20" s="587"/>
      <c r="D20" s="585"/>
      <c r="E20" s="585"/>
      <c r="F20" s="585"/>
      <c r="G20" s="585"/>
      <c r="H20" s="585"/>
      <c r="I20" s="585"/>
      <c r="J20" s="585"/>
      <c r="K20" s="585"/>
      <c r="L20" s="587"/>
      <c r="M20" s="595">
        <v>1479610.04</v>
      </c>
      <c r="N20" s="595">
        <v>2779613.41</v>
      </c>
      <c r="O20" s="595">
        <v>869111.09</v>
      </c>
      <c r="P20" s="595">
        <v>327928.51</v>
      </c>
      <c r="Q20" s="595">
        <v>18731.27</v>
      </c>
      <c r="R20" s="595">
        <v>26323.41</v>
      </c>
      <c r="S20" s="596">
        <v>33612.769999999997</v>
      </c>
      <c r="T20" s="596">
        <v>40624.720000000001</v>
      </c>
      <c r="U20" s="596">
        <v>-12604.51</v>
      </c>
      <c r="V20" s="595">
        <v>59371.65</v>
      </c>
      <c r="W20" s="595">
        <v>0</v>
      </c>
      <c r="X20" s="596">
        <v>-3018.8</v>
      </c>
      <c r="Y20" s="596">
        <v>22586.69</v>
      </c>
      <c r="Z20" s="595">
        <v>0</v>
      </c>
      <c r="AA20" s="595">
        <v>0</v>
      </c>
      <c r="AB20" s="595">
        <v>-13058.2</v>
      </c>
      <c r="AC20" s="595">
        <v>-620.73</v>
      </c>
      <c r="AD20" s="595">
        <v>-6964.13</v>
      </c>
      <c r="AE20" s="595">
        <v>30222.16</v>
      </c>
      <c r="AF20" s="589">
        <v>0</v>
      </c>
      <c r="AG20" s="592">
        <v>-3940.19</v>
      </c>
      <c r="AH20" s="576">
        <f t="shared" si="0"/>
        <v>5647529.1599999992</v>
      </c>
    </row>
    <row r="21" spans="1:34" s="559" customFormat="1" ht="15" customHeight="1">
      <c r="A21" s="577">
        <v>12</v>
      </c>
      <c r="B21" s="578">
        <f t="shared" si="1"/>
        <v>45260</v>
      </c>
      <c r="C21" s="587"/>
      <c r="D21" s="585"/>
      <c r="E21" s="585"/>
      <c r="F21" s="585"/>
      <c r="G21" s="585"/>
      <c r="H21" s="585"/>
      <c r="I21" s="585"/>
      <c r="J21" s="585"/>
      <c r="K21" s="585"/>
      <c r="L21" s="585"/>
      <c r="M21" s="587">
        <v>0</v>
      </c>
      <c r="N21" s="595">
        <v>865613.77</v>
      </c>
      <c r="O21" s="595">
        <v>2389174.4300000002</v>
      </c>
      <c r="P21" s="595">
        <v>726110.38</v>
      </c>
      <c r="Q21" s="595">
        <v>218651.32</v>
      </c>
      <c r="R21" s="595">
        <v>47530.93</v>
      </c>
      <c r="S21" s="596">
        <v>3077.31</v>
      </c>
      <c r="T21" s="596">
        <v>15978.77</v>
      </c>
      <c r="U21" s="596">
        <v>-969113.58</v>
      </c>
      <c r="V21" s="595">
        <v>19398.16</v>
      </c>
      <c r="W21" s="595">
        <v>1697.65</v>
      </c>
      <c r="X21" s="596">
        <v>0</v>
      </c>
      <c r="Y21" s="596">
        <v>0</v>
      </c>
      <c r="Z21" s="595">
        <v>6503.97</v>
      </c>
      <c r="AA21" s="595">
        <v>0</v>
      </c>
      <c r="AB21" s="595">
        <v>8589.31</v>
      </c>
      <c r="AC21" s="595">
        <v>0</v>
      </c>
      <c r="AD21" s="595">
        <v>2913.4</v>
      </c>
      <c r="AE21" s="595">
        <v>0</v>
      </c>
      <c r="AF21" s="589">
        <v>0</v>
      </c>
      <c r="AG21" s="592">
        <v>0</v>
      </c>
      <c r="AH21" s="576">
        <f t="shared" si="0"/>
        <v>3336125.8199999994</v>
      </c>
    </row>
    <row r="22" spans="1:34" s="559" customFormat="1" ht="15" customHeight="1">
      <c r="A22" s="577">
        <v>13</v>
      </c>
      <c r="B22" s="578">
        <f t="shared" si="1"/>
        <v>45230</v>
      </c>
      <c r="C22" s="587"/>
      <c r="D22" s="585"/>
      <c r="E22" s="585"/>
      <c r="F22" s="585"/>
      <c r="G22" s="585"/>
      <c r="H22" s="585"/>
      <c r="I22" s="585"/>
      <c r="J22" s="585"/>
      <c r="K22" s="585"/>
      <c r="L22" s="585"/>
      <c r="M22" s="585">
        <v>0</v>
      </c>
      <c r="N22" s="587">
        <v>0</v>
      </c>
      <c r="O22" s="595">
        <v>1133543.17</v>
      </c>
      <c r="P22" s="595">
        <v>2474035.81</v>
      </c>
      <c r="Q22" s="595">
        <v>741522</v>
      </c>
      <c r="R22" s="595">
        <v>293541.65000000002</v>
      </c>
      <c r="S22" s="596">
        <v>149947.24</v>
      </c>
      <c r="T22" s="596">
        <v>122676.97</v>
      </c>
      <c r="U22" s="596">
        <v>34214.620000000003</v>
      </c>
      <c r="V22" s="595">
        <v>-10790.14</v>
      </c>
      <c r="W22" s="595">
        <v>2724.06</v>
      </c>
      <c r="X22" s="596">
        <v>10295.14</v>
      </c>
      <c r="Y22" s="596">
        <v>0</v>
      </c>
      <c r="Z22" s="595">
        <v>2438.02</v>
      </c>
      <c r="AA22" s="595">
        <v>8501.4699999999993</v>
      </c>
      <c r="AB22" s="595">
        <v>0</v>
      </c>
      <c r="AC22" s="595">
        <v>0</v>
      </c>
      <c r="AD22" s="595">
        <v>7269.4</v>
      </c>
      <c r="AE22" s="595">
        <v>-9995.9599999999991</v>
      </c>
      <c r="AF22" s="589">
        <v>1725.39</v>
      </c>
      <c r="AG22" s="592">
        <v>2729.5000000000009</v>
      </c>
      <c r="AH22" s="576">
        <f t="shared" si="0"/>
        <v>4964378.34</v>
      </c>
    </row>
    <row r="23" spans="1:34" s="559" customFormat="1" ht="15" customHeight="1">
      <c r="A23" s="577">
        <v>14</v>
      </c>
      <c r="B23" s="578">
        <f t="shared" si="1"/>
        <v>45199</v>
      </c>
      <c r="C23" s="587"/>
      <c r="D23" s="585"/>
      <c r="E23" s="585"/>
      <c r="F23" s="585"/>
      <c r="G23" s="585"/>
      <c r="H23" s="585"/>
      <c r="I23" s="585"/>
      <c r="J23" s="585"/>
      <c r="K23" s="585"/>
      <c r="L23" s="585"/>
      <c r="M23" s="585">
        <v>0</v>
      </c>
      <c r="N23" s="585">
        <v>0</v>
      </c>
      <c r="O23" s="587">
        <v>0</v>
      </c>
      <c r="P23" s="595">
        <v>1633227.39</v>
      </c>
      <c r="Q23" s="595">
        <v>2317080.8199999998</v>
      </c>
      <c r="R23" s="595">
        <v>1093970.3999999999</v>
      </c>
      <c r="S23" s="596">
        <v>241597.29</v>
      </c>
      <c r="T23" s="596">
        <v>62372.45</v>
      </c>
      <c r="U23" s="596">
        <v>29281.32</v>
      </c>
      <c r="V23" s="595">
        <v>15053.09</v>
      </c>
      <c r="W23" s="595">
        <v>121420.48</v>
      </c>
      <c r="X23" s="596">
        <v>16233.25</v>
      </c>
      <c r="Y23" s="596">
        <v>-2038.94</v>
      </c>
      <c r="Z23" s="595">
        <v>28579.94</v>
      </c>
      <c r="AA23" s="595">
        <v>-14851.77</v>
      </c>
      <c r="AB23" s="595">
        <v>-17326.439999999999</v>
      </c>
      <c r="AC23" s="595">
        <v>2437.0600000000099</v>
      </c>
      <c r="AD23" s="595">
        <v>0</v>
      </c>
      <c r="AE23" s="595">
        <v>9489.85</v>
      </c>
      <c r="AF23" s="589">
        <v>-6734.82</v>
      </c>
      <c r="AG23" s="592">
        <v>38075.26</v>
      </c>
      <c r="AH23" s="576">
        <f t="shared" si="0"/>
        <v>5567866.629999999</v>
      </c>
    </row>
    <row r="24" spans="1:34" s="559" customFormat="1" ht="15" customHeight="1">
      <c r="A24" s="577">
        <v>15</v>
      </c>
      <c r="B24" s="578">
        <f t="shared" si="1"/>
        <v>45169</v>
      </c>
      <c r="C24" s="587"/>
      <c r="D24" s="585"/>
      <c r="E24" s="585"/>
      <c r="F24" s="585"/>
      <c r="G24" s="585"/>
      <c r="H24" s="585"/>
      <c r="I24" s="585"/>
      <c r="J24" s="585"/>
      <c r="K24" s="585"/>
      <c r="L24" s="585"/>
      <c r="M24" s="585">
        <v>0</v>
      </c>
      <c r="N24" s="585">
        <v>0</v>
      </c>
      <c r="O24" s="587">
        <v>0</v>
      </c>
      <c r="P24" s="587">
        <v>0</v>
      </c>
      <c r="Q24" s="595">
        <v>931981.4</v>
      </c>
      <c r="R24" s="595">
        <v>2044238.03</v>
      </c>
      <c r="S24" s="596">
        <v>974841.76</v>
      </c>
      <c r="T24" s="596">
        <v>238815.54</v>
      </c>
      <c r="U24" s="596">
        <v>2152.52</v>
      </c>
      <c r="V24" s="595">
        <v>8104.51</v>
      </c>
      <c r="W24" s="595">
        <v>43680</v>
      </c>
      <c r="X24" s="596">
        <v>22838.46</v>
      </c>
      <c r="Y24" s="596">
        <v>0</v>
      </c>
      <c r="Z24" s="595">
        <v>-1194.94</v>
      </c>
      <c r="AA24" s="595">
        <v>7171.23</v>
      </c>
      <c r="AB24" s="595">
        <v>0</v>
      </c>
      <c r="AC24" s="595">
        <v>0</v>
      </c>
      <c r="AD24" s="595">
        <v>0</v>
      </c>
      <c r="AE24" s="595">
        <v>0</v>
      </c>
      <c r="AF24" s="589">
        <v>70.220000000000297</v>
      </c>
      <c r="AG24" s="592">
        <v>13469.6</v>
      </c>
      <c r="AH24" s="576">
        <f t="shared" si="0"/>
        <v>4286168.33</v>
      </c>
    </row>
    <row r="25" spans="1:34" s="559" customFormat="1" ht="15" customHeight="1">
      <c r="A25" s="577">
        <v>16</v>
      </c>
      <c r="B25" s="578">
        <f t="shared" si="1"/>
        <v>45138</v>
      </c>
      <c r="C25" s="587"/>
      <c r="D25" s="585"/>
      <c r="E25" s="585"/>
      <c r="F25" s="585"/>
      <c r="G25" s="585"/>
      <c r="H25" s="585"/>
      <c r="I25" s="585"/>
      <c r="J25" s="585"/>
      <c r="K25" s="585"/>
      <c r="L25" s="585"/>
      <c r="M25" s="585">
        <v>0</v>
      </c>
      <c r="N25" s="585">
        <v>0</v>
      </c>
      <c r="O25" s="586">
        <v>0</v>
      </c>
      <c r="P25" s="585">
        <v>0</v>
      </c>
      <c r="Q25" s="587">
        <v>0</v>
      </c>
      <c r="R25" s="595">
        <v>959423.05</v>
      </c>
      <c r="S25" s="596">
        <v>2532201.29</v>
      </c>
      <c r="T25" s="596">
        <v>825804.28</v>
      </c>
      <c r="U25" s="596">
        <v>1750600.98</v>
      </c>
      <c r="V25" s="595">
        <v>753277.77</v>
      </c>
      <c r="W25" s="595">
        <v>17786.11</v>
      </c>
      <c r="X25" s="596">
        <v>64620.12</v>
      </c>
      <c r="Y25" s="596">
        <v>76645.25</v>
      </c>
      <c r="Z25" s="595">
        <v>0</v>
      </c>
      <c r="AA25" s="595">
        <v>0</v>
      </c>
      <c r="AB25" s="595">
        <v>-33377.279999999999</v>
      </c>
      <c r="AC25" s="595">
        <v>-39564.730000000003</v>
      </c>
      <c r="AD25" s="595">
        <v>-847.51999999999703</v>
      </c>
      <c r="AE25" s="595">
        <v>-11155.62</v>
      </c>
      <c r="AF25" s="589">
        <v>-26720.06</v>
      </c>
      <c r="AG25" s="592">
        <v>96094.450000000012</v>
      </c>
      <c r="AH25" s="576">
        <f t="shared" si="0"/>
        <v>6964788.0899999999</v>
      </c>
    </row>
    <row r="26" spans="1:34" s="559" customFormat="1" ht="15" customHeight="1">
      <c r="A26" s="577">
        <v>17</v>
      </c>
      <c r="B26" s="578">
        <f t="shared" si="1"/>
        <v>45107</v>
      </c>
      <c r="C26" s="587"/>
      <c r="D26" s="585"/>
      <c r="E26" s="585"/>
      <c r="F26" s="585"/>
      <c r="G26" s="585"/>
      <c r="H26" s="585"/>
      <c r="I26" s="585"/>
      <c r="J26" s="585"/>
      <c r="K26" s="585"/>
      <c r="L26" s="585"/>
      <c r="M26" s="585">
        <v>0</v>
      </c>
      <c r="N26" s="585">
        <v>0</v>
      </c>
      <c r="O26" s="586">
        <v>0</v>
      </c>
      <c r="P26" s="585">
        <v>0</v>
      </c>
      <c r="Q26" s="585">
        <v>0</v>
      </c>
      <c r="R26" s="587">
        <v>0</v>
      </c>
      <c r="S26" s="596">
        <v>734314.81</v>
      </c>
      <c r="T26" s="596">
        <v>1966395.5</v>
      </c>
      <c r="U26" s="596">
        <v>642423.42000000004</v>
      </c>
      <c r="V26" s="595">
        <v>615953.97</v>
      </c>
      <c r="W26" s="595">
        <v>119964.82</v>
      </c>
      <c r="X26" s="596">
        <v>6987.7000000000098</v>
      </c>
      <c r="Y26" s="596">
        <v>34133.68</v>
      </c>
      <c r="Z26" s="595">
        <v>-7699.25</v>
      </c>
      <c r="AA26" s="595">
        <v>0</v>
      </c>
      <c r="AB26" s="595">
        <v>0</v>
      </c>
      <c r="AC26" s="595">
        <v>-12776.66</v>
      </c>
      <c r="AD26" s="595">
        <v>-2550.5700000000002</v>
      </c>
      <c r="AE26" s="595">
        <v>7982.84</v>
      </c>
      <c r="AF26" s="598">
        <v>-6000.08</v>
      </c>
      <c r="AG26" s="592">
        <v>29490.399999999994</v>
      </c>
      <c r="AH26" s="576">
        <f t="shared" si="0"/>
        <v>4128620.58</v>
      </c>
    </row>
    <row r="27" spans="1:34" s="559" customFormat="1" ht="15" customHeight="1">
      <c r="A27" s="577">
        <v>18</v>
      </c>
      <c r="B27" s="578">
        <f t="shared" si="1"/>
        <v>45077</v>
      </c>
      <c r="C27" s="587"/>
      <c r="D27" s="585"/>
      <c r="E27" s="585"/>
      <c r="F27" s="585"/>
      <c r="G27" s="585"/>
      <c r="H27" s="585"/>
      <c r="I27" s="585"/>
      <c r="J27" s="585"/>
      <c r="K27" s="585"/>
      <c r="L27" s="585"/>
      <c r="M27" s="585">
        <v>0</v>
      </c>
      <c r="N27" s="585">
        <v>0</v>
      </c>
      <c r="O27" s="586">
        <v>0</v>
      </c>
      <c r="P27" s="585">
        <v>0</v>
      </c>
      <c r="Q27" s="586">
        <v>0</v>
      </c>
      <c r="R27" s="585">
        <v>0</v>
      </c>
      <c r="S27" s="587">
        <v>0</v>
      </c>
      <c r="T27" s="596">
        <v>1085610.6499999999</v>
      </c>
      <c r="U27" s="596">
        <v>2288653.44</v>
      </c>
      <c r="V27" s="595">
        <v>471158.96</v>
      </c>
      <c r="W27" s="595">
        <v>441187.54</v>
      </c>
      <c r="X27" s="596">
        <v>379980.01</v>
      </c>
      <c r="Y27" s="596">
        <v>2936.35</v>
      </c>
      <c r="Z27" s="595">
        <v>0</v>
      </c>
      <c r="AA27" s="595">
        <v>8116.75</v>
      </c>
      <c r="AB27" s="595">
        <v>6658.21</v>
      </c>
      <c r="AC27" s="595">
        <v>-15774.53</v>
      </c>
      <c r="AD27" s="595">
        <v>44658.15</v>
      </c>
      <c r="AE27" s="595">
        <v>6111.7</v>
      </c>
      <c r="AF27" s="589">
        <v>730073.59999999998</v>
      </c>
      <c r="AG27" s="599">
        <v>53980.67</v>
      </c>
      <c r="AH27" s="576">
        <f t="shared" si="0"/>
        <v>5503351.4999999991</v>
      </c>
    </row>
    <row r="28" spans="1:34" s="559" customFormat="1" ht="15" customHeight="1">
      <c r="A28" s="577">
        <v>19</v>
      </c>
      <c r="B28" s="578">
        <f t="shared" si="1"/>
        <v>45046</v>
      </c>
      <c r="C28" s="587"/>
      <c r="D28" s="585"/>
      <c r="E28" s="585"/>
      <c r="F28" s="585"/>
      <c r="G28" s="585"/>
      <c r="H28" s="585"/>
      <c r="I28" s="585"/>
      <c r="J28" s="585"/>
      <c r="K28" s="585"/>
      <c r="L28" s="585"/>
      <c r="M28" s="585">
        <v>0</v>
      </c>
      <c r="N28" s="585">
        <v>0</v>
      </c>
      <c r="O28" s="586">
        <v>0</v>
      </c>
      <c r="P28" s="585">
        <v>0</v>
      </c>
      <c r="Q28" s="586">
        <v>0</v>
      </c>
      <c r="R28" s="585">
        <v>0</v>
      </c>
      <c r="S28" s="585">
        <v>0</v>
      </c>
      <c r="T28" s="587">
        <v>0</v>
      </c>
      <c r="U28" s="596">
        <v>1374058.69</v>
      </c>
      <c r="V28" s="595">
        <v>2274969.6800000002</v>
      </c>
      <c r="W28" s="595">
        <v>455270.96</v>
      </c>
      <c r="X28" s="596">
        <v>907206.92</v>
      </c>
      <c r="Y28" s="596">
        <v>440912.97</v>
      </c>
      <c r="Z28" s="595">
        <v>161944.18</v>
      </c>
      <c r="AA28" s="595">
        <v>11099.44</v>
      </c>
      <c r="AB28" s="595">
        <v>-8633.16</v>
      </c>
      <c r="AC28" s="595">
        <v>93100.96</v>
      </c>
      <c r="AD28" s="595">
        <v>16453.330000000002</v>
      </c>
      <c r="AE28" s="595">
        <v>-4572.9399999999996</v>
      </c>
      <c r="AF28" s="589">
        <v>12802.23</v>
      </c>
      <c r="AG28" s="593">
        <v>33981.479999999996</v>
      </c>
      <c r="AH28" s="576">
        <f t="shared" si="0"/>
        <v>5768594.7400000002</v>
      </c>
    </row>
    <row r="29" spans="1:34" s="559" customFormat="1" ht="15" customHeight="1">
      <c r="A29" s="577">
        <v>20</v>
      </c>
      <c r="B29" s="578">
        <f t="shared" si="1"/>
        <v>45016</v>
      </c>
      <c r="C29" s="587"/>
      <c r="D29" s="585"/>
      <c r="E29" s="585"/>
      <c r="F29" s="585"/>
      <c r="G29" s="585"/>
      <c r="H29" s="585"/>
      <c r="I29" s="585"/>
      <c r="J29" s="585"/>
      <c r="K29" s="585"/>
      <c r="L29" s="585"/>
      <c r="M29" s="585">
        <v>0</v>
      </c>
      <c r="N29" s="585">
        <v>0</v>
      </c>
      <c r="O29" s="586">
        <v>0</v>
      </c>
      <c r="P29" s="585">
        <v>0</v>
      </c>
      <c r="Q29" s="586">
        <v>0</v>
      </c>
      <c r="R29" s="585">
        <v>0</v>
      </c>
      <c r="S29" s="586">
        <v>0</v>
      </c>
      <c r="T29" s="585">
        <v>0</v>
      </c>
      <c r="U29" s="587">
        <v>0</v>
      </c>
      <c r="V29" s="595">
        <v>712556.55</v>
      </c>
      <c r="W29" s="595">
        <v>2202191.52</v>
      </c>
      <c r="X29" s="596">
        <v>468135.92</v>
      </c>
      <c r="Y29" s="596">
        <v>493690.14</v>
      </c>
      <c r="Z29" s="595">
        <v>174404.87</v>
      </c>
      <c r="AA29" s="595">
        <v>28978.99</v>
      </c>
      <c r="AB29" s="595">
        <v>41338.47</v>
      </c>
      <c r="AC29" s="595">
        <v>12109.74</v>
      </c>
      <c r="AD29" s="595">
        <v>-4.4700000000002502</v>
      </c>
      <c r="AE29" s="595">
        <v>-23967.99</v>
      </c>
      <c r="AF29" s="589">
        <v>-2796.5800000000199</v>
      </c>
      <c r="AG29" s="592">
        <v>-2692.329999999999</v>
      </c>
      <c r="AH29" s="576">
        <f t="shared" si="0"/>
        <v>4103944.8300000005</v>
      </c>
    </row>
    <row r="30" spans="1:34" s="559" customFormat="1" ht="15" customHeight="1">
      <c r="A30" s="577">
        <v>21</v>
      </c>
      <c r="B30" s="578">
        <f t="shared" si="1"/>
        <v>44985</v>
      </c>
      <c r="C30" s="587"/>
      <c r="D30" s="585"/>
      <c r="E30" s="585"/>
      <c r="F30" s="585"/>
      <c r="G30" s="585"/>
      <c r="H30" s="585"/>
      <c r="I30" s="585"/>
      <c r="J30" s="585"/>
      <c r="K30" s="585"/>
      <c r="L30" s="585"/>
      <c r="M30" s="585">
        <v>0</v>
      </c>
      <c r="N30" s="585">
        <v>0</v>
      </c>
      <c r="O30" s="586">
        <v>0</v>
      </c>
      <c r="P30" s="585">
        <v>0</v>
      </c>
      <c r="Q30" s="586">
        <v>0</v>
      </c>
      <c r="R30" s="585">
        <v>0</v>
      </c>
      <c r="S30" s="586">
        <v>0</v>
      </c>
      <c r="T30" s="586">
        <v>0</v>
      </c>
      <c r="U30" s="586">
        <v>0</v>
      </c>
      <c r="V30" s="585">
        <v>0</v>
      </c>
      <c r="W30" s="595">
        <v>913336.98</v>
      </c>
      <c r="X30" s="596">
        <v>2128184.2000000002</v>
      </c>
      <c r="Y30" s="596">
        <v>111617.51</v>
      </c>
      <c r="Z30" s="595">
        <v>254658.31</v>
      </c>
      <c r="AA30" s="595">
        <v>309286.78999999998</v>
      </c>
      <c r="AB30" s="595">
        <v>45356.72</v>
      </c>
      <c r="AC30" s="595">
        <v>17758.78</v>
      </c>
      <c r="AD30" s="595">
        <v>8346.26</v>
      </c>
      <c r="AE30" s="595">
        <v>8081.48</v>
      </c>
      <c r="AF30" s="589">
        <v>42618.48</v>
      </c>
      <c r="AG30" s="592">
        <v>-108555.99000000002</v>
      </c>
      <c r="AH30" s="576">
        <f t="shared" si="0"/>
        <v>3730689.5199999996</v>
      </c>
    </row>
    <row r="31" spans="1:34" s="559" customFormat="1" ht="15" customHeight="1">
      <c r="A31" s="577">
        <v>22</v>
      </c>
      <c r="B31" s="578">
        <f t="shared" si="1"/>
        <v>44957</v>
      </c>
      <c r="C31" s="587"/>
      <c r="D31" s="585"/>
      <c r="E31" s="585"/>
      <c r="F31" s="585"/>
      <c r="G31" s="585"/>
      <c r="H31" s="585"/>
      <c r="I31" s="585"/>
      <c r="J31" s="585"/>
      <c r="K31" s="585"/>
      <c r="L31" s="585"/>
      <c r="M31" s="585">
        <v>0</v>
      </c>
      <c r="N31" s="585">
        <v>0</v>
      </c>
      <c r="O31" s="586">
        <v>0</v>
      </c>
      <c r="P31" s="585">
        <v>0</v>
      </c>
      <c r="Q31" s="586">
        <v>0</v>
      </c>
      <c r="R31" s="585">
        <v>0</v>
      </c>
      <c r="S31" s="586">
        <v>0</v>
      </c>
      <c r="T31" s="586">
        <v>0</v>
      </c>
      <c r="U31" s="586">
        <v>0</v>
      </c>
      <c r="V31" s="585">
        <v>0</v>
      </c>
      <c r="W31" s="585">
        <v>0</v>
      </c>
      <c r="X31" s="596">
        <v>1219122.1000000001</v>
      </c>
      <c r="Y31" s="596">
        <v>1937502.12</v>
      </c>
      <c r="Z31" s="595">
        <v>336501.68</v>
      </c>
      <c r="AA31" s="595">
        <v>4466.13</v>
      </c>
      <c r="AB31" s="595">
        <v>36672.080000000002</v>
      </c>
      <c r="AC31" s="595">
        <v>-10838.82</v>
      </c>
      <c r="AD31" s="595">
        <v>-27465.75</v>
      </c>
      <c r="AE31" s="595">
        <v>14064.83</v>
      </c>
      <c r="AF31" s="589">
        <v>-4233.6000000000004</v>
      </c>
      <c r="AG31" s="592">
        <v>-39096.790000000008</v>
      </c>
      <c r="AH31" s="576">
        <f t="shared" si="0"/>
        <v>3466693.9800000004</v>
      </c>
    </row>
    <row r="32" spans="1:34" s="559" customFormat="1" ht="15" customHeight="1">
      <c r="A32" s="577">
        <v>23</v>
      </c>
      <c r="B32" s="578">
        <f t="shared" si="1"/>
        <v>44926</v>
      </c>
      <c r="C32" s="587"/>
      <c r="D32" s="585"/>
      <c r="E32" s="585"/>
      <c r="F32" s="585"/>
      <c r="G32" s="585"/>
      <c r="H32" s="585"/>
      <c r="I32" s="585"/>
      <c r="J32" s="585"/>
      <c r="K32" s="585"/>
      <c r="L32" s="585"/>
      <c r="M32" s="585">
        <v>0</v>
      </c>
      <c r="N32" s="585">
        <v>0</v>
      </c>
      <c r="O32" s="586">
        <v>0</v>
      </c>
      <c r="P32" s="585">
        <v>0</v>
      </c>
      <c r="Q32" s="586">
        <v>0</v>
      </c>
      <c r="R32" s="585">
        <v>0</v>
      </c>
      <c r="S32" s="586">
        <v>0</v>
      </c>
      <c r="T32" s="586">
        <v>0</v>
      </c>
      <c r="U32" s="586">
        <v>0</v>
      </c>
      <c r="V32" s="585">
        <v>0</v>
      </c>
      <c r="W32" s="586">
        <v>0</v>
      </c>
      <c r="X32" s="585">
        <v>0</v>
      </c>
      <c r="Y32" s="596">
        <v>1330575.69</v>
      </c>
      <c r="Z32" s="595">
        <v>1723643.09</v>
      </c>
      <c r="AA32" s="595">
        <v>1042557.23</v>
      </c>
      <c r="AB32" s="595">
        <v>584233.69999999995</v>
      </c>
      <c r="AC32" s="595">
        <v>18610.810000000001</v>
      </c>
      <c r="AD32" s="595">
        <v>16881.32</v>
      </c>
      <c r="AE32" s="595">
        <v>29175.759999999998</v>
      </c>
      <c r="AF32" s="589">
        <v>0</v>
      </c>
      <c r="AG32" s="592">
        <v>309557.14</v>
      </c>
      <c r="AH32" s="576">
        <f t="shared" si="0"/>
        <v>5055234.7399999993</v>
      </c>
    </row>
    <row r="33" spans="1:79" s="559" customFormat="1" ht="15" customHeight="1">
      <c r="A33" s="577">
        <v>24</v>
      </c>
      <c r="B33" s="578">
        <f t="shared" si="1"/>
        <v>44895</v>
      </c>
      <c r="C33" s="587"/>
      <c r="D33" s="585"/>
      <c r="E33" s="585"/>
      <c r="F33" s="585"/>
      <c r="G33" s="585"/>
      <c r="H33" s="585"/>
      <c r="I33" s="585"/>
      <c r="J33" s="585"/>
      <c r="K33" s="585"/>
      <c r="L33" s="585"/>
      <c r="M33" s="585">
        <v>0</v>
      </c>
      <c r="N33" s="585">
        <v>0</v>
      </c>
      <c r="O33" s="586">
        <v>0</v>
      </c>
      <c r="P33" s="585">
        <v>0</v>
      </c>
      <c r="Q33" s="586">
        <v>0</v>
      </c>
      <c r="R33" s="585">
        <v>0</v>
      </c>
      <c r="S33" s="586">
        <v>0</v>
      </c>
      <c r="T33" s="586">
        <v>0</v>
      </c>
      <c r="U33" s="586">
        <v>0</v>
      </c>
      <c r="V33" s="585">
        <v>0</v>
      </c>
      <c r="W33" s="586">
        <v>0</v>
      </c>
      <c r="X33" s="586">
        <v>0</v>
      </c>
      <c r="Y33" s="585">
        <v>0</v>
      </c>
      <c r="Z33" s="595">
        <v>779179.94</v>
      </c>
      <c r="AA33" s="595">
        <v>2121506.89</v>
      </c>
      <c r="AB33" s="595">
        <v>991344.07</v>
      </c>
      <c r="AC33" s="595">
        <v>186838.59</v>
      </c>
      <c r="AD33" s="595">
        <v>193842</v>
      </c>
      <c r="AE33" s="595">
        <v>8626.7999999999993</v>
      </c>
      <c r="AF33" s="589">
        <v>0</v>
      </c>
      <c r="AG33" s="592">
        <v>-68606.210000000006</v>
      </c>
      <c r="AH33" s="576">
        <f t="shared" si="0"/>
        <v>4212732.08</v>
      </c>
    </row>
    <row r="34" spans="1:79" s="559" customFormat="1" ht="15" customHeight="1">
      <c r="A34" s="577">
        <v>25</v>
      </c>
      <c r="B34" s="578">
        <f t="shared" si="1"/>
        <v>44865</v>
      </c>
      <c r="C34" s="587"/>
      <c r="D34" s="585"/>
      <c r="E34" s="585"/>
      <c r="F34" s="585"/>
      <c r="G34" s="585"/>
      <c r="H34" s="585"/>
      <c r="I34" s="585"/>
      <c r="J34" s="585"/>
      <c r="K34" s="585"/>
      <c r="L34" s="585"/>
      <c r="M34" s="585">
        <v>0</v>
      </c>
      <c r="N34" s="585">
        <v>0</v>
      </c>
      <c r="O34" s="586">
        <v>0</v>
      </c>
      <c r="P34" s="585">
        <v>0</v>
      </c>
      <c r="Q34" s="586">
        <v>0</v>
      </c>
      <c r="R34" s="585">
        <v>0</v>
      </c>
      <c r="S34" s="586">
        <v>0</v>
      </c>
      <c r="T34" s="586">
        <v>0</v>
      </c>
      <c r="U34" s="586">
        <v>0</v>
      </c>
      <c r="V34" s="585">
        <v>0</v>
      </c>
      <c r="W34" s="586">
        <v>0</v>
      </c>
      <c r="X34" s="586">
        <v>0</v>
      </c>
      <c r="Y34" s="586">
        <v>0</v>
      </c>
      <c r="Z34" s="585">
        <v>0</v>
      </c>
      <c r="AA34" s="595">
        <v>790332.11</v>
      </c>
      <c r="AB34" s="595">
        <v>2013881.29</v>
      </c>
      <c r="AC34" s="595">
        <v>1036935.91</v>
      </c>
      <c r="AD34" s="595">
        <v>152313.78</v>
      </c>
      <c r="AE34" s="595">
        <v>149102.85</v>
      </c>
      <c r="AF34" s="589">
        <v>85858.05</v>
      </c>
      <c r="AG34" s="592">
        <v>512050.71999999991</v>
      </c>
      <c r="AH34" s="576">
        <f t="shared" si="0"/>
        <v>4740474.71</v>
      </c>
    </row>
    <row r="35" spans="1:79" s="559" customFormat="1" ht="15" customHeight="1">
      <c r="A35" s="577">
        <v>26</v>
      </c>
      <c r="B35" s="578">
        <f t="shared" si="1"/>
        <v>44834</v>
      </c>
      <c r="C35" s="587"/>
      <c r="D35" s="585"/>
      <c r="E35" s="585"/>
      <c r="F35" s="585"/>
      <c r="G35" s="585"/>
      <c r="H35" s="585"/>
      <c r="I35" s="585"/>
      <c r="J35" s="585"/>
      <c r="K35" s="585"/>
      <c r="L35" s="585"/>
      <c r="M35" s="585">
        <v>0</v>
      </c>
      <c r="N35" s="585">
        <v>0</v>
      </c>
      <c r="O35" s="586">
        <v>0</v>
      </c>
      <c r="P35" s="585">
        <v>0</v>
      </c>
      <c r="Q35" s="586">
        <v>0</v>
      </c>
      <c r="R35" s="585">
        <v>0</v>
      </c>
      <c r="S35" s="586">
        <v>0</v>
      </c>
      <c r="T35" s="586">
        <v>0</v>
      </c>
      <c r="U35" s="586">
        <v>0</v>
      </c>
      <c r="V35" s="585">
        <v>0</v>
      </c>
      <c r="W35" s="586">
        <v>0</v>
      </c>
      <c r="X35" s="586">
        <v>0</v>
      </c>
      <c r="Y35" s="586">
        <v>0</v>
      </c>
      <c r="Z35" s="585">
        <v>0</v>
      </c>
      <c r="AA35" s="585">
        <v>0</v>
      </c>
      <c r="AB35" s="595">
        <v>815145.38</v>
      </c>
      <c r="AC35" s="595">
        <v>2072026.89</v>
      </c>
      <c r="AD35" s="595">
        <v>939202.79</v>
      </c>
      <c r="AE35" s="595">
        <v>372096.23</v>
      </c>
      <c r="AF35" s="589">
        <v>209112.36</v>
      </c>
      <c r="AG35" s="592">
        <v>108026.22000000002</v>
      </c>
      <c r="AH35" s="576">
        <f t="shared" si="0"/>
        <v>4515609.87</v>
      </c>
    </row>
    <row r="36" spans="1:79" s="559" customFormat="1" ht="15" customHeight="1">
      <c r="A36" s="577">
        <v>27</v>
      </c>
      <c r="B36" s="578">
        <f t="shared" si="1"/>
        <v>44804</v>
      </c>
      <c r="C36" s="587"/>
      <c r="D36" s="585"/>
      <c r="E36" s="585"/>
      <c r="F36" s="585"/>
      <c r="G36" s="585"/>
      <c r="H36" s="585"/>
      <c r="I36" s="585"/>
      <c r="J36" s="585"/>
      <c r="K36" s="585"/>
      <c r="L36" s="585"/>
      <c r="M36" s="585">
        <v>0</v>
      </c>
      <c r="N36" s="585">
        <v>0</v>
      </c>
      <c r="O36" s="586">
        <v>0</v>
      </c>
      <c r="P36" s="585">
        <v>0</v>
      </c>
      <c r="Q36" s="586">
        <v>0</v>
      </c>
      <c r="R36" s="585">
        <v>0</v>
      </c>
      <c r="S36" s="586">
        <v>0</v>
      </c>
      <c r="T36" s="586">
        <v>0</v>
      </c>
      <c r="U36" s="586">
        <v>0</v>
      </c>
      <c r="V36" s="585">
        <v>0</v>
      </c>
      <c r="W36" s="586">
        <v>0</v>
      </c>
      <c r="X36" s="586">
        <v>0</v>
      </c>
      <c r="Y36" s="586">
        <v>0</v>
      </c>
      <c r="Z36" s="585">
        <v>0</v>
      </c>
      <c r="AA36" s="586">
        <v>0</v>
      </c>
      <c r="AB36" s="585">
        <v>0</v>
      </c>
      <c r="AC36" s="595">
        <v>945768.16</v>
      </c>
      <c r="AD36" s="595">
        <v>1939847.94</v>
      </c>
      <c r="AE36" s="595">
        <v>576984.88</v>
      </c>
      <c r="AF36" s="589">
        <v>76220.710000000006</v>
      </c>
      <c r="AG36" s="592">
        <v>41438.699999999997</v>
      </c>
      <c r="AH36" s="576">
        <f t="shared" si="0"/>
        <v>3580260.39</v>
      </c>
    </row>
    <row r="37" spans="1:79" s="559" customFormat="1" ht="15" customHeight="1">
      <c r="A37" s="577">
        <v>28</v>
      </c>
      <c r="B37" s="578">
        <f t="shared" si="1"/>
        <v>44773</v>
      </c>
      <c r="C37" s="587"/>
      <c r="D37" s="585"/>
      <c r="E37" s="585"/>
      <c r="F37" s="585"/>
      <c r="G37" s="585"/>
      <c r="H37" s="585"/>
      <c r="I37" s="585"/>
      <c r="J37" s="585"/>
      <c r="K37" s="585"/>
      <c r="L37" s="585"/>
      <c r="M37" s="585">
        <v>0</v>
      </c>
      <c r="N37" s="585">
        <v>0</v>
      </c>
      <c r="O37" s="586">
        <v>0</v>
      </c>
      <c r="P37" s="585">
        <v>0</v>
      </c>
      <c r="Q37" s="586">
        <v>0</v>
      </c>
      <c r="R37" s="585">
        <v>0</v>
      </c>
      <c r="S37" s="586">
        <v>0</v>
      </c>
      <c r="T37" s="586">
        <v>0</v>
      </c>
      <c r="U37" s="586">
        <v>0</v>
      </c>
      <c r="V37" s="585">
        <v>0</v>
      </c>
      <c r="W37" s="586">
        <v>0</v>
      </c>
      <c r="X37" s="586">
        <v>0</v>
      </c>
      <c r="Y37" s="586">
        <v>0</v>
      </c>
      <c r="Z37" s="585">
        <v>0</v>
      </c>
      <c r="AA37" s="586">
        <v>0</v>
      </c>
      <c r="AB37" s="585">
        <v>0</v>
      </c>
      <c r="AC37" s="585">
        <v>0</v>
      </c>
      <c r="AD37" s="595">
        <v>1034925.18</v>
      </c>
      <c r="AE37" s="595">
        <v>1742972.92</v>
      </c>
      <c r="AF37" s="589">
        <v>889789.46</v>
      </c>
      <c r="AG37" s="592">
        <v>508560.4800000001</v>
      </c>
      <c r="AH37" s="576">
        <f t="shared" si="0"/>
        <v>4176248.04</v>
      </c>
    </row>
    <row r="38" spans="1:79" s="559" customFormat="1" ht="15" customHeight="1">
      <c r="A38" s="577">
        <v>29</v>
      </c>
      <c r="B38" s="578">
        <f t="shared" si="1"/>
        <v>44742</v>
      </c>
      <c r="C38" s="587"/>
      <c r="D38" s="585"/>
      <c r="E38" s="585"/>
      <c r="F38" s="585"/>
      <c r="G38" s="585"/>
      <c r="H38" s="585"/>
      <c r="I38" s="585"/>
      <c r="J38" s="585"/>
      <c r="K38" s="585"/>
      <c r="L38" s="585"/>
      <c r="M38" s="585">
        <v>0</v>
      </c>
      <c r="N38" s="585">
        <v>0</v>
      </c>
      <c r="O38" s="586">
        <v>0</v>
      </c>
      <c r="P38" s="585">
        <v>0</v>
      </c>
      <c r="Q38" s="586">
        <v>0</v>
      </c>
      <c r="R38" s="585">
        <v>0</v>
      </c>
      <c r="S38" s="586">
        <v>0</v>
      </c>
      <c r="T38" s="586">
        <v>0</v>
      </c>
      <c r="U38" s="586">
        <v>0</v>
      </c>
      <c r="V38" s="585">
        <v>0</v>
      </c>
      <c r="W38" s="586">
        <v>0</v>
      </c>
      <c r="X38" s="586">
        <v>0</v>
      </c>
      <c r="Y38" s="586">
        <v>0</v>
      </c>
      <c r="Z38" s="585">
        <v>0</v>
      </c>
      <c r="AA38" s="586">
        <v>0</v>
      </c>
      <c r="AB38" s="585">
        <v>0</v>
      </c>
      <c r="AC38" s="585">
        <v>0</v>
      </c>
      <c r="AD38" s="585">
        <v>0</v>
      </c>
      <c r="AE38" s="595">
        <v>734962.92</v>
      </c>
      <c r="AF38" s="589">
        <v>1598938.1</v>
      </c>
      <c r="AG38" s="592">
        <v>511712.25999999995</v>
      </c>
      <c r="AH38" s="576">
        <f t="shared" si="0"/>
        <v>2845613.28</v>
      </c>
    </row>
    <row r="39" spans="1:79" s="559" customFormat="1" ht="15" customHeight="1">
      <c r="A39" s="577">
        <v>30</v>
      </c>
      <c r="B39" s="578">
        <f t="shared" si="1"/>
        <v>44712</v>
      </c>
      <c r="C39" s="587"/>
      <c r="D39" s="585"/>
      <c r="E39" s="585"/>
      <c r="F39" s="585"/>
      <c r="G39" s="585"/>
      <c r="H39" s="585"/>
      <c r="I39" s="585"/>
      <c r="J39" s="585"/>
      <c r="K39" s="585"/>
      <c r="L39" s="585"/>
      <c r="M39" s="585">
        <v>0</v>
      </c>
      <c r="N39" s="585">
        <v>0</v>
      </c>
      <c r="O39" s="586">
        <v>0</v>
      </c>
      <c r="P39" s="585">
        <v>0</v>
      </c>
      <c r="Q39" s="586">
        <v>0</v>
      </c>
      <c r="R39" s="585">
        <v>0</v>
      </c>
      <c r="S39" s="586">
        <v>0</v>
      </c>
      <c r="T39" s="586">
        <v>0</v>
      </c>
      <c r="U39" s="586">
        <v>0</v>
      </c>
      <c r="V39" s="585">
        <v>0</v>
      </c>
      <c r="W39" s="586">
        <v>0</v>
      </c>
      <c r="X39" s="586">
        <v>0</v>
      </c>
      <c r="Y39" s="586">
        <v>0</v>
      </c>
      <c r="Z39" s="585">
        <v>0</v>
      </c>
      <c r="AA39" s="586">
        <v>0</v>
      </c>
      <c r="AB39" s="585">
        <v>0</v>
      </c>
      <c r="AC39" s="585">
        <v>0</v>
      </c>
      <c r="AD39" s="585">
        <v>0</v>
      </c>
      <c r="AE39" s="585">
        <v>0</v>
      </c>
      <c r="AF39" s="589">
        <v>846922.55</v>
      </c>
      <c r="AG39" s="592">
        <v>5151735.47</v>
      </c>
      <c r="AH39" s="576">
        <f t="shared" si="0"/>
        <v>5998658.0199999996</v>
      </c>
    </row>
    <row r="40" spans="1:79" s="559" customFormat="1" ht="31.35" customHeight="1" thickBot="1">
      <c r="A40" s="577">
        <v>31</v>
      </c>
      <c r="B40" s="578" t="s">
        <v>1497</v>
      </c>
      <c r="C40" s="601"/>
      <c r="D40" s="587"/>
      <c r="E40" s="585"/>
      <c r="F40" s="585"/>
      <c r="G40" s="585"/>
      <c r="H40" s="585"/>
      <c r="I40" s="585"/>
      <c r="J40" s="585"/>
      <c r="K40" s="585"/>
      <c r="L40" s="585"/>
      <c r="M40" s="585">
        <v>0</v>
      </c>
      <c r="N40" s="585">
        <v>0</v>
      </c>
      <c r="O40" s="585">
        <v>0</v>
      </c>
      <c r="P40" s="586">
        <v>0</v>
      </c>
      <c r="Q40" s="585">
        <v>0</v>
      </c>
      <c r="R40" s="586">
        <v>0</v>
      </c>
      <c r="S40" s="585">
        <v>0</v>
      </c>
      <c r="T40" s="586">
        <v>0</v>
      </c>
      <c r="U40" s="586">
        <v>0</v>
      </c>
      <c r="V40" s="586">
        <v>0</v>
      </c>
      <c r="W40" s="585">
        <v>0</v>
      </c>
      <c r="X40" s="586">
        <v>0</v>
      </c>
      <c r="Y40" s="586">
        <v>0</v>
      </c>
      <c r="Z40" s="586">
        <v>0</v>
      </c>
      <c r="AA40" s="585">
        <v>0</v>
      </c>
      <c r="AB40" s="586">
        <v>0</v>
      </c>
      <c r="AC40" s="585">
        <v>0</v>
      </c>
      <c r="AD40" s="585">
        <v>0</v>
      </c>
      <c r="AE40" s="585">
        <v>0</v>
      </c>
      <c r="AF40" s="610">
        <v>0</v>
      </c>
      <c r="AG40" s="591">
        <v>183996879.28000024</v>
      </c>
      <c r="AH40" s="576">
        <f>SUM(C40:AG40)</f>
        <v>183996879.28000024</v>
      </c>
    </row>
    <row r="41" spans="1:79" s="559" customFormat="1" ht="40.35" customHeight="1">
      <c r="A41" s="1124">
        <v>32</v>
      </c>
      <c r="B41" s="1125" t="s">
        <v>1499</v>
      </c>
      <c r="C41" s="1126">
        <f>SUM(C10:C40)</f>
        <v>0</v>
      </c>
      <c r="D41" s="1126">
        <f>SUM(D10:D40)</f>
        <v>0</v>
      </c>
      <c r="E41" s="1126">
        <f t="shared" ref="E41:AC41" si="2">SUM(E10:E40)</f>
        <v>0</v>
      </c>
      <c r="F41" s="1126">
        <f t="shared" si="2"/>
        <v>0</v>
      </c>
      <c r="G41" s="1126">
        <f t="shared" si="2"/>
        <v>0</v>
      </c>
      <c r="H41" s="1126">
        <f t="shared" si="2"/>
        <v>0</v>
      </c>
      <c r="I41" s="1126">
        <f t="shared" si="2"/>
        <v>0</v>
      </c>
      <c r="J41" s="1126">
        <f t="shared" si="2"/>
        <v>0</v>
      </c>
      <c r="K41" s="1126">
        <f t="shared" si="2"/>
        <v>0</v>
      </c>
      <c r="L41" s="1126">
        <f t="shared" si="2"/>
        <v>0</v>
      </c>
      <c r="M41" s="1126">
        <f t="shared" si="2"/>
        <v>4964308.83</v>
      </c>
      <c r="N41" s="1126">
        <f t="shared" si="2"/>
        <v>5704139.6300000008</v>
      </c>
      <c r="O41" s="1126">
        <f t="shared" si="2"/>
        <v>5787361.8799999999</v>
      </c>
      <c r="P41" s="1126">
        <f t="shared" si="2"/>
        <v>5387855.2000000002</v>
      </c>
      <c r="Q41" s="1126">
        <f t="shared" si="2"/>
        <v>4348973.33</v>
      </c>
      <c r="R41" s="1126">
        <f t="shared" si="2"/>
        <v>4674415.42</v>
      </c>
      <c r="S41" s="1126">
        <f t="shared" si="2"/>
        <v>4719357.6899999995</v>
      </c>
      <c r="T41" s="1126">
        <f t="shared" si="2"/>
        <v>4225886.68</v>
      </c>
      <c r="U41" s="1126">
        <f t="shared" si="2"/>
        <v>5424546.8900000006</v>
      </c>
      <c r="V41" s="1126">
        <f t="shared" si="2"/>
        <v>4832319.74</v>
      </c>
      <c r="W41" s="1126">
        <f t="shared" si="2"/>
        <v>4307275.04</v>
      </c>
      <c r="X41" s="1126">
        <f t="shared" si="2"/>
        <v>5424620.4900000002</v>
      </c>
      <c r="Y41" s="1126">
        <f t="shared" si="2"/>
        <v>4440094.7699999996</v>
      </c>
      <c r="Z41" s="1126">
        <f t="shared" si="2"/>
        <v>3459727.18</v>
      </c>
      <c r="AA41" s="1126">
        <f t="shared" si="2"/>
        <v>4314665.3600000003</v>
      </c>
      <c r="AB41" s="1126">
        <f t="shared" si="2"/>
        <v>4470115.91</v>
      </c>
      <c r="AC41" s="1126">
        <f t="shared" si="2"/>
        <v>4347781.6399999997</v>
      </c>
      <c r="AD41" s="1126">
        <f>SUM(AD10:AD40)</f>
        <v>4310729.75</v>
      </c>
      <c r="AE41" s="1126">
        <f>SUM(AE10:AE40)</f>
        <v>3640182.71</v>
      </c>
      <c r="AF41" s="1126">
        <f>SUM(AF10:AF40)</f>
        <v>4447646.01</v>
      </c>
      <c r="AG41" s="1127">
        <f>SUM(AG10:AG40)</f>
        <v>190955997.93000025</v>
      </c>
      <c r="AH41" s="1128">
        <f>SUM(AH10:AH40)</f>
        <v>284188002.08000022</v>
      </c>
    </row>
    <row r="42" spans="1:79" s="559" customFormat="1" ht="40.35" customHeight="1">
      <c r="A42" s="579">
        <v>33</v>
      </c>
      <c r="B42" s="580" t="s">
        <v>1500</v>
      </c>
      <c r="C42" s="569"/>
      <c r="D42" s="595"/>
      <c r="E42" s="595"/>
      <c r="F42" s="595"/>
      <c r="G42" s="570"/>
      <c r="H42" s="595"/>
      <c r="I42" s="595"/>
      <c r="J42" s="595"/>
      <c r="K42" s="595"/>
      <c r="L42" s="595"/>
      <c r="M42" s="595"/>
      <c r="N42" s="595"/>
      <c r="O42" s="596"/>
      <c r="P42" s="595"/>
      <c r="Q42" s="596"/>
      <c r="R42" s="595"/>
      <c r="S42" s="596"/>
      <c r="T42" s="596"/>
      <c r="U42" s="596"/>
      <c r="V42" s="595"/>
      <c r="W42" s="596"/>
      <c r="X42" s="596"/>
      <c r="Y42" s="596"/>
      <c r="Z42" s="595"/>
      <c r="AA42" s="596"/>
      <c r="AB42" s="595"/>
      <c r="AC42" s="596"/>
      <c r="AD42" s="596"/>
      <c r="AE42" s="595"/>
      <c r="AF42" s="612"/>
      <c r="AG42" s="570"/>
      <c r="AH42" s="576">
        <f>SUM(C42:AG42)</f>
        <v>0</v>
      </c>
    </row>
    <row r="43" spans="1:79" s="559" customFormat="1" ht="40.35" customHeight="1">
      <c r="A43" s="579">
        <v>34</v>
      </c>
      <c r="B43" s="580" t="s">
        <v>1501</v>
      </c>
      <c r="C43" s="561"/>
      <c r="D43" s="562"/>
      <c r="E43" s="562"/>
      <c r="F43" s="562"/>
      <c r="G43" s="562"/>
      <c r="H43" s="562"/>
      <c r="I43" s="562"/>
      <c r="J43" s="562"/>
      <c r="K43" s="562"/>
      <c r="L43" s="562"/>
      <c r="M43" s="562"/>
      <c r="N43" s="562"/>
      <c r="O43" s="563"/>
      <c r="P43" s="562"/>
      <c r="Q43" s="563"/>
      <c r="R43" s="562"/>
      <c r="S43" s="563"/>
      <c r="T43" s="563"/>
      <c r="U43" s="563"/>
      <c r="V43" s="562"/>
      <c r="W43" s="563"/>
      <c r="X43" s="563"/>
      <c r="Y43" s="563"/>
      <c r="Z43" s="562"/>
      <c r="AA43" s="563"/>
      <c r="AB43" s="562"/>
      <c r="AC43" s="563"/>
      <c r="AD43" s="594"/>
      <c r="AE43" s="670"/>
      <c r="AF43" s="613"/>
      <c r="AG43" s="611"/>
      <c r="AH43" s="564"/>
    </row>
    <row r="44" spans="1:79" s="559" customFormat="1" ht="40.35" customHeight="1">
      <c r="A44" s="579">
        <v>35</v>
      </c>
      <c r="B44" s="581" t="s">
        <v>1502</v>
      </c>
      <c r="C44" s="569"/>
      <c r="D44" s="595"/>
      <c r="E44" s="595"/>
      <c r="F44" s="595"/>
      <c r="G44" s="570"/>
      <c r="H44" s="595"/>
      <c r="I44" s="595"/>
      <c r="J44" s="595"/>
      <c r="K44" s="595"/>
      <c r="L44" s="595"/>
      <c r="M44" s="595"/>
      <c r="N44" s="595"/>
      <c r="O44" s="596"/>
      <c r="P44" s="595"/>
      <c r="Q44" s="596"/>
      <c r="R44" s="595"/>
      <c r="S44" s="596"/>
      <c r="T44" s="596"/>
      <c r="U44" s="596"/>
      <c r="V44" s="595"/>
      <c r="W44" s="596"/>
      <c r="X44" s="596"/>
      <c r="Y44" s="596"/>
      <c r="Z44" s="595"/>
      <c r="AA44" s="596"/>
      <c r="AB44" s="595"/>
      <c r="AC44" s="596"/>
      <c r="AD44" s="596"/>
      <c r="AE44" s="595"/>
      <c r="AF44" s="612"/>
      <c r="AG44" s="570"/>
      <c r="AH44" s="573">
        <f>SUM(C44:AG44)</f>
        <v>0</v>
      </c>
    </row>
    <row r="45" spans="1:79" s="559" customFormat="1" ht="53.85" customHeight="1">
      <c r="A45" s="579">
        <v>36</v>
      </c>
      <c r="B45" s="582" t="s">
        <v>1503</v>
      </c>
      <c r="C45" s="571">
        <f>SUM(C41:C44)</f>
        <v>0</v>
      </c>
      <c r="D45" s="571">
        <f t="shared" ref="D45:AD45" si="3">SUM(D41:D44)</f>
        <v>0</v>
      </c>
      <c r="E45" s="572">
        <f t="shared" si="3"/>
        <v>0</v>
      </c>
      <c r="F45" s="572">
        <f t="shared" si="3"/>
        <v>0</v>
      </c>
      <c r="G45" s="572">
        <f t="shared" si="3"/>
        <v>0</v>
      </c>
      <c r="H45" s="572">
        <f t="shared" si="3"/>
        <v>0</v>
      </c>
      <c r="I45" s="572">
        <f t="shared" si="3"/>
        <v>0</v>
      </c>
      <c r="J45" s="572">
        <f t="shared" si="3"/>
        <v>0</v>
      </c>
      <c r="K45" s="572">
        <f t="shared" si="3"/>
        <v>0</v>
      </c>
      <c r="L45" s="572">
        <f t="shared" si="3"/>
        <v>0</v>
      </c>
      <c r="M45" s="572">
        <f t="shared" si="3"/>
        <v>4964308.83</v>
      </c>
      <c r="N45" s="572">
        <f t="shared" si="3"/>
        <v>5704139.6300000008</v>
      </c>
      <c r="O45" s="572">
        <f t="shared" si="3"/>
        <v>5787361.8799999999</v>
      </c>
      <c r="P45" s="572">
        <f t="shared" si="3"/>
        <v>5387855.2000000002</v>
      </c>
      <c r="Q45" s="572">
        <f t="shared" si="3"/>
        <v>4348973.33</v>
      </c>
      <c r="R45" s="572">
        <f t="shared" si="3"/>
        <v>4674415.42</v>
      </c>
      <c r="S45" s="572">
        <f t="shared" si="3"/>
        <v>4719357.6899999995</v>
      </c>
      <c r="T45" s="572">
        <f t="shared" si="3"/>
        <v>4225886.68</v>
      </c>
      <c r="U45" s="572">
        <f t="shared" si="3"/>
        <v>5424546.8900000006</v>
      </c>
      <c r="V45" s="572">
        <f t="shared" si="3"/>
        <v>4832319.74</v>
      </c>
      <c r="W45" s="572">
        <f t="shared" si="3"/>
        <v>4307275.04</v>
      </c>
      <c r="X45" s="572">
        <f t="shared" si="3"/>
        <v>5424620.4900000002</v>
      </c>
      <c r="Y45" s="572">
        <f t="shared" si="3"/>
        <v>4440094.7699999996</v>
      </c>
      <c r="Z45" s="572">
        <f t="shared" si="3"/>
        <v>3459727.18</v>
      </c>
      <c r="AA45" s="572">
        <f t="shared" si="3"/>
        <v>4314665.3600000003</v>
      </c>
      <c r="AB45" s="572">
        <f t="shared" si="3"/>
        <v>4470115.91</v>
      </c>
      <c r="AC45" s="572">
        <f t="shared" si="3"/>
        <v>4347781.6399999997</v>
      </c>
      <c r="AD45" s="572">
        <f t="shared" si="3"/>
        <v>4310729.75</v>
      </c>
      <c r="AE45" s="572">
        <f>SUM(AE41:AE44)</f>
        <v>3640182.71</v>
      </c>
      <c r="AF45" s="572">
        <f>SUM(AF41:AF44)</f>
        <v>4447646.01</v>
      </c>
      <c r="AG45" s="574">
        <f>SUM(AG41:AG44)</f>
        <v>190955997.93000025</v>
      </c>
      <c r="AH45" s="573">
        <f>SUM(AH41:AH44)</f>
        <v>284188002.08000022</v>
      </c>
    </row>
    <row r="46" spans="1:79" s="559" customFormat="1" ht="53.25" customHeight="1">
      <c r="A46" s="579">
        <v>37</v>
      </c>
      <c r="B46" s="582" t="s">
        <v>1504</v>
      </c>
      <c r="C46" s="569"/>
      <c r="D46" s="595"/>
      <c r="E46" s="595"/>
      <c r="F46" s="595"/>
      <c r="G46" s="570"/>
      <c r="H46" s="595"/>
      <c r="I46" s="595"/>
      <c r="J46" s="595"/>
      <c r="K46" s="595"/>
      <c r="L46" s="595"/>
      <c r="M46" s="595">
        <v>31963.356467147572</v>
      </c>
      <c r="N46" s="595">
        <v>22735.262612742994</v>
      </c>
      <c r="O46" s="596">
        <v>33485.709914211438</v>
      </c>
      <c r="P46" s="595">
        <v>6404.9697389016947</v>
      </c>
      <c r="Q46" s="596">
        <v>4065.9264410121036</v>
      </c>
      <c r="R46" s="595">
        <v>2789.4610039524755</v>
      </c>
      <c r="S46" s="596">
        <v>5063.9243974905576</v>
      </c>
      <c r="T46" s="596">
        <v>27271.442680237014</v>
      </c>
      <c r="U46" s="596">
        <v>-1.4503200323428747E-9</v>
      </c>
      <c r="V46" s="595">
        <v>0</v>
      </c>
      <c r="W46" s="596">
        <v>0</v>
      </c>
      <c r="X46" s="596">
        <v>0</v>
      </c>
      <c r="Y46" s="596">
        <v>-7.3300634367203379E-10</v>
      </c>
      <c r="Z46" s="595">
        <v>5.9142139876463041E-10</v>
      </c>
      <c r="AA46" s="596">
        <v>0</v>
      </c>
      <c r="AB46" s="595">
        <v>7.3970091600253141E-10</v>
      </c>
      <c r="AC46" s="596">
        <v>-7.1130412283921956E-10</v>
      </c>
      <c r="AD46" s="596">
        <v>0</v>
      </c>
      <c r="AE46" s="595">
        <v>-3.1492634745448925E-9</v>
      </c>
      <c r="AF46" s="612">
        <v>-1.4550484357532685E-9</v>
      </c>
      <c r="AG46" s="570">
        <v>71497.89179060061</v>
      </c>
      <c r="AH46" s="573">
        <f>SUM(C46:AG46)</f>
        <v>205277.94504629029</v>
      </c>
    </row>
    <row r="47" spans="1:79" s="559" customFormat="1" ht="40.35" customHeight="1" thickBot="1">
      <c r="A47" s="583">
        <v>38</v>
      </c>
      <c r="B47" s="584" t="s">
        <v>1505</v>
      </c>
      <c r="C47" s="597">
        <f>SUM(C45:C46)</f>
        <v>0</v>
      </c>
      <c r="D47" s="597">
        <f t="shared" ref="D47:AB47" si="4">SUM(D45:D46)</f>
        <v>0</v>
      </c>
      <c r="E47" s="597">
        <f t="shared" si="4"/>
        <v>0</v>
      </c>
      <c r="F47" s="597">
        <f t="shared" si="4"/>
        <v>0</v>
      </c>
      <c r="G47" s="597">
        <f t="shared" si="4"/>
        <v>0</v>
      </c>
      <c r="H47" s="597">
        <f t="shared" si="4"/>
        <v>0</v>
      </c>
      <c r="I47" s="597">
        <f t="shared" si="4"/>
        <v>0</v>
      </c>
      <c r="J47" s="597">
        <f t="shared" si="4"/>
        <v>0</v>
      </c>
      <c r="K47" s="597">
        <f t="shared" si="4"/>
        <v>0</v>
      </c>
      <c r="L47" s="597">
        <f t="shared" si="4"/>
        <v>0</v>
      </c>
      <c r="M47" s="597">
        <f t="shared" si="4"/>
        <v>4996272.1864671474</v>
      </c>
      <c r="N47" s="597">
        <f t="shared" si="4"/>
        <v>5726874.8926127441</v>
      </c>
      <c r="O47" s="597">
        <f t="shared" si="4"/>
        <v>5820847.5899142111</v>
      </c>
      <c r="P47" s="597">
        <f t="shared" si="4"/>
        <v>5394260.1697389018</v>
      </c>
      <c r="Q47" s="597">
        <f t="shared" si="4"/>
        <v>4353039.256441012</v>
      </c>
      <c r="R47" s="597">
        <f t="shared" si="4"/>
        <v>4677204.8810039526</v>
      </c>
      <c r="S47" s="597">
        <f t="shared" si="4"/>
        <v>4724421.6143974904</v>
      </c>
      <c r="T47" s="597">
        <f t="shared" si="4"/>
        <v>4253158.1226802366</v>
      </c>
      <c r="U47" s="597">
        <f t="shared" si="4"/>
        <v>5424546.8899999987</v>
      </c>
      <c r="V47" s="597">
        <f t="shared" si="4"/>
        <v>4832319.74</v>
      </c>
      <c r="W47" s="597">
        <f t="shared" si="4"/>
        <v>4307275.04</v>
      </c>
      <c r="X47" s="597">
        <f t="shared" si="4"/>
        <v>5424620.4900000002</v>
      </c>
      <c r="Y47" s="597">
        <f t="shared" si="4"/>
        <v>4440094.7699999986</v>
      </c>
      <c r="Z47" s="597">
        <f t="shared" si="4"/>
        <v>3459727.1800000006</v>
      </c>
      <c r="AA47" s="597">
        <f t="shared" si="4"/>
        <v>4314665.3600000003</v>
      </c>
      <c r="AB47" s="597">
        <f t="shared" si="4"/>
        <v>4470115.9100000011</v>
      </c>
      <c r="AC47" s="597">
        <f t="shared" ref="AC47:AH47" si="5">SUM(AC45:AC46)</f>
        <v>4347781.6399999987</v>
      </c>
      <c r="AD47" s="597">
        <f t="shared" si="5"/>
        <v>4310729.75</v>
      </c>
      <c r="AE47" s="597">
        <f t="shared" si="5"/>
        <v>3640182.7099999967</v>
      </c>
      <c r="AF47" s="597">
        <f t="shared" si="5"/>
        <v>4447646.0099999979</v>
      </c>
      <c r="AG47" s="590">
        <f t="shared" si="5"/>
        <v>191027495.82179084</v>
      </c>
      <c r="AH47" s="575">
        <f t="shared" si="5"/>
        <v>284393280.02504653</v>
      </c>
    </row>
    <row r="48" spans="1:79">
      <c r="AG48" s="556"/>
      <c r="AH48" s="556"/>
      <c r="AI48" s="556"/>
      <c r="AJ48" s="556"/>
      <c r="AK48" s="556"/>
      <c r="AL48" s="556"/>
      <c r="AM48" s="556"/>
      <c r="AN48" s="556"/>
      <c r="AO48" s="556"/>
      <c r="AP48" s="556"/>
      <c r="AQ48" s="556"/>
      <c r="AR48" s="556"/>
      <c r="AS48" s="556"/>
      <c r="AT48" s="556"/>
      <c r="AU48" s="556"/>
      <c r="AV48" s="556"/>
      <c r="AW48" s="556"/>
      <c r="AX48" s="556"/>
      <c r="AY48" s="556"/>
      <c r="AZ48" s="556"/>
      <c r="BA48" s="556"/>
      <c r="BB48" s="556"/>
      <c r="BC48" s="556"/>
      <c r="BD48" s="556"/>
      <c r="BE48" s="556"/>
      <c r="BF48" s="556"/>
      <c r="BG48" s="556"/>
      <c r="BH48" s="556"/>
      <c r="BI48" s="556"/>
      <c r="BJ48" s="556"/>
      <c r="BK48" s="556"/>
      <c r="BL48" s="556"/>
      <c r="BM48" s="556"/>
      <c r="BN48" s="556"/>
      <c r="BO48" s="556"/>
      <c r="BP48" s="556"/>
      <c r="BQ48" s="556"/>
      <c r="BR48" s="556"/>
      <c r="BS48" s="556"/>
      <c r="BT48" s="556"/>
      <c r="BU48" s="556"/>
      <c r="BV48" s="556"/>
      <c r="BW48" s="556"/>
      <c r="BX48" s="556"/>
      <c r="BY48" s="556"/>
      <c r="BZ48" s="556"/>
      <c r="CA48" s="556"/>
    </row>
    <row r="49" spans="33:79">
      <c r="AG49" s="556"/>
      <c r="AH49" s="556"/>
      <c r="AI49" s="556"/>
      <c r="AJ49" s="556"/>
      <c r="AK49" s="556"/>
      <c r="AL49" s="556"/>
      <c r="AM49" s="556"/>
      <c r="AN49" s="556"/>
      <c r="AO49" s="556"/>
      <c r="AP49" s="556"/>
      <c r="AQ49" s="556"/>
      <c r="AR49" s="556"/>
      <c r="AS49" s="556"/>
      <c r="AT49" s="556"/>
      <c r="AU49" s="556"/>
      <c r="AV49" s="556"/>
      <c r="AW49" s="556"/>
      <c r="AX49" s="556"/>
      <c r="AY49" s="556"/>
      <c r="AZ49" s="556"/>
      <c r="BA49" s="556"/>
      <c r="BB49" s="556"/>
      <c r="BC49" s="556"/>
      <c r="BD49" s="556"/>
      <c r="BE49" s="556"/>
      <c r="BF49" s="556"/>
      <c r="BG49" s="556"/>
      <c r="BH49" s="556"/>
      <c r="BI49" s="556"/>
      <c r="BJ49" s="556"/>
      <c r="BK49" s="556"/>
      <c r="BL49" s="556"/>
      <c r="BM49" s="556"/>
      <c r="BN49" s="556"/>
      <c r="BO49" s="556"/>
      <c r="BP49" s="556"/>
      <c r="BQ49" s="556"/>
      <c r="BR49" s="556"/>
      <c r="BS49" s="556"/>
      <c r="BT49" s="556"/>
      <c r="BU49" s="556"/>
      <c r="BV49" s="556"/>
      <c r="BW49" s="556"/>
      <c r="BX49" s="556"/>
      <c r="BY49" s="556"/>
      <c r="BZ49" s="556"/>
      <c r="CA49" s="556"/>
    </row>
    <row r="50" spans="33:79">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row>
    <row r="51" spans="33:79">
      <c r="AG51" s="556"/>
      <c r="AH51" s="556"/>
      <c r="AI51" s="556"/>
      <c r="AJ51" s="556"/>
      <c r="AK51" s="556"/>
      <c r="AL51" s="556"/>
      <c r="AM51" s="556"/>
      <c r="AN51" s="556"/>
      <c r="AO51" s="556"/>
      <c r="AP51" s="556"/>
      <c r="AQ51" s="556"/>
      <c r="AR51" s="556"/>
      <c r="AS51" s="556"/>
      <c r="AT51" s="556"/>
      <c r="AU51" s="556"/>
      <c r="AV51" s="556"/>
      <c r="AW51" s="556"/>
      <c r="AX51" s="556"/>
      <c r="AY51" s="556"/>
      <c r="AZ51" s="556"/>
      <c r="BA51" s="556"/>
      <c r="BB51" s="556"/>
      <c r="BC51" s="556"/>
      <c r="BD51" s="556"/>
      <c r="BE51" s="556"/>
      <c r="BF51" s="556"/>
      <c r="BG51" s="556"/>
      <c r="BH51" s="556"/>
      <c r="BI51" s="556"/>
      <c r="BJ51" s="556"/>
      <c r="BK51" s="556"/>
      <c r="BL51" s="556"/>
      <c r="BM51" s="556"/>
      <c r="BN51" s="556"/>
      <c r="BO51" s="556"/>
      <c r="BP51" s="556"/>
      <c r="BQ51" s="556"/>
      <c r="BR51" s="556"/>
      <c r="BS51" s="556"/>
      <c r="BT51" s="556"/>
      <c r="BU51" s="556"/>
      <c r="BV51" s="556"/>
      <c r="BW51" s="556"/>
      <c r="BX51" s="556"/>
      <c r="BY51" s="556"/>
      <c r="BZ51" s="556"/>
      <c r="CA51" s="556"/>
    </row>
    <row r="52" spans="33:79">
      <c r="AG52" s="556"/>
      <c r="AH52" s="556"/>
      <c r="AI52" s="556"/>
      <c r="AJ52" s="556"/>
      <c r="AK52" s="556"/>
      <c r="AL52" s="556"/>
      <c r="AM52" s="556"/>
      <c r="AN52" s="556"/>
      <c r="AO52" s="556"/>
      <c r="AP52" s="556"/>
      <c r="AQ52" s="556"/>
      <c r="AR52" s="556"/>
      <c r="AS52" s="556"/>
      <c r="AT52" s="556"/>
      <c r="AU52" s="556"/>
      <c r="AV52" s="556"/>
      <c r="AW52" s="556"/>
      <c r="AX52" s="556"/>
      <c r="AY52" s="556"/>
      <c r="AZ52" s="556"/>
      <c r="BA52" s="556"/>
      <c r="BB52" s="556"/>
      <c r="BC52" s="556"/>
      <c r="BD52" s="556"/>
      <c r="BE52" s="556"/>
      <c r="BF52" s="556"/>
      <c r="BG52" s="556"/>
      <c r="BH52" s="556"/>
      <c r="BI52" s="556"/>
      <c r="BJ52" s="556"/>
      <c r="BK52" s="556"/>
      <c r="BL52" s="556"/>
      <c r="BM52" s="556"/>
      <c r="BN52" s="556"/>
      <c r="BO52" s="556"/>
      <c r="BP52" s="556"/>
      <c r="BQ52" s="556"/>
      <c r="BR52" s="556"/>
      <c r="BS52" s="556"/>
      <c r="BT52" s="556"/>
      <c r="BU52" s="556"/>
      <c r="BV52" s="556"/>
      <c r="BW52" s="556"/>
      <c r="BX52" s="556"/>
      <c r="BY52" s="556"/>
      <c r="BZ52" s="556"/>
      <c r="CA52" s="556"/>
    </row>
    <row r="53" spans="33:79">
      <c r="AG53" s="556"/>
      <c r="AH53" s="556"/>
      <c r="AI53" s="556"/>
      <c r="AJ53" s="556"/>
      <c r="AK53" s="556"/>
      <c r="AL53" s="556"/>
      <c r="AM53" s="556"/>
      <c r="AN53" s="556"/>
      <c r="AO53" s="556"/>
      <c r="AP53" s="556"/>
      <c r="AQ53" s="556"/>
      <c r="AR53" s="556"/>
      <c r="AS53" s="556"/>
      <c r="AT53" s="556"/>
      <c r="AU53" s="556"/>
      <c r="AV53" s="556"/>
      <c r="AW53" s="556"/>
      <c r="AX53" s="556"/>
      <c r="AY53" s="556"/>
      <c r="AZ53" s="556"/>
      <c r="BA53" s="556"/>
      <c r="BB53" s="556"/>
      <c r="BC53" s="556"/>
      <c r="BD53" s="556"/>
      <c r="BE53" s="556"/>
      <c r="BF53" s="556"/>
      <c r="BG53" s="556"/>
      <c r="BH53" s="556"/>
      <c r="BI53" s="556"/>
      <c r="BJ53" s="556"/>
      <c r="BK53" s="556"/>
      <c r="BL53" s="556"/>
      <c r="BM53" s="556"/>
      <c r="BN53" s="556"/>
      <c r="BO53" s="556"/>
      <c r="BP53" s="556"/>
      <c r="BQ53" s="556"/>
      <c r="BR53" s="556"/>
      <c r="BS53" s="556"/>
      <c r="BT53" s="556"/>
      <c r="BU53" s="556"/>
      <c r="BV53" s="556"/>
      <c r="BW53" s="556"/>
      <c r="BX53" s="556"/>
      <c r="BY53" s="556"/>
      <c r="BZ53" s="556"/>
      <c r="CA53" s="556"/>
    </row>
    <row r="54" spans="33:79">
      <c r="AG54" s="556"/>
      <c r="AH54" s="556"/>
      <c r="AI54" s="556"/>
      <c r="AJ54" s="556"/>
      <c r="AK54" s="556"/>
      <c r="AL54" s="556"/>
      <c r="AM54" s="556"/>
      <c r="AN54" s="556"/>
      <c r="AO54" s="556"/>
      <c r="AP54" s="556"/>
      <c r="AQ54" s="556"/>
      <c r="AR54" s="556"/>
      <c r="AS54" s="556"/>
      <c r="AT54" s="556"/>
      <c r="AU54" s="556"/>
      <c r="AV54" s="556"/>
      <c r="AW54" s="556"/>
      <c r="AX54" s="556"/>
      <c r="AY54" s="556"/>
      <c r="AZ54" s="556"/>
      <c r="BA54" s="556"/>
      <c r="BB54" s="556"/>
      <c r="BC54" s="556"/>
      <c r="BD54" s="556"/>
      <c r="BE54" s="556"/>
      <c r="BF54" s="556"/>
      <c r="BG54" s="556"/>
      <c r="BH54" s="556"/>
      <c r="BI54" s="556"/>
      <c r="BJ54" s="556"/>
      <c r="BK54" s="556"/>
      <c r="BL54" s="556"/>
      <c r="BM54" s="556"/>
      <c r="BN54" s="556"/>
      <c r="BO54" s="556"/>
      <c r="BP54" s="556"/>
      <c r="BQ54" s="556"/>
      <c r="BR54" s="556"/>
      <c r="BS54" s="556"/>
      <c r="BT54" s="556"/>
      <c r="BU54" s="556"/>
      <c r="BV54" s="556"/>
      <c r="BW54" s="556"/>
      <c r="BX54" s="556"/>
      <c r="BY54" s="556"/>
      <c r="BZ54" s="556"/>
      <c r="CA54" s="556"/>
    </row>
    <row r="55" spans="33:79">
      <c r="AG55" s="556"/>
      <c r="AH55" s="556"/>
      <c r="AI55" s="556"/>
      <c r="AJ55" s="556"/>
      <c r="AK55" s="556"/>
      <c r="AL55" s="556"/>
      <c r="AM55" s="556"/>
      <c r="AN55" s="556"/>
      <c r="AO55" s="556"/>
      <c r="AP55" s="556"/>
      <c r="AQ55" s="556"/>
      <c r="AR55" s="556"/>
      <c r="AS55" s="556"/>
      <c r="AT55" s="556"/>
      <c r="AU55" s="556"/>
      <c r="AV55" s="556"/>
      <c r="AW55" s="556"/>
      <c r="AX55" s="556"/>
      <c r="AY55" s="556"/>
      <c r="AZ55" s="556"/>
      <c r="BA55" s="556"/>
      <c r="BB55" s="556"/>
      <c r="BC55" s="556"/>
      <c r="BD55" s="556"/>
      <c r="BE55" s="556"/>
      <c r="BF55" s="556"/>
      <c r="BG55" s="556"/>
      <c r="BH55" s="556"/>
      <c r="BI55" s="556"/>
      <c r="BJ55" s="556"/>
      <c r="BK55" s="556"/>
      <c r="BL55" s="556"/>
      <c r="BM55" s="556"/>
      <c r="BN55" s="556"/>
      <c r="BO55" s="556"/>
      <c r="BP55" s="556"/>
      <c r="BQ55" s="556"/>
      <c r="BR55" s="556"/>
      <c r="BS55" s="556"/>
      <c r="BT55" s="556"/>
      <c r="BU55" s="556"/>
      <c r="BV55" s="556"/>
      <c r="BW55" s="556"/>
      <c r="BX55" s="556"/>
      <c r="BY55" s="556"/>
      <c r="BZ55" s="556"/>
      <c r="CA55" s="556"/>
    </row>
    <row r="56" spans="33:79">
      <c r="AG56" s="556"/>
      <c r="AH56" s="556"/>
      <c r="AI56" s="556"/>
      <c r="AJ56" s="556"/>
      <c r="AK56" s="556"/>
      <c r="AL56" s="556"/>
      <c r="AM56" s="556"/>
      <c r="AN56" s="556"/>
      <c r="AO56" s="556"/>
      <c r="AP56" s="556"/>
      <c r="AQ56" s="556"/>
      <c r="AR56" s="556"/>
      <c r="AS56" s="556"/>
      <c r="AT56" s="556"/>
      <c r="AU56" s="556"/>
      <c r="AV56" s="556"/>
      <c r="AW56" s="556"/>
      <c r="AX56" s="556"/>
      <c r="AY56" s="556"/>
      <c r="AZ56" s="556"/>
      <c r="BA56" s="556"/>
      <c r="BB56" s="556"/>
      <c r="BC56" s="556"/>
      <c r="BD56" s="556"/>
      <c r="BE56" s="556"/>
      <c r="BF56" s="556"/>
      <c r="BG56" s="556"/>
      <c r="BH56" s="556"/>
      <c r="BI56" s="556"/>
      <c r="BJ56" s="556"/>
      <c r="BK56" s="556"/>
      <c r="BL56" s="556"/>
      <c r="BM56" s="556"/>
      <c r="BN56" s="556"/>
      <c r="BO56" s="556"/>
      <c r="BP56" s="556"/>
      <c r="BQ56" s="556"/>
      <c r="BR56" s="556"/>
      <c r="BS56" s="556"/>
      <c r="BT56" s="556"/>
      <c r="BU56" s="556"/>
      <c r="BV56" s="556"/>
      <c r="BW56" s="556"/>
      <c r="BX56" s="556"/>
      <c r="BY56" s="556"/>
      <c r="BZ56" s="556"/>
      <c r="CA56" s="556"/>
    </row>
    <row r="57" spans="33:79">
      <c r="AG57" s="556"/>
      <c r="AH57" s="556"/>
      <c r="AI57" s="556"/>
      <c r="AJ57" s="556"/>
      <c r="AK57" s="556"/>
      <c r="AL57" s="556"/>
      <c r="AM57" s="556"/>
      <c r="AN57" s="556"/>
      <c r="AO57" s="556"/>
      <c r="AP57" s="556"/>
      <c r="AQ57" s="556"/>
      <c r="AR57" s="556"/>
      <c r="AS57" s="556"/>
      <c r="AT57" s="556"/>
      <c r="AU57" s="556"/>
      <c r="AV57" s="556"/>
      <c r="AW57" s="556"/>
      <c r="AX57" s="556"/>
      <c r="AY57" s="556"/>
      <c r="AZ57" s="556"/>
      <c r="BA57" s="556"/>
      <c r="BB57" s="556"/>
      <c r="BC57" s="556"/>
      <c r="BD57" s="556"/>
      <c r="BE57" s="556"/>
      <c r="BF57" s="556"/>
      <c r="BG57" s="556"/>
      <c r="BH57" s="556"/>
      <c r="BI57" s="556"/>
      <c r="BJ57" s="556"/>
      <c r="BK57" s="556"/>
      <c r="BL57" s="556"/>
      <c r="BM57" s="556"/>
      <c r="BN57" s="556"/>
      <c r="BO57" s="556"/>
      <c r="BP57" s="556"/>
      <c r="BQ57" s="556"/>
      <c r="BR57" s="556"/>
      <c r="BS57" s="556"/>
      <c r="BT57" s="556"/>
      <c r="BU57" s="556"/>
      <c r="BV57" s="556"/>
      <c r="BW57" s="556"/>
      <c r="BX57" s="556"/>
      <c r="BY57" s="556"/>
      <c r="BZ57" s="556"/>
      <c r="CA57" s="556"/>
    </row>
    <row r="58" spans="33:79">
      <c r="AG58" s="556"/>
      <c r="AH58" s="556"/>
      <c r="AI58" s="556"/>
      <c r="AJ58" s="556"/>
      <c r="AK58" s="556"/>
      <c r="AL58" s="556"/>
      <c r="AM58" s="556"/>
      <c r="AN58" s="556"/>
      <c r="AO58" s="556"/>
      <c r="AP58" s="556"/>
      <c r="AQ58" s="556"/>
      <c r="AR58" s="556"/>
      <c r="AS58" s="556"/>
      <c r="AT58" s="556"/>
      <c r="AU58" s="556"/>
      <c r="AV58" s="556"/>
      <c r="AW58" s="556"/>
      <c r="AX58" s="556"/>
      <c r="AY58" s="556"/>
      <c r="AZ58" s="556"/>
      <c r="BA58" s="556"/>
      <c r="BB58" s="556"/>
      <c r="BC58" s="556"/>
      <c r="BD58" s="556"/>
      <c r="BE58" s="556"/>
      <c r="BF58" s="556"/>
      <c r="BG58" s="556"/>
      <c r="BH58" s="556"/>
      <c r="BI58" s="556"/>
      <c r="BJ58" s="556"/>
      <c r="BK58" s="556"/>
      <c r="BL58" s="556"/>
      <c r="BM58" s="556"/>
      <c r="BN58" s="556"/>
      <c r="BO58" s="556"/>
      <c r="BP58" s="556"/>
      <c r="BQ58" s="556"/>
      <c r="BR58" s="556"/>
      <c r="BS58" s="556"/>
      <c r="BT58" s="556"/>
      <c r="BU58" s="556"/>
      <c r="BV58" s="556"/>
      <c r="BW58" s="556"/>
      <c r="BX58" s="556"/>
      <c r="BY58" s="556"/>
      <c r="BZ58" s="556"/>
      <c r="CA58" s="556"/>
    </row>
    <row r="59" spans="33:79">
      <c r="AG59" s="556"/>
      <c r="AH59" s="556"/>
      <c r="AI59" s="556"/>
      <c r="AJ59" s="556"/>
      <c r="AK59" s="556"/>
      <c r="AL59" s="556"/>
      <c r="AM59" s="556"/>
      <c r="AN59" s="556"/>
      <c r="AO59" s="556"/>
      <c r="AP59" s="556"/>
      <c r="AQ59" s="556"/>
      <c r="AR59" s="556"/>
      <c r="AS59" s="556"/>
      <c r="AT59" s="556"/>
      <c r="AU59" s="556"/>
      <c r="AV59" s="556"/>
      <c r="AW59" s="556"/>
      <c r="AX59" s="556"/>
      <c r="AY59" s="556"/>
      <c r="AZ59" s="556"/>
      <c r="BA59" s="556"/>
      <c r="BB59" s="556"/>
      <c r="BC59" s="556"/>
      <c r="BD59" s="556"/>
      <c r="BE59" s="556"/>
      <c r="BF59" s="556"/>
      <c r="BG59" s="556"/>
      <c r="BH59" s="556"/>
      <c r="BI59" s="556"/>
      <c r="BJ59" s="556"/>
      <c r="BK59" s="556"/>
      <c r="BL59" s="556"/>
      <c r="BM59" s="556"/>
      <c r="BN59" s="556"/>
      <c r="BO59" s="556"/>
      <c r="BP59" s="556"/>
      <c r="BQ59" s="556"/>
      <c r="BR59" s="556"/>
      <c r="BS59" s="556"/>
      <c r="BT59" s="556"/>
      <c r="BU59" s="556"/>
      <c r="BV59" s="556"/>
      <c r="BW59" s="556"/>
      <c r="BX59" s="556"/>
      <c r="BY59" s="556"/>
      <c r="BZ59" s="556"/>
      <c r="CA59" s="556"/>
    </row>
    <row r="60" spans="33:79">
      <c r="AG60" s="556"/>
      <c r="AH60" s="556"/>
      <c r="AI60" s="556"/>
      <c r="AJ60" s="556"/>
      <c r="AK60" s="556"/>
      <c r="AL60" s="556"/>
      <c r="AM60" s="556"/>
      <c r="AN60" s="556"/>
      <c r="AO60" s="556"/>
      <c r="AP60" s="556"/>
      <c r="AQ60" s="556"/>
      <c r="AR60" s="556"/>
      <c r="AS60" s="556"/>
      <c r="AT60" s="556"/>
      <c r="AU60" s="556"/>
      <c r="AV60" s="556"/>
      <c r="AW60" s="556"/>
      <c r="AX60" s="556"/>
      <c r="AY60" s="556"/>
      <c r="AZ60" s="556"/>
      <c r="BA60" s="556"/>
      <c r="BB60" s="556"/>
      <c r="BC60" s="556"/>
      <c r="BD60" s="556"/>
      <c r="BE60" s="556"/>
      <c r="BF60" s="556"/>
      <c r="BG60" s="556"/>
      <c r="BH60" s="556"/>
      <c r="BI60" s="556"/>
      <c r="BJ60" s="556"/>
      <c r="BK60" s="556"/>
      <c r="BL60" s="556"/>
      <c r="BM60" s="556"/>
      <c r="BN60" s="556"/>
      <c r="BO60" s="556"/>
      <c r="BP60" s="556"/>
      <c r="BQ60" s="556"/>
      <c r="BR60" s="556"/>
      <c r="BS60" s="556"/>
      <c r="BT60" s="556"/>
      <c r="BU60" s="556"/>
      <c r="BV60" s="556"/>
      <c r="BW60" s="556"/>
      <c r="BX60" s="556"/>
      <c r="BY60" s="556"/>
      <c r="BZ60" s="556"/>
      <c r="CA60" s="556"/>
    </row>
    <row r="61" spans="33:79">
      <c r="AG61" s="556"/>
      <c r="AH61" s="556"/>
      <c r="AI61" s="556"/>
      <c r="AJ61" s="556"/>
      <c r="AK61" s="556"/>
      <c r="AL61" s="556"/>
      <c r="AM61" s="556"/>
      <c r="AN61" s="556"/>
      <c r="AO61" s="556"/>
      <c r="AP61" s="556"/>
      <c r="AQ61" s="556"/>
      <c r="AR61" s="556"/>
      <c r="AS61" s="556"/>
      <c r="AT61" s="556"/>
      <c r="AU61" s="556"/>
      <c r="AV61" s="556"/>
      <c r="AW61" s="556"/>
      <c r="AX61" s="556"/>
      <c r="AY61" s="556"/>
      <c r="AZ61" s="556"/>
      <c r="BA61" s="556"/>
      <c r="BB61" s="556"/>
      <c r="BC61" s="556"/>
      <c r="BD61" s="556"/>
      <c r="BE61" s="556"/>
      <c r="BF61" s="556"/>
      <c r="BG61" s="556"/>
      <c r="BH61" s="556"/>
      <c r="BI61" s="556"/>
      <c r="BJ61" s="556"/>
      <c r="BK61" s="556"/>
      <c r="BL61" s="556"/>
      <c r="BM61" s="556"/>
      <c r="BN61" s="556"/>
      <c r="BO61" s="556"/>
      <c r="BP61" s="556"/>
      <c r="BQ61" s="556"/>
      <c r="BR61" s="556"/>
      <c r="BS61" s="556"/>
      <c r="BT61" s="556"/>
      <c r="BU61" s="556"/>
      <c r="BV61" s="556"/>
      <c r="BW61" s="556"/>
      <c r="BX61" s="556"/>
      <c r="BY61" s="556"/>
      <c r="BZ61" s="556"/>
      <c r="CA61" s="556"/>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rgb="FFFFFF00"/>
  </sheetPr>
  <dimension ref="A1:DJ61"/>
  <sheetViews>
    <sheetView topLeftCell="A3" zoomScale="60" zoomScaleNormal="60" workbookViewId="0">
      <selection activeCell="C46" sqref="C46:AG46"/>
    </sheetView>
  </sheetViews>
  <sheetFormatPr defaultColWidth="8" defaultRowHeight="12.75"/>
  <cols>
    <col min="1" max="1" width="6.5703125" style="555" bestFit="1" customWidth="1"/>
    <col min="2" max="2" width="24.5703125" style="566" customWidth="1"/>
    <col min="3" max="3" width="16.5703125" style="566" customWidth="1"/>
    <col min="4" max="28" width="16.5703125" style="554" customWidth="1"/>
    <col min="29" max="32" width="16.5703125" style="555" customWidth="1"/>
    <col min="33" max="33" width="23.42578125" style="557" bestFit="1" customWidth="1"/>
    <col min="34" max="34" width="16.5703125" style="557" customWidth="1"/>
    <col min="35" max="16384" width="8" style="557"/>
  </cols>
  <sheetData>
    <row r="1" spans="1:114" ht="15.75">
      <c r="A1" s="526" t="s">
        <v>1507</v>
      </c>
      <c r="B1" s="551"/>
      <c r="C1" s="552"/>
      <c r="D1" s="553"/>
      <c r="E1" s="552"/>
      <c r="F1" s="552"/>
      <c r="AB1" s="555"/>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row>
    <row r="2" spans="1:114">
      <c r="A2" s="532" t="s">
        <v>1305</v>
      </c>
      <c r="B2" s="532"/>
      <c r="C2" s="459" t="str">
        <f>'Schedule 2_Balance Sheet'!C2</f>
        <v>Tufts Associated Health Plans, Inc. (TAHMO)</v>
      </c>
      <c r="D2" s="567"/>
      <c r="E2" s="567"/>
      <c r="F2" s="568"/>
      <c r="AB2" s="555"/>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556"/>
      <c r="CQ2" s="556"/>
      <c r="CR2" s="556"/>
      <c r="CS2" s="556"/>
      <c r="CT2" s="556"/>
      <c r="CU2" s="556"/>
      <c r="CV2" s="556"/>
      <c r="CW2" s="556"/>
      <c r="CX2" s="556"/>
      <c r="CY2" s="556"/>
      <c r="CZ2" s="556"/>
      <c r="DA2" s="556"/>
      <c r="DB2" s="556"/>
      <c r="DC2" s="556"/>
      <c r="DD2" s="556"/>
      <c r="DE2" s="556"/>
      <c r="DF2" s="556"/>
      <c r="DG2" s="556"/>
      <c r="DH2" s="556"/>
      <c r="DI2" s="556"/>
      <c r="DJ2" s="556"/>
    </row>
    <row r="3" spans="1:114">
      <c r="A3" s="532" t="s">
        <v>1287</v>
      </c>
      <c r="B3" s="532"/>
      <c r="C3" s="608" t="str">
        <f>'Schedule 2_Balance Sheet'!C3</f>
        <v>01/01/2023 - 12/31/2023</v>
      </c>
      <c r="D3" s="604"/>
      <c r="E3" s="604"/>
      <c r="F3" s="605"/>
      <c r="AB3" s="555"/>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row>
    <row r="4" spans="1:114">
      <c r="A4" s="532" t="s">
        <v>1308</v>
      </c>
      <c r="B4" s="532"/>
      <c r="C4" s="463">
        <f>'Schedule 2_Balance Sheet'!C4</f>
        <v>45565</v>
      </c>
      <c r="D4" s="567"/>
      <c r="E4" s="567"/>
      <c r="F4" s="568"/>
      <c r="AB4" s="555"/>
      <c r="AC4" s="556"/>
      <c r="AD4" s="556"/>
      <c r="AE4" s="556"/>
      <c r="AF4" s="556"/>
      <c r="AG4" s="556"/>
      <c r="AH4" s="556"/>
      <c r="AI4" s="556"/>
      <c r="AJ4" s="556"/>
      <c r="AK4" s="556"/>
      <c r="AL4" s="556"/>
      <c r="AM4" s="556"/>
      <c r="AN4" s="556"/>
      <c r="AO4" s="556"/>
      <c r="AP4" s="556"/>
      <c r="AQ4" s="556"/>
      <c r="AR4" s="556"/>
      <c r="AS4" s="556"/>
      <c r="AT4" s="556"/>
      <c r="AU4" s="556"/>
      <c r="AV4" s="556"/>
      <c r="AW4" s="556"/>
      <c r="AX4" s="556"/>
      <c r="AY4" s="556"/>
      <c r="AZ4" s="556"/>
      <c r="BA4" s="556"/>
      <c r="BB4" s="556"/>
      <c r="BC4" s="556"/>
      <c r="BD4" s="556"/>
      <c r="BE4" s="556"/>
      <c r="BF4" s="556"/>
      <c r="BG4" s="556"/>
      <c r="BH4" s="556"/>
      <c r="BI4" s="556"/>
      <c r="BJ4" s="556"/>
      <c r="BK4" s="556"/>
      <c r="BL4" s="556"/>
      <c r="BM4" s="556"/>
      <c r="BN4" s="556"/>
      <c r="BO4" s="556"/>
      <c r="BP4" s="556"/>
      <c r="BQ4" s="556"/>
      <c r="BR4" s="556"/>
      <c r="BS4" s="556"/>
      <c r="BT4" s="556"/>
      <c r="BU4" s="556"/>
      <c r="BV4" s="556"/>
      <c r="BW4" s="556"/>
      <c r="BX4" s="556"/>
      <c r="BY4" s="556"/>
      <c r="BZ4" s="556"/>
      <c r="CA4" s="556"/>
      <c r="CB4" s="556"/>
      <c r="CC4" s="556"/>
      <c r="CD4" s="556"/>
      <c r="CE4" s="556"/>
      <c r="CF4" s="556"/>
      <c r="CG4" s="556"/>
      <c r="CH4" s="556"/>
      <c r="CI4" s="556"/>
      <c r="CJ4" s="556"/>
      <c r="CK4" s="556"/>
      <c r="CL4" s="556"/>
      <c r="CM4" s="556"/>
      <c r="CN4" s="556"/>
      <c r="CO4" s="556"/>
      <c r="CP4" s="556"/>
      <c r="CQ4" s="556"/>
      <c r="CR4" s="556"/>
      <c r="CS4" s="556"/>
      <c r="CT4" s="556"/>
      <c r="CU4" s="556"/>
      <c r="CV4" s="556"/>
      <c r="CW4" s="556"/>
      <c r="CX4" s="556"/>
      <c r="CY4" s="556"/>
      <c r="CZ4" s="556"/>
      <c r="DA4" s="556"/>
      <c r="DB4" s="556"/>
      <c r="DC4" s="556"/>
      <c r="DD4" s="556"/>
      <c r="DE4" s="556"/>
      <c r="DF4" s="556"/>
      <c r="DG4" s="556"/>
      <c r="DH4" s="556"/>
      <c r="DI4" s="556"/>
      <c r="DJ4" s="556"/>
    </row>
    <row r="5" spans="1:114">
      <c r="A5" s="532" t="s">
        <v>1309</v>
      </c>
      <c r="B5" s="532"/>
      <c r="C5" s="459" t="str">
        <f>'Schedule 2_Balance Sheet'!C5</f>
        <v>Roshni Parikh</v>
      </c>
      <c r="D5" s="567"/>
      <c r="E5" s="567"/>
      <c r="F5" s="568"/>
      <c r="AB5" s="555"/>
      <c r="AC5" s="556"/>
      <c r="AD5" s="556"/>
      <c r="AE5" s="556"/>
      <c r="AF5" s="556"/>
      <c r="AG5" s="556"/>
      <c r="AH5" s="556"/>
      <c r="AI5" s="556"/>
      <c r="AJ5" s="556"/>
      <c r="AK5" s="556"/>
      <c r="AL5" s="556"/>
      <c r="AM5" s="556"/>
      <c r="AN5" s="556"/>
      <c r="AO5" s="556"/>
      <c r="AP5" s="556"/>
      <c r="AQ5" s="556"/>
      <c r="AR5" s="556"/>
      <c r="AS5" s="556"/>
      <c r="AT5" s="556"/>
      <c r="AU5" s="556"/>
      <c r="AV5" s="556"/>
      <c r="AW5" s="556"/>
      <c r="AX5" s="556"/>
      <c r="AY5" s="556"/>
      <c r="AZ5" s="556"/>
      <c r="BA5" s="556"/>
      <c r="BB5" s="556"/>
      <c r="BC5" s="556"/>
      <c r="BD5" s="556"/>
      <c r="BE5" s="556"/>
      <c r="BF5" s="556"/>
      <c r="BG5" s="556"/>
      <c r="BH5" s="556"/>
      <c r="BI5" s="556"/>
      <c r="BJ5" s="556"/>
      <c r="BK5" s="556"/>
      <c r="BL5" s="556"/>
      <c r="BM5" s="556"/>
      <c r="BN5" s="556"/>
      <c r="BO5" s="556"/>
      <c r="BP5" s="556"/>
      <c r="BQ5" s="556"/>
      <c r="BR5" s="556"/>
      <c r="BS5" s="556"/>
      <c r="BT5" s="556"/>
      <c r="BU5" s="556"/>
      <c r="BV5" s="556"/>
      <c r="BW5" s="556"/>
      <c r="BX5" s="556"/>
      <c r="BY5" s="556"/>
      <c r="BZ5" s="556"/>
      <c r="CA5" s="556"/>
      <c r="CB5" s="556"/>
      <c r="CC5" s="556"/>
      <c r="CD5" s="556"/>
      <c r="CE5" s="556"/>
      <c r="CF5" s="556"/>
      <c r="CG5" s="556"/>
      <c r="CH5" s="556"/>
      <c r="CI5" s="556"/>
      <c r="CJ5" s="556"/>
      <c r="CK5" s="556"/>
      <c r="CL5" s="556"/>
      <c r="CM5" s="556"/>
      <c r="CN5" s="556"/>
      <c r="CO5" s="556"/>
      <c r="CP5" s="556"/>
      <c r="CQ5" s="556"/>
      <c r="CR5" s="556"/>
      <c r="CS5" s="556"/>
      <c r="CT5" s="556"/>
      <c r="CU5" s="556"/>
      <c r="CV5" s="556"/>
      <c r="CW5" s="556"/>
      <c r="CX5" s="556"/>
      <c r="CY5" s="556"/>
      <c r="CZ5" s="556"/>
      <c r="DA5" s="556"/>
      <c r="DB5" s="556"/>
      <c r="DC5" s="556"/>
      <c r="DD5" s="556"/>
      <c r="DE5" s="556"/>
      <c r="DF5" s="556"/>
      <c r="DG5" s="556"/>
      <c r="DH5" s="556"/>
      <c r="DI5" s="556"/>
      <c r="DJ5" s="556"/>
    </row>
    <row r="6" spans="1:114">
      <c r="A6" s="532" t="s">
        <v>1290</v>
      </c>
      <c r="B6" s="532"/>
      <c r="C6" s="463">
        <f>'Schedule 2_Balance Sheet'!C6</f>
        <v>45596</v>
      </c>
      <c r="D6" s="567"/>
      <c r="E6" s="567"/>
      <c r="F6" s="568"/>
      <c r="AB6" s="555"/>
      <c r="AC6" s="556"/>
      <c r="AD6" s="556"/>
      <c r="AE6" s="556"/>
      <c r="AF6" s="556"/>
      <c r="AG6" s="556"/>
      <c r="AH6" s="556"/>
      <c r="AI6" s="556"/>
      <c r="AJ6" s="556"/>
      <c r="AK6" s="556"/>
      <c r="AL6" s="556"/>
      <c r="AM6" s="556"/>
      <c r="AN6" s="556"/>
      <c r="AO6" s="556"/>
      <c r="AP6" s="556"/>
      <c r="AQ6" s="556"/>
      <c r="AR6" s="556"/>
      <c r="AS6" s="556"/>
      <c r="AT6" s="556"/>
      <c r="AU6" s="556"/>
      <c r="AV6" s="556"/>
      <c r="AW6" s="556"/>
      <c r="AX6" s="556"/>
      <c r="AY6" s="556"/>
      <c r="AZ6" s="556"/>
      <c r="BA6" s="556"/>
      <c r="BB6" s="556"/>
      <c r="BC6" s="556"/>
      <c r="BD6" s="556"/>
      <c r="BE6" s="556"/>
      <c r="BF6" s="556"/>
      <c r="BG6" s="556"/>
      <c r="BH6" s="556"/>
      <c r="BI6" s="556"/>
      <c r="BJ6" s="556"/>
      <c r="BK6" s="556"/>
      <c r="BL6" s="556"/>
      <c r="BM6" s="556"/>
      <c r="BN6" s="556"/>
      <c r="BO6" s="556"/>
      <c r="BP6" s="556"/>
      <c r="BQ6" s="556"/>
      <c r="BR6" s="556"/>
      <c r="BS6" s="556"/>
      <c r="BT6" s="556"/>
      <c r="BU6" s="556"/>
      <c r="BV6" s="556"/>
      <c r="BW6" s="556"/>
      <c r="BX6" s="556"/>
      <c r="BY6" s="556"/>
      <c r="BZ6" s="556"/>
      <c r="CA6" s="556"/>
      <c r="CB6" s="556"/>
      <c r="CC6" s="556"/>
      <c r="CD6" s="556"/>
      <c r="CE6" s="556"/>
      <c r="CF6" s="556"/>
      <c r="CG6" s="556"/>
      <c r="CH6" s="556"/>
      <c r="CI6" s="556"/>
      <c r="CJ6" s="556"/>
      <c r="CK6" s="556"/>
      <c r="CL6" s="556"/>
      <c r="CM6" s="556"/>
      <c r="CN6" s="556"/>
      <c r="CO6" s="556"/>
      <c r="CP6" s="556"/>
      <c r="CQ6" s="556"/>
      <c r="CR6" s="556"/>
      <c r="CS6" s="556"/>
      <c r="CT6" s="556"/>
      <c r="CU6" s="556"/>
      <c r="CV6" s="556"/>
      <c r="CW6" s="556"/>
      <c r="CX6" s="556"/>
      <c r="CY6" s="556"/>
      <c r="CZ6" s="556"/>
      <c r="DA6" s="556"/>
      <c r="DB6" s="556"/>
      <c r="DC6" s="556"/>
      <c r="DD6" s="556"/>
      <c r="DE6" s="556"/>
      <c r="DF6" s="556"/>
      <c r="DG6" s="556"/>
      <c r="DH6" s="556"/>
      <c r="DI6" s="556"/>
      <c r="DJ6" s="556"/>
    </row>
    <row r="7" spans="1:114" ht="13.5" thickBot="1">
      <c r="A7" s="326" t="s">
        <v>1494</v>
      </c>
      <c r="B7" s="558"/>
      <c r="C7" s="558"/>
      <c r="D7" s="558"/>
      <c r="E7" s="558"/>
      <c r="F7" s="558"/>
      <c r="G7" s="558"/>
      <c r="H7" s="558"/>
      <c r="AB7" s="555"/>
      <c r="AC7" s="556"/>
      <c r="AD7" s="556"/>
      <c r="AE7" s="556"/>
      <c r="AF7" s="556"/>
      <c r="AG7" s="556"/>
      <c r="AH7" s="556"/>
      <c r="AI7" s="556"/>
      <c r="AJ7" s="556"/>
      <c r="AK7" s="556"/>
      <c r="AL7" s="556"/>
      <c r="AM7" s="556"/>
      <c r="AN7" s="556"/>
      <c r="AO7" s="556"/>
      <c r="AP7" s="556"/>
      <c r="AQ7" s="556"/>
      <c r="AR7" s="556"/>
      <c r="AS7" s="556"/>
      <c r="AT7" s="556"/>
      <c r="AU7" s="556"/>
      <c r="AV7" s="556"/>
      <c r="AW7" s="556"/>
      <c r="AX7" s="556"/>
      <c r="AY7" s="556"/>
      <c r="AZ7" s="556"/>
      <c r="BA7" s="556"/>
      <c r="BB7" s="556"/>
      <c r="BC7" s="556"/>
      <c r="BD7" s="556"/>
      <c r="BE7" s="556"/>
      <c r="BF7" s="556"/>
      <c r="BG7" s="556"/>
      <c r="BH7" s="556"/>
      <c r="BI7" s="556"/>
      <c r="BJ7" s="556"/>
      <c r="BK7" s="556"/>
      <c r="BL7" s="556"/>
      <c r="BM7" s="556"/>
      <c r="BN7" s="556"/>
      <c r="BO7" s="556"/>
      <c r="BP7" s="556"/>
      <c r="BQ7" s="556"/>
      <c r="BR7" s="556"/>
      <c r="BS7" s="556"/>
      <c r="BT7" s="556"/>
      <c r="BU7" s="556"/>
      <c r="BV7" s="556"/>
      <c r="BW7" s="556"/>
      <c r="BX7" s="556"/>
      <c r="BY7" s="556"/>
      <c r="BZ7" s="556"/>
      <c r="CA7" s="556"/>
      <c r="CB7" s="556"/>
      <c r="CC7" s="556"/>
      <c r="CD7" s="556"/>
      <c r="CE7" s="556"/>
      <c r="CF7" s="556"/>
      <c r="CG7" s="556"/>
      <c r="CH7" s="556"/>
      <c r="CI7" s="556"/>
      <c r="CJ7" s="556"/>
      <c r="CK7" s="556"/>
      <c r="CL7" s="556"/>
      <c r="CM7" s="556"/>
      <c r="CN7" s="556"/>
      <c r="CO7" s="556"/>
      <c r="CP7" s="556"/>
      <c r="CQ7" s="556"/>
      <c r="CR7" s="556"/>
      <c r="CS7" s="556"/>
      <c r="CT7" s="556"/>
      <c r="CU7" s="556"/>
      <c r="CV7" s="556"/>
      <c r="CW7" s="556"/>
      <c r="CX7" s="556"/>
      <c r="CY7" s="556"/>
      <c r="CZ7" s="556"/>
      <c r="DA7" s="556"/>
      <c r="DB7" s="556"/>
      <c r="DC7" s="556"/>
      <c r="DD7" s="556"/>
      <c r="DE7" s="556"/>
      <c r="DF7" s="556"/>
      <c r="DG7" s="556"/>
      <c r="DH7" s="556"/>
      <c r="DI7" s="556"/>
      <c r="DJ7" s="556"/>
    </row>
    <row r="8" spans="1:114" s="559" customFormat="1" ht="16.5" customHeight="1" thickBot="1">
      <c r="A8" s="1105"/>
      <c r="B8" s="1106"/>
      <c r="C8" s="1107" t="s">
        <v>1495</v>
      </c>
      <c r="D8" s="1107"/>
      <c r="E8" s="1108"/>
      <c r="F8" s="1108"/>
      <c r="G8" s="1108"/>
      <c r="H8" s="1107"/>
      <c r="I8" s="1107"/>
      <c r="J8" s="1108"/>
      <c r="K8" s="1108"/>
      <c r="L8" s="1109"/>
      <c r="M8" s="1107" t="s">
        <v>1495</v>
      </c>
      <c r="N8" s="1107"/>
      <c r="O8" s="1108"/>
      <c r="P8" s="1109"/>
      <c r="Q8" s="1108"/>
      <c r="R8" s="1107"/>
      <c r="S8" s="1107"/>
      <c r="T8" s="1108"/>
      <c r="U8" s="1108"/>
      <c r="V8" s="1109"/>
      <c r="W8" s="1107" t="s">
        <v>1495</v>
      </c>
      <c r="X8" s="1107"/>
      <c r="Y8" s="1108"/>
      <c r="Z8" s="1108"/>
      <c r="AA8" s="1108"/>
      <c r="AB8" s="1110"/>
      <c r="AC8" s="1107"/>
      <c r="AD8" s="1107"/>
      <c r="AE8" s="1107"/>
      <c r="AF8" s="1107"/>
      <c r="AG8" s="1111"/>
      <c r="AH8" s="1112"/>
    </row>
    <row r="9" spans="1:114" s="560" customFormat="1" ht="26.25" thickBot="1">
      <c r="A9" s="1113" t="s">
        <v>434</v>
      </c>
      <c r="B9" s="1114" t="s">
        <v>1496</v>
      </c>
      <c r="C9" s="1115">
        <f t="array" ref="C9:AF9">TRANSPOSE(B10:B39)</f>
        <v>45596</v>
      </c>
      <c r="D9" s="1116">
        <v>45565</v>
      </c>
      <c r="E9" s="1116">
        <v>45535</v>
      </c>
      <c r="F9" s="1116">
        <v>45504</v>
      </c>
      <c r="G9" s="1116">
        <v>45473</v>
      </c>
      <c r="H9" s="1116">
        <v>45443</v>
      </c>
      <c r="I9" s="1116">
        <v>45412</v>
      </c>
      <c r="J9" s="1116">
        <v>45382</v>
      </c>
      <c r="K9" s="1116">
        <v>45351</v>
      </c>
      <c r="L9" s="1116">
        <v>45322</v>
      </c>
      <c r="M9" s="1116">
        <v>45291</v>
      </c>
      <c r="N9" s="1116">
        <v>45260</v>
      </c>
      <c r="O9" s="1117">
        <v>45230</v>
      </c>
      <c r="P9" s="1116">
        <v>45199</v>
      </c>
      <c r="Q9" s="1117">
        <v>45169</v>
      </c>
      <c r="R9" s="1116">
        <v>45138</v>
      </c>
      <c r="S9" s="1117">
        <v>45107</v>
      </c>
      <c r="T9" s="1117">
        <v>45077</v>
      </c>
      <c r="U9" s="1117">
        <v>45046</v>
      </c>
      <c r="V9" s="1116">
        <v>45016</v>
      </c>
      <c r="W9" s="1117">
        <v>44985</v>
      </c>
      <c r="X9" s="1117">
        <v>44957</v>
      </c>
      <c r="Y9" s="1117">
        <v>44926</v>
      </c>
      <c r="Z9" s="1116">
        <v>44895</v>
      </c>
      <c r="AA9" s="1117">
        <v>44865</v>
      </c>
      <c r="AB9" s="1116">
        <v>44834</v>
      </c>
      <c r="AC9" s="1117">
        <v>44804</v>
      </c>
      <c r="AD9" s="1117">
        <v>44773</v>
      </c>
      <c r="AE9" s="1116">
        <v>44742</v>
      </c>
      <c r="AF9" s="1118">
        <v>44712</v>
      </c>
      <c r="AG9" s="1119" t="s">
        <v>1497</v>
      </c>
      <c r="AH9" s="1120" t="s">
        <v>1498</v>
      </c>
    </row>
    <row r="10" spans="1:114" s="560" customFormat="1">
      <c r="A10" s="577">
        <v>1</v>
      </c>
      <c r="B10" s="602">
        <f>EOMONTH(B11,1)</f>
        <v>45596</v>
      </c>
      <c r="C10" s="1121"/>
      <c r="D10" s="1121"/>
      <c r="E10" s="1121"/>
      <c r="F10" s="1121"/>
      <c r="G10" s="1121"/>
      <c r="H10" s="1121"/>
      <c r="I10" s="1121"/>
      <c r="J10" s="1121"/>
      <c r="K10" s="1121"/>
      <c r="L10" s="1121"/>
      <c r="M10" s="1121"/>
      <c r="N10" s="1121"/>
      <c r="O10" s="1121"/>
      <c r="P10" s="1121"/>
      <c r="Q10" s="1121"/>
      <c r="R10" s="1121"/>
      <c r="S10" s="1121"/>
      <c r="T10" s="1121"/>
      <c r="U10" s="1121"/>
      <c r="V10" s="1121"/>
      <c r="W10" s="1121"/>
      <c r="X10" s="1121"/>
      <c r="Y10" s="1121"/>
      <c r="Z10" s="1121"/>
      <c r="AA10" s="1121"/>
      <c r="AB10" s="1121"/>
      <c r="AC10" s="1121"/>
      <c r="AD10" s="1121"/>
      <c r="AE10" s="1121"/>
      <c r="AF10" s="1122"/>
      <c r="AG10" s="1123"/>
      <c r="AH10" s="576">
        <f t="shared" ref="AH10:AH38" si="0">SUM(C10:AG10)</f>
        <v>0</v>
      </c>
    </row>
    <row r="11" spans="1:114" s="560" customFormat="1">
      <c r="A11" s="577">
        <v>2</v>
      </c>
      <c r="B11" s="578">
        <f>'Schedule 2_Balance Sheet'!C4</f>
        <v>45565</v>
      </c>
      <c r="C11" s="587"/>
      <c r="D11" s="609"/>
      <c r="E11" s="609"/>
      <c r="F11" s="609"/>
      <c r="G11" s="609"/>
      <c r="H11" s="609"/>
      <c r="I11" s="609"/>
      <c r="J11" s="609"/>
      <c r="K11" s="609"/>
      <c r="L11" s="609"/>
      <c r="M11" s="609">
        <v>5535.68</v>
      </c>
      <c r="N11" s="609">
        <v>4534.93</v>
      </c>
      <c r="O11" s="609">
        <v>5441.7</v>
      </c>
      <c r="P11" s="609">
        <v>3969.3</v>
      </c>
      <c r="Q11" s="609">
        <v>2164.77</v>
      </c>
      <c r="R11" s="609">
        <v>2142.2399999999998</v>
      </c>
      <c r="S11" s="609">
        <v>7147.52</v>
      </c>
      <c r="T11" s="609">
        <v>4121.1400000000003</v>
      </c>
      <c r="U11" s="609">
        <v>3526.12</v>
      </c>
      <c r="V11" s="609">
        <v>3899.33</v>
      </c>
      <c r="W11" s="609">
        <v>1828.22</v>
      </c>
      <c r="X11" s="609">
        <v>0</v>
      </c>
      <c r="Y11" s="609">
        <v>0</v>
      </c>
      <c r="Z11" s="609">
        <v>-112.32</v>
      </c>
      <c r="AA11" s="609">
        <v>0</v>
      </c>
      <c r="AB11" s="609">
        <v>0</v>
      </c>
      <c r="AC11" s="609">
        <v>0</v>
      </c>
      <c r="AD11" s="609">
        <v>0</v>
      </c>
      <c r="AE11" s="609">
        <v>0</v>
      </c>
      <c r="AF11" s="598">
        <v>0</v>
      </c>
      <c r="AG11" s="593">
        <v>-38466.239999999998</v>
      </c>
      <c r="AH11" s="576">
        <f t="shared" si="0"/>
        <v>5732.390000000014</v>
      </c>
    </row>
    <row r="12" spans="1:114" s="559" customFormat="1" ht="15" customHeight="1">
      <c r="A12" s="577">
        <v>3</v>
      </c>
      <c r="B12" s="578">
        <f>EOMONTH(B11,-1)</f>
        <v>45535</v>
      </c>
      <c r="C12" s="587"/>
      <c r="D12" s="587"/>
      <c r="E12" s="595"/>
      <c r="F12" s="595"/>
      <c r="G12" s="595"/>
      <c r="H12" s="595"/>
      <c r="I12" s="595"/>
      <c r="J12" s="595"/>
      <c r="K12" s="595"/>
      <c r="L12" s="595"/>
      <c r="M12" s="595">
        <v>5375.25</v>
      </c>
      <c r="N12" s="595">
        <v>7609.59</v>
      </c>
      <c r="O12" s="595">
        <v>5661.19</v>
      </c>
      <c r="P12" s="595">
        <v>1567.11</v>
      </c>
      <c r="Q12" s="595">
        <v>9.2400000000022793</v>
      </c>
      <c r="R12" s="595">
        <v>47059</v>
      </c>
      <c r="S12" s="595">
        <v>11642.87</v>
      </c>
      <c r="T12" s="595">
        <v>54.82</v>
      </c>
      <c r="U12" s="595">
        <v>4162.3999999999996</v>
      </c>
      <c r="V12" s="595">
        <v>4022.2</v>
      </c>
      <c r="W12" s="595">
        <v>32913.17</v>
      </c>
      <c r="X12" s="595">
        <v>324.75</v>
      </c>
      <c r="Y12" s="595">
        <v>531.52</v>
      </c>
      <c r="Z12" s="595">
        <v>0</v>
      </c>
      <c r="AA12" s="595">
        <v>2025.07</v>
      </c>
      <c r="AB12" s="595">
        <v>0</v>
      </c>
      <c r="AC12" s="595">
        <v>0</v>
      </c>
      <c r="AD12" s="595">
        <v>6695.47</v>
      </c>
      <c r="AE12" s="595">
        <v>710.9</v>
      </c>
      <c r="AF12" s="589">
        <v>-622.4</v>
      </c>
      <c r="AG12" s="593">
        <v>-721.57</v>
      </c>
      <c r="AH12" s="576">
        <f t="shared" si="0"/>
        <v>129020.58</v>
      </c>
    </row>
    <row r="13" spans="1:114" s="559" customFormat="1" ht="15" customHeight="1">
      <c r="A13" s="577">
        <v>4</v>
      </c>
      <c r="B13" s="578">
        <f t="shared" ref="B13:B39" si="1">EOMONTH(B12,-1)</f>
        <v>45504</v>
      </c>
      <c r="C13" s="587"/>
      <c r="D13" s="585"/>
      <c r="E13" s="587"/>
      <c r="F13" s="595"/>
      <c r="G13" s="595"/>
      <c r="H13" s="595"/>
      <c r="I13" s="595"/>
      <c r="J13" s="595"/>
      <c r="K13" s="595"/>
      <c r="L13" s="595"/>
      <c r="M13" s="595">
        <v>14826.48</v>
      </c>
      <c r="N13" s="595">
        <v>2906.99</v>
      </c>
      <c r="O13" s="595">
        <v>11270.53</v>
      </c>
      <c r="P13" s="595">
        <v>978.21</v>
      </c>
      <c r="Q13" s="595">
        <v>3075.01</v>
      </c>
      <c r="R13" s="595">
        <v>-13556.52</v>
      </c>
      <c r="S13" s="596">
        <v>0</v>
      </c>
      <c r="T13" s="596">
        <v>5155.0200000000004</v>
      </c>
      <c r="U13" s="596">
        <v>3906.95</v>
      </c>
      <c r="V13" s="595">
        <v>3617.59</v>
      </c>
      <c r="W13" s="595">
        <v>-143.07</v>
      </c>
      <c r="X13" s="596">
        <v>2504.0500000000002</v>
      </c>
      <c r="Y13" s="596">
        <v>-729.6</v>
      </c>
      <c r="Z13" s="595">
        <v>978.21</v>
      </c>
      <c r="AA13" s="595">
        <v>-4755.95</v>
      </c>
      <c r="AB13" s="595">
        <v>411.77</v>
      </c>
      <c r="AC13" s="595">
        <v>811.33</v>
      </c>
      <c r="AD13" s="595">
        <v>-465.62</v>
      </c>
      <c r="AE13" s="595">
        <v>0</v>
      </c>
      <c r="AF13" s="589">
        <v>-9951.44</v>
      </c>
      <c r="AG13" s="591">
        <v>-73985.550000000017</v>
      </c>
      <c r="AH13" s="576">
        <f t="shared" si="0"/>
        <v>-53145.610000000008</v>
      </c>
    </row>
    <row r="14" spans="1:114" s="559" customFormat="1" ht="15" customHeight="1">
      <c r="A14" s="577">
        <v>5</v>
      </c>
      <c r="B14" s="578">
        <f t="shared" si="1"/>
        <v>45473</v>
      </c>
      <c r="C14" s="587"/>
      <c r="D14" s="585"/>
      <c r="E14" s="585"/>
      <c r="F14" s="587"/>
      <c r="G14" s="595"/>
      <c r="H14" s="595"/>
      <c r="I14" s="595"/>
      <c r="J14" s="595"/>
      <c r="K14" s="595"/>
      <c r="L14" s="595"/>
      <c r="M14" s="595">
        <v>4510.74</v>
      </c>
      <c r="N14" s="595">
        <v>5849.94</v>
      </c>
      <c r="O14" s="595">
        <v>4521.46</v>
      </c>
      <c r="P14" s="595">
        <v>7536.16</v>
      </c>
      <c r="Q14" s="595">
        <v>2288.34</v>
      </c>
      <c r="R14" s="595">
        <v>7339.82</v>
      </c>
      <c r="S14" s="596">
        <v>534.73</v>
      </c>
      <c r="T14" s="596">
        <v>590.36</v>
      </c>
      <c r="U14" s="596">
        <v>6316.66</v>
      </c>
      <c r="V14" s="595">
        <v>5229.41</v>
      </c>
      <c r="W14" s="595">
        <v>254.61</v>
      </c>
      <c r="X14" s="596">
        <v>5767.15</v>
      </c>
      <c r="Y14" s="596">
        <v>14192.37</v>
      </c>
      <c r="Z14" s="595">
        <v>2265.94</v>
      </c>
      <c r="AA14" s="595">
        <v>162.94</v>
      </c>
      <c r="AB14" s="595">
        <v>2849.91</v>
      </c>
      <c r="AC14" s="595">
        <v>0</v>
      </c>
      <c r="AD14" s="595">
        <v>208.81</v>
      </c>
      <c r="AE14" s="595">
        <v>207.72</v>
      </c>
      <c r="AF14" s="589">
        <v>2442.33</v>
      </c>
      <c r="AG14" s="592">
        <v>1292.53</v>
      </c>
      <c r="AH14" s="576">
        <f t="shared" si="0"/>
        <v>74361.930000000008</v>
      </c>
    </row>
    <row r="15" spans="1:114" s="559" customFormat="1" ht="15" customHeight="1">
      <c r="A15" s="577">
        <v>6</v>
      </c>
      <c r="B15" s="578">
        <f t="shared" si="1"/>
        <v>45443</v>
      </c>
      <c r="C15" s="587"/>
      <c r="D15" s="585"/>
      <c r="E15" s="585"/>
      <c r="F15" s="585"/>
      <c r="G15" s="587"/>
      <c r="H15" s="595"/>
      <c r="I15" s="595"/>
      <c r="J15" s="595"/>
      <c r="K15" s="595"/>
      <c r="L15" s="595"/>
      <c r="M15" s="595">
        <v>30486.37</v>
      </c>
      <c r="N15" s="595">
        <v>40853.5</v>
      </c>
      <c r="O15" s="595">
        <v>23408.01</v>
      </c>
      <c r="P15" s="595">
        <v>15404.17</v>
      </c>
      <c r="Q15" s="595">
        <v>10219.540000000001</v>
      </c>
      <c r="R15" s="595">
        <v>8581.7099999999991</v>
      </c>
      <c r="S15" s="596">
        <v>10439.790000000001</v>
      </c>
      <c r="T15" s="596">
        <v>5092.53</v>
      </c>
      <c r="U15" s="596">
        <v>0</v>
      </c>
      <c r="V15" s="595">
        <v>623.63</v>
      </c>
      <c r="W15" s="595">
        <v>5934</v>
      </c>
      <c r="X15" s="596">
        <v>1883.86</v>
      </c>
      <c r="Y15" s="596">
        <v>-144.80000000000001</v>
      </c>
      <c r="Z15" s="595">
        <v>978.21</v>
      </c>
      <c r="AA15" s="595">
        <v>13037.33</v>
      </c>
      <c r="AB15" s="595">
        <v>21615.14</v>
      </c>
      <c r="AC15" s="595">
        <v>978.21</v>
      </c>
      <c r="AD15" s="595">
        <v>0</v>
      </c>
      <c r="AE15" s="595">
        <v>342.57</v>
      </c>
      <c r="AF15" s="589">
        <v>6178.56</v>
      </c>
      <c r="AG15" s="592">
        <v>-220.61</v>
      </c>
      <c r="AH15" s="576">
        <f t="shared" si="0"/>
        <v>195691.72</v>
      </c>
    </row>
    <row r="16" spans="1:114" s="559" customFormat="1" ht="15" customHeight="1">
      <c r="A16" s="577">
        <v>7</v>
      </c>
      <c r="B16" s="578">
        <f t="shared" si="1"/>
        <v>45412</v>
      </c>
      <c r="C16" s="587"/>
      <c r="D16" s="585"/>
      <c r="E16" s="585"/>
      <c r="F16" s="588"/>
      <c r="G16" s="585"/>
      <c r="H16" s="587"/>
      <c r="I16" s="595"/>
      <c r="J16" s="595"/>
      <c r="K16" s="595"/>
      <c r="L16" s="595"/>
      <c r="M16" s="595">
        <v>51910.07</v>
      </c>
      <c r="N16" s="595">
        <v>34427.96</v>
      </c>
      <c r="O16" s="595">
        <v>22892.18</v>
      </c>
      <c r="P16" s="595">
        <v>3427.05</v>
      </c>
      <c r="Q16" s="595">
        <v>9007.93</v>
      </c>
      <c r="R16" s="595">
        <v>12663.82</v>
      </c>
      <c r="S16" s="596">
        <v>16045.83</v>
      </c>
      <c r="T16" s="596">
        <v>17582.55</v>
      </c>
      <c r="U16" s="596">
        <v>-229.16999999999899</v>
      </c>
      <c r="V16" s="595">
        <v>2554.0300000000002</v>
      </c>
      <c r="W16" s="595">
        <v>183.020000000001</v>
      </c>
      <c r="X16" s="596">
        <v>307.68</v>
      </c>
      <c r="Y16" s="596">
        <v>107.43</v>
      </c>
      <c r="Z16" s="595">
        <v>-34.909999999999997</v>
      </c>
      <c r="AA16" s="595">
        <v>8136.92</v>
      </c>
      <c r="AB16" s="595">
        <v>14835.03</v>
      </c>
      <c r="AC16" s="595">
        <v>0</v>
      </c>
      <c r="AD16" s="595">
        <v>11889.69</v>
      </c>
      <c r="AE16" s="595">
        <v>10.45</v>
      </c>
      <c r="AF16" s="589">
        <v>0</v>
      </c>
      <c r="AG16" s="592">
        <v>1809.95</v>
      </c>
      <c r="AH16" s="576">
        <f t="shared" si="0"/>
        <v>207527.50999999998</v>
      </c>
    </row>
    <row r="17" spans="1:34" s="559" customFormat="1" ht="15" customHeight="1">
      <c r="A17" s="577">
        <v>8</v>
      </c>
      <c r="B17" s="578">
        <f t="shared" si="1"/>
        <v>45382</v>
      </c>
      <c r="C17" s="587"/>
      <c r="D17" s="585"/>
      <c r="E17" s="585"/>
      <c r="F17" s="585"/>
      <c r="G17" s="585"/>
      <c r="H17" s="585"/>
      <c r="I17" s="587"/>
      <c r="J17" s="595"/>
      <c r="K17" s="595"/>
      <c r="L17" s="595"/>
      <c r="M17" s="595">
        <v>116081.98</v>
      </c>
      <c r="N17" s="595">
        <v>61717.56</v>
      </c>
      <c r="O17" s="595">
        <v>34845.980000000003</v>
      </c>
      <c r="P17" s="595">
        <v>26321.45</v>
      </c>
      <c r="Q17" s="595">
        <v>7967.6</v>
      </c>
      <c r="R17" s="595">
        <v>20842.669999999998</v>
      </c>
      <c r="S17" s="596">
        <v>6859.03</v>
      </c>
      <c r="T17" s="596">
        <v>12467.67</v>
      </c>
      <c r="U17" s="596">
        <v>2271.34</v>
      </c>
      <c r="V17" s="595">
        <v>4611.6999999999898</v>
      </c>
      <c r="W17" s="595">
        <v>-846.65</v>
      </c>
      <c r="X17" s="596">
        <v>3601.02000000001</v>
      </c>
      <c r="Y17" s="596">
        <v>2724.86</v>
      </c>
      <c r="Z17" s="595">
        <v>17661.95</v>
      </c>
      <c r="AA17" s="595">
        <v>1762.69</v>
      </c>
      <c r="AB17" s="595">
        <v>-72.11</v>
      </c>
      <c r="AC17" s="595">
        <v>-104.4</v>
      </c>
      <c r="AD17" s="595">
        <v>-134.59</v>
      </c>
      <c r="AE17" s="595">
        <v>0</v>
      </c>
      <c r="AF17" s="589">
        <v>8096.37</v>
      </c>
      <c r="AG17" s="592">
        <v>175.96</v>
      </c>
      <c r="AH17" s="576">
        <f t="shared" si="0"/>
        <v>326852.08</v>
      </c>
    </row>
    <row r="18" spans="1:34" s="559" customFormat="1" ht="15" customHeight="1">
      <c r="A18" s="577">
        <v>9</v>
      </c>
      <c r="B18" s="578">
        <f t="shared" si="1"/>
        <v>45351</v>
      </c>
      <c r="C18" s="587"/>
      <c r="D18" s="585"/>
      <c r="E18" s="585"/>
      <c r="F18" s="585"/>
      <c r="G18" s="585"/>
      <c r="H18" s="585"/>
      <c r="I18" s="585"/>
      <c r="J18" s="587"/>
      <c r="K18" s="595"/>
      <c r="L18" s="595"/>
      <c r="M18" s="595">
        <v>487476.18</v>
      </c>
      <c r="N18" s="595">
        <v>56228.9</v>
      </c>
      <c r="O18" s="595">
        <v>27279.63</v>
      </c>
      <c r="P18" s="595">
        <v>15046.27</v>
      </c>
      <c r="Q18" s="595">
        <v>17428.77</v>
      </c>
      <c r="R18" s="595">
        <v>18078.16</v>
      </c>
      <c r="S18" s="596">
        <v>1271.92</v>
      </c>
      <c r="T18" s="596">
        <v>9764.36</v>
      </c>
      <c r="U18" s="596">
        <v>10050.34</v>
      </c>
      <c r="V18" s="595">
        <v>130.38</v>
      </c>
      <c r="W18" s="595">
        <v>5625.08</v>
      </c>
      <c r="X18" s="596">
        <v>21173.47</v>
      </c>
      <c r="Y18" s="596">
        <v>8548.51</v>
      </c>
      <c r="Z18" s="595">
        <v>2519.88</v>
      </c>
      <c r="AA18" s="595">
        <v>-4331.12</v>
      </c>
      <c r="AB18" s="595">
        <v>-13180.09</v>
      </c>
      <c r="AC18" s="595">
        <v>24553.49</v>
      </c>
      <c r="AD18" s="595">
        <v>27134.240000000002</v>
      </c>
      <c r="AE18" s="595">
        <v>27287.58</v>
      </c>
      <c r="AF18" s="589">
        <v>31926.26</v>
      </c>
      <c r="AG18" s="592">
        <v>129474.68</v>
      </c>
      <c r="AH18" s="576">
        <f t="shared" si="0"/>
        <v>903486.8899999999</v>
      </c>
    </row>
    <row r="19" spans="1:34" s="559" customFormat="1" ht="15" customHeight="1">
      <c r="A19" s="577">
        <v>10</v>
      </c>
      <c r="B19" s="578">
        <f t="shared" si="1"/>
        <v>45322</v>
      </c>
      <c r="C19" s="587"/>
      <c r="D19" s="585"/>
      <c r="E19" s="585"/>
      <c r="F19" s="585"/>
      <c r="G19" s="585"/>
      <c r="H19" s="585"/>
      <c r="I19" s="585"/>
      <c r="J19" s="585"/>
      <c r="K19" s="587"/>
      <c r="L19" s="595"/>
      <c r="M19" s="595">
        <v>1630536.49999999</v>
      </c>
      <c r="N19" s="595">
        <v>563398.17000000004</v>
      </c>
      <c r="O19" s="595">
        <v>159882.15</v>
      </c>
      <c r="P19" s="595">
        <v>19082.669999999998</v>
      </c>
      <c r="Q19" s="595">
        <v>7104.77</v>
      </c>
      <c r="R19" s="595">
        <v>1409.29</v>
      </c>
      <c r="S19" s="596">
        <v>7667.24</v>
      </c>
      <c r="T19" s="596">
        <v>9253.01</v>
      </c>
      <c r="U19" s="596">
        <v>483.66</v>
      </c>
      <c r="V19" s="595">
        <v>5013.32</v>
      </c>
      <c r="W19" s="595">
        <v>3039.48</v>
      </c>
      <c r="X19" s="596">
        <v>6909.33</v>
      </c>
      <c r="Y19" s="596">
        <v>10918.24</v>
      </c>
      <c r="Z19" s="595">
        <v>3901.63</v>
      </c>
      <c r="AA19" s="595">
        <v>-77.900000000000205</v>
      </c>
      <c r="AB19" s="595">
        <v>8762.33</v>
      </c>
      <c r="AC19" s="595">
        <v>78.739999999999995</v>
      </c>
      <c r="AD19" s="595">
        <v>50.57</v>
      </c>
      <c r="AE19" s="595">
        <v>167.35</v>
      </c>
      <c r="AF19" s="589">
        <v>104.8</v>
      </c>
      <c r="AG19" s="592">
        <v>305.42999999999995</v>
      </c>
      <c r="AH19" s="576">
        <f t="shared" si="0"/>
        <v>2437990.7799999905</v>
      </c>
    </row>
    <row r="20" spans="1:34" s="559" customFormat="1" ht="15" customHeight="1">
      <c r="A20" s="577">
        <v>11</v>
      </c>
      <c r="B20" s="578">
        <f t="shared" si="1"/>
        <v>45291</v>
      </c>
      <c r="C20" s="587"/>
      <c r="D20" s="585"/>
      <c r="E20" s="585"/>
      <c r="F20" s="585"/>
      <c r="G20" s="585"/>
      <c r="H20" s="585"/>
      <c r="I20" s="585"/>
      <c r="J20" s="585"/>
      <c r="K20" s="585"/>
      <c r="L20" s="587"/>
      <c r="M20" s="595">
        <v>1378502.13</v>
      </c>
      <c r="N20" s="595">
        <v>2033062.4199999899</v>
      </c>
      <c r="O20" s="595">
        <v>354013</v>
      </c>
      <c r="P20" s="595">
        <v>140912.44</v>
      </c>
      <c r="Q20" s="595">
        <v>47393.66</v>
      </c>
      <c r="R20" s="595">
        <v>33545.949999999997</v>
      </c>
      <c r="S20" s="596">
        <v>9622.8700000000008</v>
      </c>
      <c r="T20" s="596">
        <v>2493.04</v>
      </c>
      <c r="U20" s="596">
        <v>15152.39</v>
      </c>
      <c r="V20" s="595">
        <v>8622.17</v>
      </c>
      <c r="W20" s="595">
        <v>8725.24</v>
      </c>
      <c r="X20" s="596">
        <v>31324.36</v>
      </c>
      <c r="Y20" s="596">
        <v>1349.49</v>
      </c>
      <c r="Z20" s="595">
        <v>14535.94</v>
      </c>
      <c r="AA20" s="595">
        <v>7050.22</v>
      </c>
      <c r="AB20" s="595">
        <v>2754.13</v>
      </c>
      <c r="AC20" s="595">
        <v>-308.89</v>
      </c>
      <c r="AD20" s="595">
        <v>-14.72</v>
      </c>
      <c r="AE20" s="595">
        <v>-306.81</v>
      </c>
      <c r="AF20" s="589">
        <v>-311.79000000000002</v>
      </c>
      <c r="AG20" s="592">
        <v>-6656.17</v>
      </c>
      <c r="AH20" s="576">
        <f t="shared" si="0"/>
        <v>4081461.0699999901</v>
      </c>
    </row>
    <row r="21" spans="1:34" s="559" customFormat="1" ht="15" customHeight="1">
      <c r="A21" s="577">
        <v>12</v>
      </c>
      <c r="B21" s="578">
        <f t="shared" si="1"/>
        <v>45260</v>
      </c>
      <c r="C21" s="587"/>
      <c r="D21" s="585"/>
      <c r="E21" s="585"/>
      <c r="F21" s="585"/>
      <c r="G21" s="585"/>
      <c r="H21" s="585"/>
      <c r="I21" s="585"/>
      <c r="J21" s="585"/>
      <c r="K21" s="585"/>
      <c r="L21" s="585"/>
      <c r="M21" s="587">
        <v>0</v>
      </c>
      <c r="N21" s="595">
        <v>1331521.55</v>
      </c>
      <c r="O21" s="595">
        <v>2041055.81999998</v>
      </c>
      <c r="P21" s="595">
        <v>272241.39999999898</v>
      </c>
      <c r="Q21" s="595">
        <v>24441.25</v>
      </c>
      <c r="R21" s="595">
        <v>29452.61</v>
      </c>
      <c r="S21" s="596">
        <v>7269.31</v>
      </c>
      <c r="T21" s="596">
        <v>8774.01</v>
      </c>
      <c r="U21" s="596">
        <v>5243.29</v>
      </c>
      <c r="V21" s="595">
        <v>41012.74</v>
      </c>
      <c r="W21" s="595">
        <v>4313.75</v>
      </c>
      <c r="X21" s="596">
        <v>3662.52</v>
      </c>
      <c r="Y21" s="596">
        <v>3535.88</v>
      </c>
      <c r="Z21" s="595">
        <v>750.99</v>
      </c>
      <c r="AA21" s="595">
        <v>-709.88</v>
      </c>
      <c r="AB21" s="595">
        <v>19758.13</v>
      </c>
      <c r="AC21" s="595">
        <v>142.57</v>
      </c>
      <c r="AD21" s="595">
        <v>8136.56</v>
      </c>
      <c r="AE21" s="595">
        <v>1202.24</v>
      </c>
      <c r="AF21" s="589">
        <v>939.83</v>
      </c>
      <c r="AG21" s="592">
        <v>1343.7900000000002</v>
      </c>
      <c r="AH21" s="576">
        <f t="shared" si="0"/>
        <v>3804088.3599999794</v>
      </c>
    </row>
    <row r="22" spans="1:34" s="559" customFormat="1" ht="15" customHeight="1">
      <c r="A22" s="577">
        <v>13</v>
      </c>
      <c r="B22" s="578">
        <f t="shared" si="1"/>
        <v>45230</v>
      </c>
      <c r="C22" s="587"/>
      <c r="D22" s="585"/>
      <c r="E22" s="585"/>
      <c r="F22" s="585"/>
      <c r="G22" s="585"/>
      <c r="H22" s="585"/>
      <c r="I22" s="585"/>
      <c r="J22" s="585"/>
      <c r="K22" s="585"/>
      <c r="L22" s="585"/>
      <c r="M22" s="585">
        <v>0</v>
      </c>
      <c r="N22" s="587">
        <v>0</v>
      </c>
      <c r="O22" s="595">
        <v>1671587.81</v>
      </c>
      <c r="P22" s="595">
        <v>1699835.23</v>
      </c>
      <c r="Q22" s="595">
        <v>384927.45999999897</v>
      </c>
      <c r="R22" s="595">
        <v>44723.88</v>
      </c>
      <c r="S22" s="596">
        <v>21506.78</v>
      </c>
      <c r="T22" s="596">
        <v>14025.98</v>
      </c>
      <c r="U22" s="596">
        <v>7170.84</v>
      </c>
      <c r="V22" s="595">
        <v>16518.98</v>
      </c>
      <c r="W22" s="595">
        <v>22930.400000000001</v>
      </c>
      <c r="X22" s="596">
        <v>5505.54000000002</v>
      </c>
      <c r="Y22" s="596">
        <v>10509.03</v>
      </c>
      <c r="Z22" s="595">
        <v>669.98</v>
      </c>
      <c r="AA22" s="595">
        <v>6306.97</v>
      </c>
      <c r="AB22" s="595">
        <v>-9721.14</v>
      </c>
      <c r="AC22" s="595">
        <v>8417.77</v>
      </c>
      <c r="AD22" s="595">
        <v>1116.0999999999999</v>
      </c>
      <c r="AE22" s="595">
        <v>0</v>
      </c>
      <c r="AF22" s="589">
        <v>3940.32</v>
      </c>
      <c r="AG22" s="592">
        <v>-1980.9999999999998</v>
      </c>
      <c r="AH22" s="576">
        <f t="shared" si="0"/>
        <v>3907990.9299999983</v>
      </c>
    </row>
    <row r="23" spans="1:34" s="559" customFormat="1" ht="15" customHeight="1">
      <c r="A23" s="577">
        <v>14</v>
      </c>
      <c r="B23" s="578">
        <f t="shared" si="1"/>
        <v>45199</v>
      </c>
      <c r="C23" s="587"/>
      <c r="D23" s="585"/>
      <c r="E23" s="585"/>
      <c r="F23" s="585"/>
      <c r="G23" s="585"/>
      <c r="H23" s="585"/>
      <c r="I23" s="585"/>
      <c r="J23" s="585"/>
      <c r="K23" s="585"/>
      <c r="L23" s="585"/>
      <c r="M23" s="585">
        <v>0</v>
      </c>
      <c r="N23" s="585">
        <v>0</v>
      </c>
      <c r="O23" s="587">
        <v>0</v>
      </c>
      <c r="P23" s="595">
        <v>1798321.69</v>
      </c>
      <c r="Q23" s="595">
        <v>2431161.7000000002</v>
      </c>
      <c r="R23" s="595">
        <v>517374.88000000099</v>
      </c>
      <c r="S23" s="596">
        <v>52509.3</v>
      </c>
      <c r="T23" s="596">
        <v>18191.78</v>
      </c>
      <c r="U23" s="596">
        <v>18178.830000000002</v>
      </c>
      <c r="V23" s="595">
        <v>22939.23</v>
      </c>
      <c r="W23" s="595">
        <v>6769.37</v>
      </c>
      <c r="X23" s="596">
        <v>74230.509999999893</v>
      </c>
      <c r="Y23" s="596">
        <v>19653.61</v>
      </c>
      <c r="Z23" s="595">
        <v>18476.560000000001</v>
      </c>
      <c r="AA23" s="595">
        <v>1517.75</v>
      </c>
      <c r="AB23" s="595">
        <v>6132.38</v>
      </c>
      <c r="AC23" s="595">
        <v>14524.76</v>
      </c>
      <c r="AD23" s="595">
        <v>14245.9</v>
      </c>
      <c r="AE23" s="595">
        <v>2406.2199999999998</v>
      </c>
      <c r="AF23" s="589">
        <v>-879.22</v>
      </c>
      <c r="AG23" s="592">
        <v>-2328.59</v>
      </c>
      <c r="AH23" s="576">
        <f t="shared" si="0"/>
        <v>5013426.660000002</v>
      </c>
    </row>
    <row r="24" spans="1:34" s="559" customFormat="1" ht="15" customHeight="1">
      <c r="A24" s="577">
        <v>15</v>
      </c>
      <c r="B24" s="578">
        <f t="shared" si="1"/>
        <v>45169</v>
      </c>
      <c r="C24" s="587"/>
      <c r="D24" s="585"/>
      <c r="E24" s="585"/>
      <c r="F24" s="585"/>
      <c r="G24" s="585"/>
      <c r="H24" s="585"/>
      <c r="I24" s="585"/>
      <c r="J24" s="585"/>
      <c r="K24" s="585"/>
      <c r="L24" s="585"/>
      <c r="M24" s="585">
        <v>0</v>
      </c>
      <c r="N24" s="585">
        <v>0</v>
      </c>
      <c r="O24" s="587">
        <v>0</v>
      </c>
      <c r="P24" s="587">
        <v>0</v>
      </c>
      <c r="Q24" s="595">
        <v>1363181.25</v>
      </c>
      <c r="R24" s="595">
        <v>1487549.08</v>
      </c>
      <c r="S24" s="596">
        <v>479754.18</v>
      </c>
      <c r="T24" s="596">
        <v>48571.86</v>
      </c>
      <c r="U24" s="596">
        <v>21145.81</v>
      </c>
      <c r="V24" s="595">
        <v>12589</v>
      </c>
      <c r="W24" s="595">
        <v>24134.02</v>
      </c>
      <c r="X24" s="596">
        <v>10148.94</v>
      </c>
      <c r="Y24" s="596">
        <v>16178.9</v>
      </c>
      <c r="Z24" s="595">
        <v>19236.57</v>
      </c>
      <c r="AA24" s="595">
        <v>331.31</v>
      </c>
      <c r="AB24" s="595">
        <v>-910.22</v>
      </c>
      <c r="AC24" s="595">
        <v>190.41</v>
      </c>
      <c r="AD24" s="595">
        <v>5963.78</v>
      </c>
      <c r="AE24" s="595">
        <v>3899</v>
      </c>
      <c r="AF24" s="589">
        <v>360.68</v>
      </c>
      <c r="AG24" s="592">
        <v>17119.71</v>
      </c>
      <c r="AH24" s="576">
        <f t="shared" si="0"/>
        <v>3509444.28</v>
      </c>
    </row>
    <row r="25" spans="1:34" s="559" customFormat="1" ht="15" customHeight="1">
      <c r="A25" s="577">
        <v>16</v>
      </c>
      <c r="B25" s="578">
        <f t="shared" si="1"/>
        <v>45138</v>
      </c>
      <c r="C25" s="587"/>
      <c r="D25" s="585"/>
      <c r="E25" s="585"/>
      <c r="F25" s="585"/>
      <c r="G25" s="585"/>
      <c r="H25" s="585"/>
      <c r="I25" s="585"/>
      <c r="J25" s="585"/>
      <c r="K25" s="585"/>
      <c r="L25" s="585"/>
      <c r="M25" s="585">
        <v>0</v>
      </c>
      <c r="N25" s="585">
        <v>0</v>
      </c>
      <c r="O25" s="586">
        <v>0</v>
      </c>
      <c r="P25" s="585">
        <v>0</v>
      </c>
      <c r="Q25" s="587">
        <v>0</v>
      </c>
      <c r="R25" s="595">
        <v>1547256.93</v>
      </c>
      <c r="S25" s="596">
        <v>2236865.7899999898</v>
      </c>
      <c r="T25" s="596">
        <v>536749.12000000104</v>
      </c>
      <c r="U25" s="596">
        <v>59488.160000000003</v>
      </c>
      <c r="V25" s="595">
        <v>46115.09</v>
      </c>
      <c r="W25" s="595">
        <v>11063.5</v>
      </c>
      <c r="X25" s="596">
        <v>45074.16</v>
      </c>
      <c r="Y25" s="596">
        <v>5887.44</v>
      </c>
      <c r="Z25" s="595">
        <v>-6963.3</v>
      </c>
      <c r="AA25" s="595">
        <v>5711.6</v>
      </c>
      <c r="AB25" s="595">
        <v>9781</v>
      </c>
      <c r="AC25" s="595">
        <v>9212.27</v>
      </c>
      <c r="AD25" s="595">
        <v>25144.41</v>
      </c>
      <c r="AE25" s="595">
        <v>17500.59</v>
      </c>
      <c r="AF25" s="589">
        <v>3683</v>
      </c>
      <c r="AG25" s="592">
        <v>16324.130000000005</v>
      </c>
      <c r="AH25" s="576">
        <f t="shared" si="0"/>
        <v>4568893.8899999904</v>
      </c>
    </row>
    <row r="26" spans="1:34" s="559" customFormat="1" ht="15" customHeight="1">
      <c r="A26" s="577">
        <v>17</v>
      </c>
      <c r="B26" s="578">
        <f t="shared" si="1"/>
        <v>45107</v>
      </c>
      <c r="C26" s="587"/>
      <c r="D26" s="585"/>
      <c r="E26" s="585"/>
      <c r="F26" s="585"/>
      <c r="G26" s="585"/>
      <c r="H26" s="585"/>
      <c r="I26" s="585"/>
      <c r="J26" s="585"/>
      <c r="K26" s="585"/>
      <c r="L26" s="585"/>
      <c r="M26" s="585">
        <v>0</v>
      </c>
      <c r="N26" s="585">
        <v>0</v>
      </c>
      <c r="O26" s="586">
        <v>0</v>
      </c>
      <c r="P26" s="585">
        <v>0</v>
      </c>
      <c r="Q26" s="585">
        <v>0</v>
      </c>
      <c r="R26" s="587">
        <v>0</v>
      </c>
      <c r="S26" s="596">
        <v>1059000.8799999999</v>
      </c>
      <c r="T26" s="596">
        <v>1916621.21999999</v>
      </c>
      <c r="U26" s="596">
        <v>217468.62</v>
      </c>
      <c r="V26" s="595">
        <v>222479.27</v>
      </c>
      <c r="W26" s="595">
        <v>52220.94</v>
      </c>
      <c r="X26" s="596">
        <v>18595.8</v>
      </c>
      <c r="Y26" s="596">
        <v>3003.64</v>
      </c>
      <c r="Z26" s="595">
        <v>4199.54</v>
      </c>
      <c r="AA26" s="595">
        <v>12017.15</v>
      </c>
      <c r="AB26" s="595">
        <v>10997.19</v>
      </c>
      <c r="AC26" s="595">
        <v>19194.04</v>
      </c>
      <c r="AD26" s="595">
        <v>-255.8</v>
      </c>
      <c r="AE26" s="595">
        <v>1305.3800000000001</v>
      </c>
      <c r="AF26" s="598">
        <v>359.16</v>
      </c>
      <c r="AG26" s="592">
        <v>18693.670000000002</v>
      </c>
      <c r="AH26" s="576">
        <f t="shared" si="0"/>
        <v>3555900.6999999899</v>
      </c>
    </row>
    <row r="27" spans="1:34" s="559" customFormat="1" ht="15" customHeight="1">
      <c r="A27" s="577">
        <v>18</v>
      </c>
      <c r="B27" s="578">
        <f t="shared" si="1"/>
        <v>45077</v>
      </c>
      <c r="C27" s="587"/>
      <c r="D27" s="585"/>
      <c r="E27" s="585"/>
      <c r="F27" s="585"/>
      <c r="G27" s="585"/>
      <c r="H27" s="585"/>
      <c r="I27" s="585"/>
      <c r="J27" s="585"/>
      <c r="K27" s="585"/>
      <c r="L27" s="585"/>
      <c r="M27" s="585">
        <v>0</v>
      </c>
      <c r="N27" s="585">
        <v>0</v>
      </c>
      <c r="O27" s="586">
        <v>0</v>
      </c>
      <c r="P27" s="585">
        <v>0</v>
      </c>
      <c r="Q27" s="586">
        <v>0</v>
      </c>
      <c r="R27" s="585">
        <v>0</v>
      </c>
      <c r="S27" s="587">
        <v>0</v>
      </c>
      <c r="T27" s="596">
        <v>1526456.41</v>
      </c>
      <c r="U27" s="596">
        <v>1449647.61</v>
      </c>
      <c r="V27" s="595">
        <v>373598.19</v>
      </c>
      <c r="W27" s="595">
        <v>203922.53</v>
      </c>
      <c r="X27" s="596">
        <v>89303.29</v>
      </c>
      <c r="Y27" s="596">
        <v>109571.28</v>
      </c>
      <c r="Z27" s="595">
        <v>67058.94</v>
      </c>
      <c r="AA27" s="595">
        <v>13761.81</v>
      </c>
      <c r="AB27" s="595">
        <v>20598.7</v>
      </c>
      <c r="AC27" s="595">
        <v>55814</v>
      </c>
      <c r="AD27" s="595">
        <v>28137.77</v>
      </c>
      <c r="AE27" s="595">
        <v>28032.83</v>
      </c>
      <c r="AF27" s="589">
        <v>5920.4800000000096</v>
      </c>
      <c r="AG27" s="599">
        <v>55009.359999999993</v>
      </c>
      <c r="AH27" s="576">
        <f t="shared" si="0"/>
        <v>4026833.1999999997</v>
      </c>
    </row>
    <row r="28" spans="1:34" s="559" customFormat="1" ht="15" customHeight="1">
      <c r="A28" s="577">
        <v>19</v>
      </c>
      <c r="B28" s="578">
        <f t="shared" si="1"/>
        <v>45046</v>
      </c>
      <c r="C28" s="587"/>
      <c r="D28" s="585"/>
      <c r="E28" s="585"/>
      <c r="F28" s="585"/>
      <c r="G28" s="585"/>
      <c r="H28" s="585"/>
      <c r="I28" s="585"/>
      <c r="J28" s="585"/>
      <c r="K28" s="585"/>
      <c r="L28" s="585"/>
      <c r="M28" s="585">
        <v>0</v>
      </c>
      <c r="N28" s="585">
        <v>0</v>
      </c>
      <c r="O28" s="586">
        <v>0</v>
      </c>
      <c r="P28" s="585">
        <v>0</v>
      </c>
      <c r="Q28" s="586">
        <v>0</v>
      </c>
      <c r="R28" s="585">
        <v>0</v>
      </c>
      <c r="S28" s="585">
        <v>0</v>
      </c>
      <c r="T28" s="587">
        <v>0</v>
      </c>
      <c r="U28" s="596">
        <v>1764028.1699999899</v>
      </c>
      <c r="V28" s="595">
        <v>2043763.4299999899</v>
      </c>
      <c r="W28" s="595">
        <v>333409.39</v>
      </c>
      <c r="X28" s="596">
        <v>84474.31</v>
      </c>
      <c r="Y28" s="596">
        <v>42581.88</v>
      </c>
      <c r="Z28" s="595">
        <v>203814.64</v>
      </c>
      <c r="AA28" s="595">
        <v>54991.27</v>
      </c>
      <c r="AB28" s="595">
        <v>36124.94</v>
      </c>
      <c r="AC28" s="595">
        <v>39039.08</v>
      </c>
      <c r="AD28" s="595">
        <v>383725.6</v>
      </c>
      <c r="AE28" s="595">
        <v>18263.63</v>
      </c>
      <c r="AF28" s="589">
        <v>23691.59</v>
      </c>
      <c r="AG28" s="593">
        <v>-470.61000000000024</v>
      </c>
      <c r="AH28" s="576">
        <f t="shared" si="0"/>
        <v>5027437.3199999789</v>
      </c>
    </row>
    <row r="29" spans="1:34" s="559" customFormat="1" ht="15" customHeight="1">
      <c r="A29" s="577">
        <v>20</v>
      </c>
      <c r="B29" s="578">
        <f t="shared" si="1"/>
        <v>45016</v>
      </c>
      <c r="C29" s="587"/>
      <c r="D29" s="585"/>
      <c r="E29" s="585"/>
      <c r="F29" s="585"/>
      <c r="G29" s="585"/>
      <c r="H29" s="585"/>
      <c r="I29" s="585"/>
      <c r="J29" s="585"/>
      <c r="K29" s="585"/>
      <c r="L29" s="585"/>
      <c r="M29" s="585">
        <v>0</v>
      </c>
      <c r="N29" s="585">
        <v>0</v>
      </c>
      <c r="O29" s="586">
        <v>0</v>
      </c>
      <c r="P29" s="585">
        <v>0</v>
      </c>
      <c r="Q29" s="586">
        <v>0</v>
      </c>
      <c r="R29" s="585">
        <v>0</v>
      </c>
      <c r="S29" s="586">
        <v>0</v>
      </c>
      <c r="T29" s="585">
        <v>0</v>
      </c>
      <c r="U29" s="587">
        <v>0</v>
      </c>
      <c r="V29" s="595">
        <v>1413287.39</v>
      </c>
      <c r="W29" s="595">
        <v>1721651.5799999901</v>
      </c>
      <c r="X29" s="596">
        <v>752399.400000002</v>
      </c>
      <c r="Y29" s="596">
        <v>397556.87</v>
      </c>
      <c r="Z29" s="595">
        <v>61329.84</v>
      </c>
      <c r="AA29" s="595">
        <v>27470.2</v>
      </c>
      <c r="AB29" s="595">
        <v>90932.83</v>
      </c>
      <c r="AC29" s="595">
        <v>43226.81</v>
      </c>
      <c r="AD29" s="595">
        <v>56799.71</v>
      </c>
      <c r="AE29" s="595">
        <v>13125.72</v>
      </c>
      <c r="AF29" s="589">
        <v>51861.71</v>
      </c>
      <c r="AG29" s="592">
        <v>53399.670000000006</v>
      </c>
      <c r="AH29" s="576">
        <f t="shared" si="0"/>
        <v>4683041.7299999911</v>
      </c>
    </row>
    <row r="30" spans="1:34" s="559" customFormat="1" ht="15" customHeight="1">
      <c r="A30" s="577">
        <v>21</v>
      </c>
      <c r="B30" s="578">
        <f t="shared" si="1"/>
        <v>44985</v>
      </c>
      <c r="C30" s="587"/>
      <c r="D30" s="585"/>
      <c r="E30" s="585"/>
      <c r="F30" s="585"/>
      <c r="G30" s="585"/>
      <c r="H30" s="585"/>
      <c r="I30" s="585"/>
      <c r="J30" s="585"/>
      <c r="K30" s="585"/>
      <c r="L30" s="585"/>
      <c r="M30" s="585">
        <v>0</v>
      </c>
      <c r="N30" s="585">
        <v>0</v>
      </c>
      <c r="O30" s="586">
        <v>0</v>
      </c>
      <c r="P30" s="585">
        <v>0</v>
      </c>
      <c r="Q30" s="586">
        <v>0</v>
      </c>
      <c r="R30" s="585">
        <v>0</v>
      </c>
      <c r="S30" s="586">
        <v>0</v>
      </c>
      <c r="T30" s="586">
        <v>0</v>
      </c>
      <c r="U30" s="586">
        <v>0</v>
      </c>
      <c r="V30" s="585">
        <v>0</v>
      </c>
      <c r="W30" s="595">
        <v>1088456.26000001</v>
      </c>
      <c r="X30" s="596">
        <v>1316781.6100000001</v>
      </c>
      <c r="Y30" s="596">
        <v>372441.83</v>
      </c>
      <c r="Z30" s="595">
        <v>310674.929999999</v>
      </c>
      <c r="AA30" s="595">
        <v>66684.710000000006</v>
      </c>
      <c r="AB30" s="595">
        <v>14785.87</v>
      </c>
      <c r="AC30" s="595">
        <v>26236.720000000001</v>
      </c>
      <c r="AD30" s="595">
        <v>12902.09</v>
      </c>
      <c r="AE30" s="595">
        <v>5943.19</v>
      </c>
      <c r="AF30" s="589">
        <v>39709.9</v>
      </c>
      <c r="AG30" s="592">
        <v>-4308</v>
      </c>
      <c r="AH30" s="576">
        <f t="shared" si="0"/>
        <v>3250309.1100000092</v>
      </c>
    </row>
    <row r="31" spans="1:34" s="559" customFormat="1" ht="15" customHeight="1">
      <c r="A31" s="577">
        <v>22</v>
      </c>
      <c r="B31" s="578">
        <f t="shared" si="1"/>
        <v>44957</v>
      </c>
      <c r="C31" s="587"/>
      <c r="D31" s="585"/>
      <c r="E31" s="585"/>
      <c r="F31" s="585"/>
      <c r="G31" s="585"/>
      <c r="H31" s="585"/>
      <c r="I31" s="585"/>
      <c r="J31" s="585"/>
      <c r="K31" s="585"/>
      <c r="L31" s="585"/>
      <c r="M31" s="585">
        <v>0</v>
      </c>
      <c r="N31" s="585">
        <v>0</v>
      </c>
      <c r="O31" s="586">
        <v>0</v>
      </c>
      <c r="P31" s="585">
        <v>0</v>
      </c>
      <c r="Q31" s="586">
        <v>0</v>
      </c>
      <c r="R31" s="585">
        <v>0</v>
      </c>
      <c r="S31" s="586">
        <v>0</v>
      </c>
      <c r="T31" s="586">
        <v>0</v>
      </c>
      <c r="U31" s="586">
        <v>0</v>
      </c>
      <c r="V31" s="585">
        <v>0</v>
      </c>
      <c r="W31" s="585">
        <v>0</v>
      </c>
      <c r="X31" s="596">
        <v>1178158.8400000001</v>
      </c>
      <c r="Y31" s="596">
        <v>1016776.55</v>
      </c>
      <c r="Z31" s="595">
        <v>216423.7</v>
      </c>
      <c r="AA31" s="595">
        <v>75459.23</v>
      </c>
      <c r="AB31" s="595">
        <v>8073.38</v>
      </c>
      <c r="AC31" s="595">
        <v>62784.73</v>
      </c>
      <c r="AD31" s="595">
        <v>23462.39</v>
      </c>
      <c r="AE31" s="595">
        <v>5921.73</v>
      </c>
      <c r="AF31" s="589">
        <v>3753.45</v>
      </c>
      <c r="AG31" s="592">
        <v>16818.170000000002</v>
      </c>
      <c r="AH31" s="576">
        <f t="shared" si="0"/>
        <v>2607632.1700000004</v>
      </c>
    </row>
    <row r="32" spans="1:34" s="559" customFormat="1" ht="15" customHeight="1">
      <c r="A32" s="577">
        <v>23</v>
      </c>
      <c r="B32" s="578">
        <f t="shared" si="1"/>
        <v>44926</v>
      </c>
      <c r="C32" s="587"/>
      <c r="D32" s="585"/>
      <c r="E32" s="585"/>
      <c r="F32" s="585"/>
      <c r="G32" s="585"/>
      <c r="H32" s="585"/>
      <c r="I32" s="585"/>
      <c r="J32" s="585"/>
      <c r="K32" s="585"/>
      <c r="L32" s="585"/>
      <c r="M32" s="585">
        <v>0</v>
      </c>
      <c r="N32" s="585">
        <v>0</v>
      </c>
      <c r="O32" s="586">
        <v>0</v>
      </c>
      <c r="P32" s="585">
        <v>0</v>
      </c>
      <c r="Q32" s="586">
        <v>0</v>
      </c>
      <c r="R32" s="585">
        <v>0</v>
      </c>
      <c r="S32" s="586">
        <v>0</v>
      </c>
      <c r="T32" s="586">
        <v>0</v>
      </c>
      <c r="U32" s="586">
        <v>0</v>
      </c>
      <c r="V32" s="585">
        <v>0</v>
      </c>
      <c r="W32" s="586">
        <v>0</v>
      </c>
      <c r="X32" s="585">
        <v>0</v>
      </c>
      <c r="Y32" s="596">
        <v>1345909.47</v>
      </c>
      <c r="Z32" s="595">
        <v>1543260.3900000099</v>
      </c>
      <c r="AA32" s="595">
        <v>636322.51999999897</v>
      </c>
      <c r="AB32" s="595">
        <v>136523.94</v>
      </c>
      <c r="AC32" s="595">
        <v>37187.599999999999</v>
      </c>
      <c r="AD32" s="595">
        <v>25708.97</v>
      </c>
      <c r="AE32" s="595">
        <v>32123.26</v>
      </c>
      <c r="AF32" s="589">
        <v>14739.75</v>
      </c>
      <c r="AG32" s="592">
        <v>22639.42</v>
      </c>
      <c r="AH32" s="576">
        <f t="shared" si="0"/>
        <v>3794415.3200000087</v>
      </c>
    </row>
    <row r="33" spans="1:79" s="559" customFormat="1" ht="15" customHeight="1">
      <c r="A33" s="577">
        <v>24</v>
      </c>
      <c r="B33" s="578">
        <f t="shared" si="1"/>
        <v>44895</v>
      </c>
      <c r="C33" s="587"/>
      <c r="D33" s="585"/>
      <c r="E33" s="585"/>
      <c r="F33" s="585"/>
      <c r="G33" s="585"/>
      <c r="H33" s="585"/>
      <c r="I33" s="585"/>
      <c r="J33" s="585"/>
      <c r="K33" s="585"/>
      <c r="L33" s="585"/>
      <c r="M33" s="585">
        <v>0</v>
      </c>
      <c r="N33" s="585">
        <v>0</v>
      </c>
      <c r="O33" s="586">
        <v>0</v>
      </c>
      <c r="P33" s="585">
        <v>0</v>
      </c>
      <c r="Q33" s="586">
        <v>0</v>
      </c>
      <c r="R33" s="585">
        <v>0</v>
      </c>
      <c r="S33" s="586">
        <v>0</v>
      </c>
      <c r="T33" s="586">
        <v>0</v>
      </c>
      <c r="U33" s="586">
        <v>0</v>
      </c>
      <c r="V33" s="585">
        <v>0</v>
      </c>
      <c r="W33" s="586">
        <v>0</v>
      </c>
      <c r="X33" s="586">
        <v>0</v>
      </c>
      <c r="Y33" s="585">
        <v>0</v>
      </c>
      <c r="Z33" s="595">
        <v>1047336.51</v>
      </c>
      <c r="AA33" s="595">
        <v>1087377.75</v>
      </c>
      <c r="AB33" s="595">
        <v>273509.33</v>
      </c>
      <c r="AC33" s="595">
        <v>20332.560000000001</v>
      </c>
      <c r="AD33" s="595">
        <v>5836.9099999999899</v>
      </c>
      <c r="AE33" s="595">
        <v>2123.08</v>
      </c>
      <c r="AF33" s="589">
        <v>15120.22</v>
      </c>
      <c r="AG33" s="592">
        <v>21681.16</v>
      </c>
      <c r="AH33" s="576">
        <f t="shared" si="0"/>
        <v>2473317.5200000005</v>
      </c>
    </row>
    <row r="34" spans="1:79" s="559" customFormat="1" ht="15" customHeight="1">
      <c r="A34" s="577">
        <v>25</v>
      </c>
      <c r="B34" s="578">
        <f t="shared" si="1"/>
        <v>44865</v>
      </c>
      <c r="C34" s="587"/>
      <c r="D34" s="585"/>
      <c r="E34" s="585"/>
      <c r="F34" s="585"/>
      <c r="G34" s="585"/>
      <c r="H34" s="585"/>
      <c r="I34" s="585"/>
      <c r="J34" s="585"/>
      <c r="K34" s="585"/>
      <c r="L34" s="585"/>
      <c r="M34" s="585">
        <v>0</v>
      </c>
      <c r="N34" s="585">
        <v>0</v>
      </c>
      <c r="O34" s="586">
        <v>0</v>
      </c>
      <c r="P34" s="585">
        <v>0</v>
      </c>
      <c r="Q34" s="586">
        <v>0</v>
      </c>
      <c r="R34" s="585">
        <v>0</v>
      </c>
      <c r="S34" s="586">
        <v>0</v>
      </c>
      <c r="T34" s="586">
        <v>0</v>
      </c>
      <c r="U34" s="586">
        <v>0</v>
      </c>
      <c r="V34" s="585">
        <v>0</v>
      </c>
      <c r="W34" s="586">
        <v>0</v>
      </c>
      <c r="X34" s="586">
        <v>0</v>
      </c>
      <c r="Y34" s="586">
        <v>0</v>
      </c>
      <c r="Z34" s="585">
        <v>0</v>
      </c>
      <c r="AA34" s="595">
        <v>1196221.26</v>
      </c>
      <c r="AB34" s="595">
        <v>1632319.48000001</v>
      </c>
      <c r="AC34" s="595">
        <v>484527.06999999902</v>
      </c>
      <c r="AD34" s="595">
        <v>107467.89</v>
      </c>
      <c r="AE34" s="595">
        <v>27490.89</v>
      </c>
      <c r="AF34" s="589">
        <v>12151.54</v>
      </c>
      <c r="AG34" s="592">
        <v>346255.10999999993</v>
      </c>
      <c r="AH34" s="576">
        <f t="shared" si="0"/>
        <v>3806433.2400000091</v>
      </c>
    </row>
    <row r="35" spans="1:79" s="559" customFormat="1" ht="15" customHeight="1">
      <c r="A35" s="577">
        <v>26</v>
      </c>
      <c r="B35" s="578">
        <f t="shared" si="1"/>
        <v>44834</v>
      </c>
      <c r="C35" s="587"/>
      <c r="D35" s="585"/>
      <c r="E35" s="585"/>
      <c r="F35" s="585"/>
      <c r="G35" s="585"/>
      <c r="H35" s="585"/>
      <c r="I35" s="585"/>
      <c r="J35" s="585"/>
      <c r="K35" s="585"/>
      <c r="L35" s="585"/>
      <c r="M35" s="585">
        <v>0</v>
      </c>
      <c r="N35" s="585">
        <v>0</v>
      </c>
      <c r="O35" s="586">
        <v>0</v>
      </c>
      <c r="P35" s="585">
        <v>0</v>
      </c>
      <c r="Q35" s="586">
        <v>0</v>
      </c>
      <c r="R35" s="585">
        <v>0</v>
      </c>
      <c r="S35" s="586">
        <v>0</v>
      </c>
      <c r="T35" s="586">
        <v>0</v>
      </c>
      <c r="U35" s="586">
        <v>0</v>
      </c>
      <c r="V35" s="585">
        <v>0</v>
      </c>
      <c r="W35" s="586">
        <v>0</v>
      </c>
      <c r="X35" s="586">
        <v>0</v>
      </c>
      <c r="Y35" s="586">
        <v>0</v>
      </c>
      <c r="Z35" s="585">
        <v>0</v>
      </c>
      <c r="AA35" s="585">
        <v>0</v>
      </c>
      <c r="AB35" s="595">
        <v>982559.80999999901</v>
      </c>
      <c r="AC35" s="595">
        <v>1259913.8700000001</v>
      </c>
      <c r="AD35" s="595">
        <v>305534.86</v>
      </c>
      <c r="AE35" s="595">
        <v>127876.92</v>
      </c>
      <c r="AF35" s="589">
        <v>-12331.76</v>
      </c>
      <c r="AG35" s="592">
        <v>19755.79</v>
      </c>
      <c r="AH35" s="576">
        <f t="shared" si="0"/>
        <v>2683309.4899999993</v>
      </c>
    </row>
    <row r="36" spans="1:79" s="559" customFormat="1" ht="15" customHeight="1">
      <c r="A36" s="577">
        <v>27</v>
      </c>
      <c r="B36" s="578">
        <f t="shared" si="1"/>
        <v>44804</v>
      </c>
      <c r="C36" s="587"/>
      <c r="D36" s="585"/>
      <c r="E36" s="585"/>
      <c r="F36" s="585"/>
      <c r="G36" s="585"/>
      <c r="H36" s="585"/>
      <c r="I36" s="585"/>
      <c r="J36" s="585"/>
      <c r="K36" s="585"/>
      <c r="L36" s="585"/>
      <c r="M36" s="585">
        <v>0</v>
      </c>
      <c r="N36" s="585">
        <v>0</v>
      </c>
      <c r="O36" s="586">
        <v>0</v>
      </c>
      <c r="P36" s="585">
        <v>0</v>
      </c>
      <c r="Q36" s="586">
        <v>0</v>
      </c>
      <c r="R36" s="585">
        <v>0</v>
      </c>
      <c r="S36" s="586">
        <v>0</v>
      </c>
      <c r="T36" s="586">
        <v>0</v>
      </c>
      <c r="U36" s="586">
        <v>0</v>
      </c>
      <c r="V36" s="585">
        <v>0</v>
      </c>
      <c r="W36" s="586">
        <v>0</v>
      </c>
      <c r="X36" s="586">
        <v>0</v>
      </c>
      <c r="Y36" s="586">
        <v>0</v>
      </c>
      <c r="Z36" s="585">
        <v>0</v>
      </c>
      <c r="AA36" s="586">
        <v>0</v>
      </c>
      <c r="AB36" s="585">
        <v>0</v>
      </c>
      <c r="AC36" s="595">
        <v>1104464.42</v>
      </c>
      <c r="AD36" s="595">
        <v>1130639.3999999999</v>
      </c>
      <c r="AE36" s="595">
        <v>298669.60000000102</v>
      </c>
      <c r="AF36" s="589">
        <v>50359.119999999901</v>
      </c>
      <c r="AG36" s="592">
        <v>96184.330000000031</v>
      </c>
      <c r="AH36" s="576">
        <f t="shared" si="0"/>
        <v>2680316.870000001</v>
      </c>
    </row>
    <row r="37" spans="1:79" s="559" customFormat="1" ht="15" customHeight="1">
      <c r="A37" s="577">
        <v>28</v>
      </c>
      <c r="B37" s="578">
        <f t="shared" si="1"/>
        <v>44773</v>
      </c>
      <c r="C37" s="587"/>
      <c r="D37" s="585"/>
      <c r="E37" s="585"/>
      <c r="F37" s="585"/>
      <c r="G37" s="585"/>
      <c r="H37" s="585"/>
      <c r="I37" s="585"/>
      <c r="J37" s="585"/>
      <c r="K37" s="585"/>
      <c r="L37" s="585"/>
      <c r="M37" s="585">
        <v>0</v>
      </c>
      <c r="N37" s="585">
        <v>0</v>
      </c>
      <c r="O37" s="586">
        <v>0</v>
      </c>
      <c r="P37" s="585">
        <v>0</v>
      </c>
      <c r="Q37" s="586">
        <v>0</v>
      </c>
      <c r="R37" s="585">
        <v>0</v>
      </c>
      <c r="S37" s="586">
        <v>0</v>
      </c>
      <c r="T37" s="586">
        <v>0</v>
      </c>
      <c r="U37" s="586">
        <v>0</v>
      </c>
      <c r="V37" s="585">
        <v>0</v>
      </c>
      <c r="W37" s="586">
        <v>0</v>
      </c>
      <c r="X37" s="586">
        <v>0</v>
      </c>
      <c r="Y37" s="586">
        <v>0</v>
      </c>
      <c r="Z37" s="585">
        <v>0</v>
      </c>
      <c r="AA37" s="586">
        <v>0</v>
      </c>
      <c r="AB37" s="585">
        <v>0</v>
      </c>
      <c r="AC37" s="585">
        <v>0</v>
      </c>
      <c r="AD37" s="595">
        <v>1140726.3400000001</v>
      </c>
      <c r="AE37" s="595">
        <v>1418398.00999998</v>
      </c>
      <c r="AF37" s="589">
        <v>499212.33000000101</v>
      </c>
      <c r="AG37" s="592">
        <v>219544.33000000005</v>
      </c>
      <c r="AH37" s="576">
        <f t="shared" si="0"/>
        <v>3277881.0099999812</v>
      </c>
    </row>
    <row r="38" spans="1:79" s="559" customFormat="1" ht="15" customHeight="1">
      <c r="A38" s="577">
        <v>29</v>
      </c>
      <c r="B38" s="578">
        <f t="shared" si="1"/>
        <v>44742</v>
      </c>
      <c r="C38" s="587"/>
      <c r="D38" s="585"/>
      <c r="E38" s="585"/>
      <c r="F38" s="585"/>
      <c r="G38" s="585"/>
      <c r="H38" s="585"/>
      <c r="I38" s="585"/>
      <c r="J38" s="585"/>
      <c r="K38" s="585"/>
      <c r="L38" s="585"/>
      <c r="M38" s="585">
        <v>0</v>
      </c>
      <c r="N38" s="585">
        <v>0</v>
      </c>
      <c r="O38" s="586">
        <v>0</v>
      </c>
      <c r="P38" s="585">
        <v>0</v>
      </c>
      <c r="Q38" s="586">
        <v>0</v>
      </c>
      <c r="R38" s="585">
        <v>0</v>
      </c>
      <c r="S38" s="586">
        <v>0</v>
      </c>
      <c r="T38" s="586">
        <v>0</v>
      </c>
      <c r="U38" s="586">
        <v>0</v>
      </c>
      <c r="V38" s="585">
        <v>0</v>
      </c>
      <c r="W38" s="586">
        <v>0</v>
      </c>
      <c r="X38" s="586">
        <v>0</v>
      </c>
      <c r="Y38" s="586">
        <v>0</v>
      </c>
      <c r="Z38" s="585">
        <v>0</v>
      </c>
      <c r="AA38" s="586">
        <v>0</v>
      </c>
      <c r="AB38" s="585">
        <v>0</v>
      </c>
      <c r="AC38" s="585">
        <v>0</v>
      </c>
      <c r="AD38" s="585">
        <v>0</v>
      </c>
      <c r="AE38" s="595">
        <v>892488.39000000304</v>
      </c>
      <c r="AF38" s="589">
        <v>1483604.9299999899</v>
      </c>
      <c r="AG38" s="592">
        <v>602337.59000000113</v>
      </c>
      <c r="AH38" s="576">
        <f t="shared" si="0"/>
        <v>2978430.9099999941</v>
      </c>
    </row>
    <row r="39" spans="1:79" s="559" customFormat="1" ht="15" customHeight="1">
      <c r="A39" s="577">
        <v>30</v>
      </c>
      <c r="B39" s="578">
        <f t="shared" si="1"/>
        <v>44712</v>
      </c>
      <c r="C39" s="587"/>
      <c r="D39" s="585"/>
      <c r="E39" s="585"/>
      <c r="F39" s="585"/>
      <c r="G39" s="585"/>
      <c r="H39" s="585"/>
      <c r="I39" s="585"/>
      <c r="J39" s="585"/>
      <c r="K39" s="585"/>
      <c r="L39" s="585"/>
      <c r="M39" s="585">
        <v>0</v>
      </c>
      <c r="N39" s="585">
        <v>0</v>
      </c>
      <c r="O39" s="586">
        <v>0</v>
      </c>
      <c r="P39" s="585">
        <v>0</v>
      </c>
      <c r="Q39" s="586">
        <v>0</v>
      </c>
      <c r="R39" s="585">
        <v>0</v>
      </c>
      <c r="S39" s="586">
        <v>0</v>
      </c>
      <c r="T39" s="586">
        <v>0</v>
      </c>
      <c r="U39" s="586">
        <v>0</v>
      </c>
      <c r="V39" s="585">
        <v>0</v>
      </c>
      <c r="W39" s="586">
        <v>0</v>
      </c>
      <c r="X39" s="586">
        <v>0</v>
      </c>
      <c r="Y39" s="586">
        <v>0</v>
      </c>
      <c r="Z39" s="585">
        <v>0</v>
      </c>
      <c r="AA39" s="586">
        <v>0</v>
      </c>
      <c r="AB39" s="585">
        <v>0</v>
      </c>
      <c r="AC39" s="585">
        <v>0</v>
      </c>
      <c r="AD39" s="585">
        <v>0</v>
      </c>
      <c r="AE39" s="585">
        <v>0</v>
      </c>
      <c r="AF39" s="589">
        <v>843968.28</v>
      </c>
      <c r="AG39" s="592">
        <v>2421732.5400000005</v>
      </c>
      <c r="AH39" s="576">
        <f>SUM(C39:AG39)</f>
        <v>3265700.8200000003</v>
      </c>
    </row>
    <row r="40" spans="1:79" s="559" customFormat="1" ht="31.35" customHeight="1" thickBot="1">
      <c r="A40" s="577">
        <v>31</v>
      </c>
      <c r="B40" s="578" t="s">
        <v>1497</v>
      </c>
      <c r="C40" s="601"/>
      <c r="D40" s="587"/>
      <c r="E40" s="585"/>
      <c r="F40" s="585"/>
      <c r="G40" s="585"/>
      <c r="H40" s="585"/>
      <c r="I40" s="585"/>
      <c r="J40" s="585"/>
      <c r="K40" s="585"/>
      <c r="L40" s="585"/>
      <c r="M40" s="585">
        <v>0</v>
      </c>
      <c r="N40" s="585">
        <v>0</v>
      </c>
      <c r="O40" s="585">
        <v>0</v>
      </c>
      <c r="P40" s="586">
        <v>0</v>
      </c>
      <c r="Q40" s="585">
        <v>0</v>
      </c>
      <c r="R40" s="586">
        <v>0</v>
      </c>
      <c r="S40" s="585">
        <v>0</v>
      </c>
      <c r="T40" s="586">
        <v>0</v>
      </c>
      <c r="U40" s="586">
        <v>0</v>
      </c>
      <c r="V40" s="586">
        <v>0</v>
      </c>
      <c r="W40" s="585">
        <v>0</v>
      </c>
      <c r="X40" s="586">
        <v>0</v>
      </c>
      <c r="Y40" s="586">
        <v>173.75</v>
      </c>
      <c r="Z40" s="586">
        <v>0</v>
      </c>
      <c r="AA40" s="585">
        <v>0</v>
      </c>
      <c r="AB40" s="586">
        <v>0</v>
      </c>
      <c r="AC40" s="585">
        <v>0</v>
      </c>
      <c r="AD40" s="585">
        <v>0</v>
      </c>
      <c r="AE40" s="585">
        <v>0</v>
      </c>
      <c r="AF40" s="610">
        <v>0</v>
      </c>
      <c r="AG40" s="591">
        <v>119186826.65000033</v>
      </c>
      <c r="AH40" s="576">
        <f>SUM(C40:AG40)</f>
        <v>119187000.40000033</v>
      </c>
    </row>
    <row r="41" spans="1:79" s="559" customFormat="1" ht="40.35" customHeight="1">
      <c r="A41" s="1124">
        <v>32</v>
      </c>
      <c r="B41" s="1125" t="s">
        <v>1499</v>
      </c>
      <c r="C41" s="1126">
        <f>SUM(C10:C40)</f>
        <v>0</v>
      </c>
      <c r="D41" s="1126">
        <f>SUM(D10:D40)</f>
        <v>0</v>
      </c>
      <c r="E41" s="1126">
        <f t="shared" ref="E41:AC41" si="2">SUM(E10:E40)</f>
        <v>0</v>
      </c>
      <c r="F41" s="1126">
        <f t="shared" si="2"/>
        <v>0</v>
      </c>
      <c r="G41" s="1126">
        <f t="shared" si="2"/>
        <v>0</v>
      </c>
      <c r="H41" s="1126">
        <f t="shared" si="2"/>
        <v>0</v>
      </c>
      <c r="I41" s="1126">
        <f t="shared" si="2"/>
        <v>0</v>
      </c>
      <c r="J41" s="1126">
        <f t="shared" si="2"/>
        <v>0</v>
      </c>
      <c r="K41" s="1126">
        <f t="shared" si="2"/>
        <v>0</v>
      </c>
      <c r="L41" s="1126">
        <f t="shared" si="2"/>
        <v>0</v>
      </c>
      <c r="M41" s="1126">
        <f t="shared" si="2"/>
        <v>3725241.3799999896</v>
      </c>
      <c r="N41" s="1126">
        <f t="shared" si="2"/>
        <v>4142111.5099999895</v>
      </c>
      <c r="O41" s="1126">
        <f t="shared" si="2"/>
        <v>4361859.4599999804</v>
      </c>
      <c r="P41" s="1126">
        <f t="shared" si="2"/>
        <v>4004643.149999999</v>
      </c>
      <c r="Q41" s="1126">
        <f t="shared" si="2"/>
        <v>4310371.2899999991</v>
      </c>
      <c r="R41" s="1126">
        <f t="shared" si="2"/>
        <v>3764463.5200000005</v>
      </c>
      <c r="S41" s="1126">
        <f t="shared" si="2"/>
        <v>3928138.0399999898</v>
      </c>
      <c r="T41" s="1126">
        <f t="shared" si="2"/>
        <v>4135964.8799999906</v>
      </c>
      <c r="U41" s="1126">
        <f t="shared" si="2"/>
        <v>3588012.0199999902</v>
      </c>
      <c r="V41" s="1126">
        <f t="shared" si="2"/>
        <v>4230627.0799999898</v>
      </c>
      <c r="W41" s="1126">
        <f t="shared" si="2"/>
        <v>3526384.84</v>
      </c>
      <c r="X41" s="1126">
        <f t="shared" si="2"/>
        <v>3652130.5900000017</v>
      </c>
      <c r="Y41" s="1126">
        <f t="shared" si="2"/>
        <v>3381278.1500000004</v>
      </c>
      <c r="Z41" s="1126">
        <f t="shared" si="2"/>
        <v>3528963.8200000087</v>
      </c>
      <c r="AA41" s="1126">
        <f t="shared" si="2"/>
        <v>3206473.8499999987</v>
      </c>
      <c r="AB41" s="1126">
        <f t="shared" si="2"/>
        <v>3269441.7300000093</v>
      </c>
      <c r="AC41" s="1126">
        <f t="shared" si="2"/>
        <v>3211217.1599999992</v>
      </c>
      <c r="AD41" s="1126">
        <f>SUM(AD10:AD40)</f>
        <v>3320656.7299999995</v>
      </c>
      <c r="AE41" s="1126">
        <f>SUM(AE10:AE40)</f>
        <v>2925190.4399999841</v>
      </c>
      <c r="AF41" s="1126">
        <f>SUM(AF10:AF40)</f>
        <v>3078027.9999999907</v>
      </c>
      <c r="AG41" s="1127">
        <f>SUM(AG10:AG40)</f>
        <v>123119585.63000034</v>
      </c>
      <c r="AH41" s="1128">
        <f>SUM(AH10:AH40)</f>
        <v>196410783.27000025</v>
      </c>
    </row>
    <row r="42" spans="1:79" s="559" customFormat="1" ht="40.35" customHeight="1">
      <c r="A42" s="579">
        <v>33</v>
      </c>
      <c r="B42" s="580" t="s">
        <v>1500</v>
      </c>
      <c r="C42" s="569"/>
      <c r="D42" s="595"/>
      <c r="E42" s="595"/>
      <c r="F42" s="595"/>
      <c r="G42" s="570"/>
      <c r="H42" s="595"/>
      <c r="I42" s="595"/>
      <c r="J42" s="595"/>
      <c r="K42" s="595"/>
      <c r="L42" s="595"/>
      <c r="M42" s="595"/>
      <c r="N42" s="595"/>
      <c r="O42" s="596"/>
      <c r="P42" s="595"/>
      <c r="Q42" s="596"/>
      <c r="R42" s="595"/>
      <c r="S42" s="596"/>
      <c r="T42" s="596"/>
      <c r="U42" s="596"/>
      <c r="V42" s="595"/>
      <c r="W42" s="596"/>
      <c r="X42" s="596"/>
      <c r="Y42" s="596"/>
      <c r="Z42" s="595"/>
      <c r="AA42" s="596"/>
      <c r="AB42" s="595"/>
      <c r="AC42" s="596"/>
      <c r="AD42" s="596"/>
      <c r="AE42" s="595"/>
      <c r="AF42" s="612"/>
      <c r="AG42" s="570"/>
      <c r="AH42" s="576">
        <f>SUM(C42:AG42)</f>
        <v>0</v>
      </c>
    </row>
    <row r="43" spans="1:79" s="559" customFormat="1" ht="40.35" customHeight="1">
      <c r="A43" s="579">
        <v>34</v>
      </c>
      <c r="B43" s="580" t="s">
        <v>1501</v>
      </c>
      <c r="C43" s="561"/>
      <c r="D43" s="562"/>
      <c r="E43" s="562"/>
      <c r="F43" s="562"/>
      <c r="G43" s="562"/>
      <c r="H43" s="562"/>
      <c r="I43" s="562"/>
      <c r="J43" s="562"/>
      <c r="K43" s="562"/>
      <c r="L43" s="562"/>
      <c r="M43" s="562"/>
      <c r="N43" s="562"/>
      <c r="O43" s="563"/>
      <c r="P43" s="562"/>
      <c r="Q43" s="563"/>
      <c r="R43" s="562"/>
      <c r="S43" s="563"/>
      <c r="T43" s="563"/>
      <c r="U43" s="563"/>
      <c r="V43" s="562"/>
      <c r="W43" s="563"/>
      <c r="X43" s="563"/>
      <c r="Y43" s="563"/>
      <c r="Z43" s="562"/>
      <c r="AA43" s="563"/>
      <c r="AB43" s="562"/>
      <c r="AC43" s="563"/>
      <c r="AD43" s="594"/>
      <c r="AE43" s="670"/>
      <c r="AF43" s="613"/>
      <c r="AG43" s="611"/>
      <c r="AH43" s="564"/>
    </row>
    <row r="44" spans="1:79" s="559" customFormat="1" ht="40.35" customHeight="1">
      <c r="A44" s="579">
        <v>35</v>
      </c>
      <c r="B44" s="581" t="s">
        <v>1502</v>
      </c>
      <c r="C44" s="569"/>
      <c r="D44" s="595"/>
      <c r="E44" s="595"/>
      <c r="F44" s="595"/>
      <c r="G44" s="570"/>
      <c r="H44" s="595"/>
      <c r="I44" s="595"/>
      <c r="J44" s="595"/>
      <c r="K44" s="595"/>
      <c r="L44" s="595"/>
      <c r="M44" s="595"/>
      <c r="N44" s="595"/>
      <c r="O44" s="596"/>
      <c r="P44" s="595"/>
      <c r="Q44" s="596"/>
      <c r="R44" s="595"/>
      <c r="S44" s="596"/>
      <c r="T44" s="596"/>
      <c r="U44" s="596"/>
      <c r="V44" s="595"/>
      <c r="W44" s="596"/>
      <c r="X44" s="596"/>
      <c r="Y44" s="596"/>
      <c r="Z44" s="595"/>
      <c r="AA44" s="596"/>
      <c r="AB44" s="595"/>
      <c r="AC44" s="596"/>
      <c r="AD44" s="596"/>
      <c r="AE44" s="595"/>
      <c r="AF44" s="612"/>
      <c r="AG44" s="570"/>
      <c r="AH44" s="573">
        <f>SUM(C44:AG44)</f>
        <v>0</v>
      </c>
    </row>
    <row r="45" spans="1:79" s="559" customFormat="1" ht="53.85" customHeight="1">
      <c r="A45" s="579">
        <v>36</v>
      </c>
      <c r="B45" s="582" t="s">
        <v>1503</v>
      </c>
      <c r="C45" s="571">
        <f>SUM(C41:C44)</f>
        <v>0</v>
      </c>
      <c r="D45" s="571">
        <f>SUM(D41:D44)</f>
        <v>0</v>
      </c>
      <c r="E45" s="572">
        <f t="shared" ref="E45:AB45" si="3">SUM(E41:E44)</f>
        <v>0</v>
      </c>
      <c r="F45" s="572">
        <f>SUM(F41:F44)</f>
        <v>0</v>
      </c>
      <c r="G45" s="572">
        <f t="shared" si="3"/>
        <v>0</v>
      </c>
      <c r="H45" s="572">
        <f t="shared" si="3"/>
        <v>0</v>
      </c>
      <c r="I45" s="572">
        <f t="shared" si="3"/>
        <v>0</v>
      </c>
      <c r="J45" s="572">
        <f t="shared" si="3"/>
        <v>0</v>
      </c>
      <c r="K45" s="572">
        <f t="shared" si="3"/>
        <v>0</v>
      </c>
      <c r="L45" s="572">
        <f t="shared" si="3"/>
        <v>0</v>
      </c>
      <c r="M45" s="572">
        <f t="shared" si="3"/>
        <v>3725241.3799999896</v>
      </c>
      <c r="N45" s="572">
        <f t="shared" si="3"/>
        <v>4142111.5099999895</v>
      </c>
      <c r="O45" s="572">
        <f t="shared" si="3"/>
        <v>4361859.4599999804</v>
      </c>
      <c r="P45" s="572">
        <f t="shared" si="3"/>
        <v>4004643.149999999</v>
      </c>
      <c r="Q45" s="572">
        <f t="shared" si="3"/>
        <v>4310371.2899999991</v>
      </c>
      <c r="R45" s="572">
        <f t="shared" si="3"/>
        <v>3764463.5200000005</v>
      </c>
      <c r="S45" s="572">
        <f t="shared" si="3"/>
        <v>3928138.0399999898</v>
      </c>
      <c r="T45" s="572">
        <f t="shared" si="3"/>
        <v>4135964.8799999906</v>
      </c>
      <c r="U45" s="572">
        <f t="shared" si="3"/>
        <v>3588012.0199999902</v>
      </c>
      <c r="V45" s="572">
        <f t="shared" si="3"/>
        <v>4230627.0799999898</v>
      </c>
      <c r="W45" s="572">
        <f t="shared" si="3"/>
        <v>3526384.84</v>
      </c>
      <c r="X45" s="572">
        <f t="shared" si="3"/>
        <v>3652130.5900000017</v>
      </c>
      <c r="Y45" s="572">
        <f t="shared" si="3"/>
        <v>3381278.1500000004</v>
      </c>
      <c r="Z45" s="572">
        <f t="shared" si="3"/>
        <v>3528963.8200000087</v>
      </c>
      <c r="AA45" s="572">
        <f t="shared" si="3"/>
        <v>3206473.8499999987</v>
      </c>
      <c r="AB45" s="572">
        <f t="shared" si="3"/>
        <v>3269441.7300000093</v>
      </c>
      <c r="AC45" s="572">
        <f t="shared" ref="AC45:AH45" si="4">SUM(AC41:AC44)</f>
        <v>3211217.1599999992</v>
      </c>
      <c r="AD45" s="572">
        <f t="shared" si="4"/>
        <v>3320656.7299999995</v>
      </c>
      <c r="AE45" s="572">
        <f t="shared" si="4"/>
        <v>2925190.4399999841</v>
      </c>
      <c r="AF45" s="572">
        <f t="shared" si="4"/>
        <v>3078027.9999999907</v>
      </c>
      <c r="AG45" s="574">
        <f t="shared" si="4"/>
        <v>123119585.63000034</v>
      </c>
      <c r="AH45" s="573">
        <f t="shared" si="4"/>
        <v>196410783.27000025</v>
      </c>
    </row>
    <row r="46" spans="1:79" s="559" customFormat="1" ht="53.25" customHeight="1">
      <c r="A46" s="579">
        <v>37</v>
      </c>
      <c r="B46" s="582" t="s">
        <v>1504</v>
      </c>
      <c r="C46" s="569"/>
      <c r="D46" s="595"/>
      <c r="E46" s="595"/>
      <c r="F46" s="595"/>
      <c r="G46" s="570"/>
      <c r="H46" s="595"/>
      <c r="I46" s="595"/>
      <c r="J46" s="595"/>
      <c r="K46" s="595"/>
      <c r="L46" s="595"/>
      <c r="M46" s="595">
        <v>23374.714843972844</v>
      </c>
      <c r="N46" s="595">
        <v>16626.235139664281</v>
      </c>
      <c r="O46" s="596">
        <v>24488.007740900968</v>
      </c>
      <c r="P46" s="595">
        <v>5808.4060069051075</v>
      </c>
      <c r="Q46" s="596">
        <v>3687.2229731500188</v>
      </c>
      <c r="R46" s="595">
        <v>2529.6484935717176</v>
      </c>
      <c r="S46" s="596">
        <v>3798.670625357609</v>
      </c>
      <c r="T46" s="596">
        <v>20457.498984755191</v>
      </c>
      <c r="U46" s="596">
        <v>-1.0879483325143478E-9</v>
      </c>
      <c r="V46" s="595">
        <v>0</v>
      </c>
      <c r="W46" s="596">
        <v>0</v>
      </c>
      <c r="X46" s="596">
        <v>0</v>
      </c>
      <c r="Y46" s="596">
        <v>-5.5820843068843742E-10</v>
      </c>
      <c r="Z46" s="595">
        <v>6.0325702288877527E-10</v>
      </c>
      <c r="AA46" s="596">
        <v>0</v>
      </c>
      <c r="AB46" s="595">
        <v>5.4101707678043385E-10</v>
      </c>
      <c r="AC46" s="596">
        <v>-5.2536033185881221E-10</v>
      </c>
      <c r="AD46" s="596">
        <v>0</v>
      </c>
      <c r="AE46" s="595">
        <v>-2.5306958860809093E-9</v>
      </c>
      <c r="AF46" s="612">
        <v>-1.0069775824188738E-9</v>
      </c>
      <c r="AG46" s="570">
        <v>46098.530059811244</v>
      </c>
      <c r="AH46" s="573">
        <f>SUM(C46:AG46)</f>
        <v>146868.93486808441</v>
      </c>
    </row>
    <row r="47" spans="1:79" s="559" customFormat="1" ht="40.35" customHeight="1" thickBot="1">
      <c r="A47" s="583">
        <v>38</v>
      </c>
      <c r="B47" s="584" t="s">
        <v>1505</v>
      </c>
      <c r="C47" s="597">
        <f>SUM(C45:C46)</f>
        <v>0</v>
      </c>
      <c r="D47" s="597">
        <f t="shared" ref="D47:AC47" si="5">SUM(D45:D46)</f>
        <v>0</v>
      </c>
      <c r="E47" s="597">
        <f t="shared" si="5"/>
        <v>0</v>
      </c>
      <c r="F47" s="597">
        <f t="shared" si="5"/>
        <v>0</v>
      </c>
      <c r="G47" s="597">
        <f t="shared" si="5"/>
        <v>0</v>
      </c>
      <c r="H47" s="597">
        <f t="shared" si="5"/>
        <v>0</v>
      </c>
      <c r="I47" s="597">
        <f t="shared" si="5"/>
        <v>0</v>
      </c>
      <c r="J47" s="597">
        <f t="shared" si="5"/>
        <v>0</v>
      </c>
      <c r="K47" s="597">
        <f t="shared" si="5"/>
        <v>0</v>
      </c>
      <c r="L47" s="597">
        <f t="shared" si="5"/>
        <v>0</v>
      </c>
      <c r="M47" s="597">
        <f t="shared" si="5"/>
        <v>3748616.0948439627</v>
      </c>
      <c r="N47" s="597">
        <f t="shared" si="5"/>
        <v>4158737.7451396538</v>
      </c>
      <c r="O47" s="597">
        <f t="shared" si="5"/>
        <v>4386347.4677408813</v>
      </c>
      <c r="P47" s="597">
        <f t="shared" si="5"/>
        <v>4010451.5560069042</v>
      </c>
      <c r="Q47" s="597">
        <f t="shared" si="5"/>
        <v>4314058.5129731493</v>
      </c>
      <c r="R47" s="597">
        <f t="shared" si="5"/>
        <v>3766993.1684935722</v>
      </c>
      <c r="S47" s="597">
        <f t="shared" si="5"/>
        <v>3931936.7106253472</v>
      </c>
      <c r="T47" s="597">
        <f t="shared" si="5"/>
        <v>4156422.3789847456</v>
      </c>
      <c r="U47" s="597">
        <f t="shared" si="5"/>
        <v>3588012.0199999893</v>
      </c>
      <c r="V47" s="597">
        <f t="shared" si="5"/>
        <v>4230627.0799999898</v>
      </c>
      <c r="W47" s="597">
        <f t="shared" si="5"/>
        <v>3526384.84</v>
      </c>
      <c r="X47" s="597">
        <f t="shared" si="5"/>
        <v>3652130.5900000017</v>
      </c>
      <c r="Y47" s="597">
        <f t="shared" si="5"/>
        <v>3381278.15</v>
      </c>
      <c r="Z47" s="597">
        <f t="shared" si="5"/>
        <v>3528963.8200000091</v>
      </c>
      <c r="AA47" s="597">
        <f t="shared" si="5"/>
        <v>3206473.8499999987</v>
      </c>
      <c r="AB47" s="597">
        <f t="shared" si="5"/>
        <v>3269441.7300000098</v>
      </c>
      <c r="AC47" s="597">
        <f t="shared" si="5"/>
        <v>3211217.1599999988</v>
      </c>
      <c r="AD47" s="597">
        <f>SUM(AD45:AD46)</f>
        <v>3320656.7299999995</v>
      </c>
      <c r="AE47" s="597">
        <f>SUM(AE45:AE46)</f>
        <v>2925190.4399999818</v>
      </c>
      <c r="AF47" s="597">
        <f>SUM(AF45:AF46)</f>
        <v>3078027.9999999898</v>
      </c>
      <c r="AG47" s="590">
        <f>SUM(AG45:AG46)</f>
        <v>123165684.16006015</v>
      </c>
      <c r="AH47" s="575">
        <f>SUM(AH45:AH46)</f>
        <v>196557652.20486835</v>
      </c>
    </row>
    <row r="48" spans="1:79">
      <c r="AG48" s="556"/>
      <c r="AH48" s="556"/>
      <c r="AI48" s="556"/>
      <c r="AJ48" s="556"/>
      <c r="AK48" s="556"/>
      <c r="AL48" s="556"/>
      <c r="AM48" s="556"/>
      <c r="AN48" s="556"/>
      <c r="AO48" s="556"/>
      <c r="AP48" s="556"/>
      <c r="AQ48" s="556"/>
      <c r="AR48" s="556"/>
      <c r="AS48" s="556"/>
      <c r="AT48" s="556"/>
      <c r="AU48" s="556"/>
      <c r="AV48" s="556"/>
      <c r="AW48" s="556"/>
      <c r="AX48" s="556"/>
      <c r="AY48" s="556"/>
      <c r="AZ48" s="556"/>
      <c r="BA48" s="556"/>
      <c r="BB48" s="556"/>
      <c r="BC48" s="556"/>
      <c r="BD48" s="556"/>
      <c r="BE48" s="556"/>
      <c r="BF48" s="556"/>
      <c r="BG48" s="556"/>
      <c r="BH48" s="556"/>
      <c r="BI48" s="556"/>
      <c r="BJ48" s="556"/>
      <c r="BK48" s="556"/>
      <c r="BL48" s="556"/>
      <c r="BM48" s="556"/>
      <c r="BN48" s="556"/>
      <c r="BO48" s="556"/>
      <c r="BP48" s="556"/>
      <c r="BQ48" s="556"/>
      <c r="BR48" s="556"/>
      <c r="BS48" s="556"/>
      <c r="BT48" s="556"/>
      <c r="BU48" s="556"/>
      <c r="BV48" s="556"/>
      <c r="BW48" s="556"/>
      <c r="BX48" s="556"/>
      <c r="BY48" s="556"/>
      <c r="BZ48" s="556"/>
      <c r="CA48" s="556"/>
    </row>
    <row r="49" spans="33:79">
      <c r="AG49" s="556"/>
      <c r="AH49" s="556"/>
      <c r="AI49" s="556"/>
      <c r="AJ49" s="556"/>
      <c r="AK49" s="556"/>
      <c r="AL49" s="556"/>
      <c r="AM49" s="556"/>
      <c r="AN49" s="556"/>
      <c r="AO49" s="556"/>
      <c r="AP49" s="556"/>
      <c r="AQ49" s="556"/>
      <c r="AR49" s="556"/>
      <c r="AS49" s="556"/>
      <c r="AT49" s="556"/>
      <c r="AU49" s="556"/>
      <c r="AV49" s="556"/>
      <c r="AW49" s="556"/>
      <c r="AX49" s="556"/>
      <c r="AY49" s="556"/>
      <c r="AZ49" s="556"/>
      <c r="BA49" s="556"/>
      <c r="BB49" s="556"/>
      <c r="BC49" s="556"/>
      <c r="BD49" s="556"/>
      <c r="BE49" s="556"/>
      <c r="BF49" s="556"/>
      <c r="BG49" s="556"/>
      <c r="BH49" s="556"/>
      <c r="BI49" s="556"/>
      <c r="BJ49" s="556"/>
      <c r="BK49" s="556"/>
      <c r="BL49" s="556"/>
      <c r="BM49" s="556"/>
      <c r="BN49" s="556"/>
      <c r="BO49" s="556"/>
      <c r="BP49" s="556"/>
      <c r="BQ49" s="556"/>
      <c r="BR49" s="556"/>
      <c r="BS49" s="556"/>
      <c r="BT49" s="556"/>
      <c r="BU49" s="556"/>
      <c r="BV49" s="556"/>
      <c r="BW49" s="556"/>
      <c r="BX49" s="556"/>
      <c r="BY49" s="556"/>
      <c r="BZ49" s="556"/>
      <c r="CA49" s="556"/>
    </row>
    <row r="50" spans="33:79">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row>
    <row r="51" spans="33:79">
      <c r="AG51" s="556"/>
      <c r="AH51" s="556"/>
      <c r="AI51" s="556"/>
      <c r="AJ51" s="556"/>
      <c r="AK51" s="556"/>
      <c r="AL51" s="556"/>
      <c r="AM51" s="556"/>
      <c r="AN51" s="556"/>
      <c r="AO51" s="556"/>
      <c r="AP51" s="556"/>
      <c r="AQ51" s="556"/>
      <c r="AR51" s="556"/>
      <c r="AS51" s="556"/>
      <c r="AT51" s="556"/>
      <c r="AU51" s="556"/>
      <c r="AV51" s="556"/>
      <c r="AW51" s="556"/>
      <c r="AX51" s="556"/>
      <c r="AY51" s="556"/>
      <c r="AZ51" s="556"/>
      <c r="BA51" s="556"/>
      <c r="BB51" s="556"/>
      <c r="BC51" s="556"/>
      <c r="BD51" s="556"/>
      <c r="BE51" s="556"/>
      <c r="BF51" s="556"/>
      <c r="BG51" s="556"/>
      <c r="BH51" s="556"/>
      <c r="BI51" s="556"/>
      <c r="BJ51" s="556"/>
      <c r="BK51" s="556"/>
      <c r="BL51" s="556"/>
      <c r="BM51" s="556"/>
      <c r="BN51" s="556"/>
      <c r="BO51" s="556"/>
      <c r="BP51" s="556"/>
      <c r="BQ51" s="556"/>
      <c r="BR51" s="556"/>
      <c r="BS51" s="556"/>
      <c r="BT51" s="556"/>
      <c r="BU51" s="556"/>
      <c r="BV51" s="556"/>
      <c r="BW51" s="556"/>
      <c r="BX51" s="556"/>
      <c r="BY51" s="556"/>
      <c r="BZ51" s="556"/>
      <c r="CA51" s="556"/>
    </row>
    <row r="52" spans="33:79">
      <c r="AG52" s="556"/>
      <c r="AH52" s="556"/>
      <c r="AI52" s="556"/>
      <c r="AJ52" s="556"/>
      <c r="AK52" s="556"/>
      <c r="AL52" s="556"/>
      <c r="AM52" s="556"/>
      <c r="AN52" s="556"/>
      <c r="AO52" s="556"/>
      <c r="AP52" s="556"/>
      <c r="AQ52" s="556"/>
      <c r="AR52" s="556"/>
      <c r="AS52" s="556"/>
      <c r="AT52" s="556"/>
      <c r="AU52" s="556"/>
      <c r="AV52" s="556"/>
      <c r="AW52" s="556"/>
      <c r="AX52" s="556"/>
      <c r="AY52" s="556"/>
      <c r="AZ52" s="556"/>
      <c r="BA52" s="556"/>
      <c r="BB52" s="556"/>
      <c r="BC52" s="556"/>
      <c r="BD52" s="556"/>
      <c r="BE52" s="556"/>
      <c r="BF52" s="556"/>
      <c r="BG52" s="556"/>
      <c r="BH52" s="556"/>
      <c r="BI52" s="556"/>
      <c r="BJ52" s="556"/>
      <c r="BK52" s="556"/>
      <c r="BL52" s="556"/>
      <c r="BM52" s="556"/>
      <c r="BN52" s="556"/>
      <c r="BO52" s="556"/>
      <c r="BP52" s="556"/>
      <c r="BQ52" s="556"/>
      <c r="BR52" s="556"/>
      <c r="BS52" s="556"/>
      <c r="BT52" s="556"/>
      <c r="BU52" s="556"/>
      <c r="BV52" s="556"/>
      <c r="BW52" s="556"/>
      <c r="BX52" s="556"/>
      <c r="BY52" s="556"/>
      <c r="BZ52" s="556"/>
      <c r="CA52" s="556"/>
    </row>
    <row r="53" spans="33:79">
      <c r="AG53" s="556"/>
      <c r="AH53" s="556"/>
      <c r="AI53" s="556"/>
      <c r="AJ53" s="556"/>
      <c r="AK53" s="556"/>
      <c r="AL53" s="556"/>
      <c r="AM53" s="556"/>
      <c r="AN53" s="556"/>
      <c r="AO53" s="556"/>
      <c r="AP53" s="556"/>
      <c r="AQ53" s="556"/>
      <c r="AR53" s="556"/>
      <c r="AS53" s="556"/>
      <c r="AT53" s="556"/>
      <c r="AU53" s="556"/>
      <c r="AV53" s="556"/>
      <c r="AW53" s="556"/>
      <c r="AX53" s="556"/>
      <c r="AY53" s="556"/>
      <c r="AZ53" s="556"/>
      <c r="BA53" s="556"/>
      <c r="BB53" s="556"/>
      <c r="BC53" s="556"/>
      <c r="BD53" s="556"/>
      <c r="BE53" s="556"/>
      <c r="BF53" s="556"/>
      <c r="BG53" s="556"/>
      <c r="BH53" s="556"/>
      <c r="BI53" s="556"/>
      <c r="BJ53" s="556"/>
      <c r="BK53" s="556"/>
      <c r="BL53" s="556"/>
      <c r="BM53" s="556"/>
      <c r="BN53" s="556"/>
      <c r="BO53" s="556"/>
      <c r="BP53" s="556"/>
      <c r="BQ53" s="556"/>
      <c r="BR53" s="556"/>
      <c r="BS53" s="556"/>
      <c r="BT53" s="556"/>
      <c r="BU53" s="556"/>
      <c r="BV53" s="556"/>
      <c r="BW53" s="556"/>
      <c r="BX53" s="556"/>
      <c r="BY53" s="556"/>
      <c r="BZ53" s="556"/>
      <c r="CA53" s="556"/>
    </row>
    <row r="54" spans="33:79">
      <c r="AG54" s="556"/>
      <c r="AH54" s="556"/>
      <c r="AI54" s="556"/>
      <c r="AJ54" s="556"/>
      <c r="AK54" s="556"/>
      <c r="AL54" s="556"/>
      <c r="AM54" s="556"/>
      <c r="AN54" s="556"/>
      <c r="AO54" s="556"/>
      <c r="AP54" s="556"/>
      <c r="AQ54" s="556"/>
      <c r="AR54" s="556"/>
      <c r="AS54" s="556"/>
      <c r="AT54" s="556"/>
      <c r="AU54" s="556"/>
      <c r="AV54" s="556"/>
      <c r="AW54" s="556"/>
      <c r="AX54" s="556"/>
      <c r="AY54" s="556"/>
      <c r="AZ54" s="556"/>
      <c r="BA54" s="556"/>
      <c r="BB54" s="556"/>
      <c r="BC54" s="556"/>
      <c r="BD54" s="556"/>
      <c r="BE54" s="556"/>
      <c r="BF54" s="556"/>
      <c r="BG54" s="556"/>
      <c r="BH54" s="556"/>
      <c r="BI54" s="556"/>
      <c r="BJ54" s="556"/>
      <c r="BK54" s="556"/>
      <c r="BL54" s="556"/>
      <c r="BM54" s="556"/>
      <c r="BN54" s="556"/>
      <c r="BO54" s="556"/>
      <c r="BP54" s="556"/>
      <c r="BQ54" s="556"/>
      <c r="BR54" s="556"/>
      <c r="BS54" s="556"/>
      <c r="BT54" s="556"/>
      <c r="BU54" s="556"/>
      <c r="BV54" s="556"/>
      <c r="BW54" s="556"/>
      <c r="BX54" s="556"/>
      <c r="BY54" s="556"/>
      <c r="BZ54" s="556"/>
      <c r="CA54" s="556"/>
    </row>
    <row r="55" spans="33:79">
      <c r="AG55" s="556"/>
      <c r="AH55" s="556"/>
      <c r="AI55" s="556"/>
      <c r="AJ55" s="556"/>
      <c r="AK55" s="556"/>
      <c r="AL55" s="556"/>
      <c r="AM55" s="556"/>
      <c r="AN55" s="556"/>
      <c r="AO55" s="556"/>
      <c r="AP55" s="556"/>
      <c r="AQ55" s="556"/>
      <c r="AR55" s="556"/>
      <c r="AS55" s="556"/>
      <c r="AT55" s="556"/>
      <c r="AU55" s="556"/>
      <c r="AV55" s="556"/>
      <c r="AW55" s="556"/>
      <c r="AX55" s="556"/>
      <c r="AY55" s="556"/>
      <c r="AZ55" s="556"/>
      <c r="BA55" s="556"/>
      <c r="BB55" s="556"/>
      <c r="BC55" s="556"/>
      <c r="BD55" s="556"/>
      <c r="BE55" s="556"/>
      <c r="BF55" s="556"/>
      <c r="BG55" s="556"/>
      <c r="BH55" s="556"/>
      <c r="BI55" s="556"/>
      <c r="BJ55" s="556"/>
      <c r="BK55" s="556"/>
      <c r="BL55" s="556"/>
      <c r="BM55" s="556"/>
      <c r="BN55" s="556"/>
      <c r="BO55" s="556"/>
      <c r="BP55" s="556"/>
      <c r="BQ55" s="556"/>
      <c r="BR55" s="556"/>
      <c r="BS55" s="556"/>
      <c r="BT55" s="556"/>
      <c r="BU55" s="556"/>
      <c r="BV55" s="556"/>
      <c r="BW55" s="556"/>
      <c r="BX55" s="556"/>
      <c r="BY55" s="556"/>
      <c r="BZ55" s="556"/>
      <c r="CA55" s="556"/>
    </row>
    <row r="56" spans="33:79">
      <c r="AG56" s="556"/>
      <c r="AH56" s="556"/>
      <c r="AI56" s="556"/>
      <c r="AJ56" s="556"/>
      <c r="AK56" s="556"/>
      <c r="AL56" s="556"/>
      <c r="AM56" s="556"/>
      <c r="AN56" s="556"/>
      <c r="AO56" s="556"/>
      <c r="AP56" s="556"/>
      <c r="AQ56" s="556"/>
      <c r="AR56" s="556"/>
      <c r="AS56" s="556"/>
      <c r="AT56" s="556"/>
      <c r="AU56" s="556"/>
      <c r="AV56" s="556"/>
      <c r="AW56" s="556"/>
      <c r="AX56" s="556"/>
      <c r="AY56" s="556"/>
      <c r="AZ56" s="556"/>
      <c r="BA56" s="556"/>
      <c r="BB56" s="556"/>
      <c r="BC56" s="556"/>
      <c r="BD56" s="556"/>
      <c r="BE56" s="556"/>
      <c r="BF56" s="556"/>
      <c r="BG56" s="556"/>
      <c r="BH56" s="556"/>
      <c r="BI56" s="556"/>
      <c r="BJ56" s="556"/>
      <c r="BK56" s="556"/>
      <c r="BL56" s="556"/>
      <c r="BM56" s="556"/>
      <c r="BN56" s="556"/>
      <c r="BO56" s="556"/>
      <c r="BP56" s="556"/>
      <c r="BQ56" s="556"/>
      <c r="BR56" s="556"/>
      <c r="BS56" s="556"/>
      <c r="BT56" s="556"/>
      <c r="BU56" s="556"/>
      <c r="BV56" s="556"/>
      <c r="BW56" s="556"/>
      <c r="BX56" s="556"/>
      <c r="BY56" s="556"/>
      <c r="BZ56" s="556"/>
      <c r="CA56" s="556"/>
    </row>
    <row r="57" spans="33:79">
      <c r="AG57" s="556"/>
      <c r="AH57" s="556"/>
      <c r="AI57" s="556"/>
      <c r="AJ57" s="556"/>
      <c r="AK57" s="556"/>
      <c r="AL57" s="556"/>
      <c r="AM57" s="556"/>
      <c r="AN57" s="556"/>
      <c r="AO57" s="556"/>
      <c r="AP57" s="556"/>
      <c r="AQ57" s="556"/>
      <c r="AR57" s="556"/>
      <c r="AS57" s="556"/>
      <c r="AT57" s="556"/>
      <c r="AU57" s="556"/>
      <c r="AV57" s="556"/>
      <c r="AW57" s="556"/>
      <c r="AX57" s="556"/>
      <c r="AY57" s="556"/>
      <c r="AZ57" s="556"/>
      <c r="BA57" s="556"/>
      <c r="BB57" s="556"/>
      <c r="BC57" s="556"/>
      <c r="BD57" s="556"/>
      <c r="BE57" s="556"/>
      <c r="BF57" s="556"/>
      <c r="BG57" s="556"/>
      <c r="BH57" s="556"/>
      <c r="BI57" s="556"/>
      <c r="BJ57" s="556"/>
      <c r="BK57" s="556"/>
      <c r="BL57" s="556"/>
      <c r="BM57" s="556"/>
      <c r="BN57" s="556"/>
      <c r="BO57" s="556"/>
      <c r="BP57" s="556"/>
      <c r="BQ57" s="556"/>
      <c r="BR57" s="556"/>
      <c r="BS57" s="556"/>
      <c r="BT57" s="556"/>
      <c r="BU57" s="556"/>
      <c r="BV57" s="556"/>
      <c r="BW57" s="556"/>
      <c r="BX57" s="556"/>
      <c r="BY57" s="556"/>
      <c r="BZ57" s="556"/>
      <c r="CA57" s="556"/>
    </row>
    <row r="58" spans="33:79">
      <c r="AG58" s="556"/>
      <c r="AH58" s="556"/>
      <c r="AI58" s="556"/>
      <c r="AJ58" s="556"/>
      <c r="AK58" s="556"/>
      <c r="AL58" s="556"/>
      <c r="AM58" s="556"/>
      <c r="AN58" s="556"/>
      <c r="AO58" s="556"/>
      <c r="AP58" s="556"/>
      <c r="AQ58" s="556"/>
      <c r="AR58" s="556"/>
      <c r="AS58" s="556"/>
      <c r="AT58" s="556"/>
      <c r="AU58" s="556"/>
      <c r="AV58" s="556"/>
      <c r="AW58" s="556"/>
      <c r="AX58" s="556"/>
      <c r="AY58" s="556"/>
      <c r="AZ58" s="556"/>
      <c r="BA58" s="556"/>
      <c r="BB58" s="556"/>
      <c r="BC58" s="556"/>
      <c r="BD58" s="556"/>
      <c r="BE58" s="556"/>
      <c r="BF58" s="556"/>
      <c r="BG58" s="556"/>
      <c r="BH58" s="556"/>
      <c r="BI58" s="556"/>
      <c r="BJ58" s="556"/>
      <c r="BK58" s="556"/>
      <c r="BL58" s="556"/>
      <c r="BM58" s="556"/>
      <c r="BN58" s="556"/>
      <c r="BO58" s="556"/>
      <c r="BP58" s="556"/>
      <c r="BQ58" s="556"/>
      <c r="BR58" s="556"/>
      <c r="BS58" s="556"/>
      <c r="BT58" s="556"/>
      <c r="BU58" s="556"/>
      <c r="BV58" s="556"/>
      <c r="BW58" s="556"/>
      <c r="BX58" s="556"/>
      <c r="BY58" s="556"/>
      <c r="BZ58" s="556"/>
      <c r="CA58" s="556"/>
    </row>
    <row r="59" spans="33:79">
      <c r="AG59" s="556"/>
      <c r="AH59" s="556"/>
      <c r="AI59" s="556"/>
      <c r="AJ59" s="556"/>
      <c r="AK59" s="556"/>
      <c r="AL59" s="556"/>
      <c r="AM59" s="556"/>
      <c r="AN59" s="556"/>
      <c r="AO59" s="556"/>
      <c r="AP59" s="556"/>
      <c r="AQ59" s="556"/>
      <c r="AR59" s="556"/>
      <c r="AS59" s="556"/>
      <c r="AT59" s="556"/>
      <c r="AU59" s="556"/>
      <c r="AV59" s="556"/>
      <c r="AW59" s="556"/>
      <c r="AX59" s="556"/>
      <c r="AY59" s="556"/>
      <c r="AZ59" s="556"/>
      <c r="BA59" s="556"/>
      <c r="BB59" s="556"/>
      <c r="BC59" s="556"/>
      <c r="BD59" s="556"/>
      <c r="BE59" s="556"/>
      <c r="BF59" s="556"/>
      <c r="BG59" s="556"/>
      <c r="BH59" s="556"/>
      <c r="BI59" s="556"/>
      <c r="BJ59" s="556"/>
      <c r="BK59" s="556"/>
      <c r="BL59" s="556"/>
      <c r="BM59" s="556"/>
      <c r="BN59" s="556"/>
      <c r="BO59" s="556"/>
      <c r="BP59" s="556"/>
      <c r="BQ59" s="556"/>
      <c r="BR59" s="556"/>
      <c r="BS59" s="556"/>
      <c r="BT59" s="556"/>
      <c r="BU59" s="556"/>
      <c r="BV59" s="556"/>
      <c r="BW59" s="556"/>
      <c r="BX59" s="556"/>
      <c r="BY59" s="556"/>
      <c r="BZ59" s="556"/>
      <c r="CA59" s="556"/>
    </row>
    <row r="60" spans="33:79">
      <c r="AG60" s="556"/>
      <c r="AH60" s="556"/>
      <c r="AI60" s="556"/>
      <c r="AJ60" s="556"/>
      <c r="AK60" s="556"/>
      <c r="AL60" s="556"/>
      <c r="AM60" s="556"/>
      <c r="AN60" s="556"/>
      <c r="AO60" s="556"/>
      <c r="AP60" s="556"/>
      <c r="AQ60" s="556"/>
      <c r="AR60" s="556"/>
      <c r="AS60" s="556"/>
      <c r="AT60" s="556"/>
      <c r="AU60" s="556"/>
      <c r="AV60" s="556"/>
      <c r="AW60" s="556"/>
      <c r="AX60" s="556"/>
      <c r="AY60" s="556"/>
      <c r="AZ60" s="556"/>
      <c r="BA60" s="556"/>
      <c r="BB60" s="556"/>
      <c r="BC60" s="556"/>
      <c r="BD60" s="556"/>
      <c r="BE60" s="556"/>
      <c r="BF60" s="556"/>
      <c r="BG60" s="556"/>
      <c r="BH60" s="556"/>
      <c r="BI60" s="556"/>
      <c r="BJ60" s="556"/>
      <c r="BK60" s="556"/>
      <c r="BL60" s="556"/>
      <c r="BM60" s="556"/>
      <c r="BN60" s="556"/>
      <c r="BO60" s="556"/>
      <c r="BP60" s="556"/>
      <c r="BQ60" s="556"/>
      <c r="BR60" s="556"/>
      <c r="BS60" s="556"/>
      <c r="BT60" s="556"/>
      <c r="BU60" s="556"/>
      <c r="BV60" s="556"/>
      <c r="BW60" s="556"/>
      <c r="BX60" s="556"/>
      <c r="BY60" s="556"/>
      <c r="BZ60" s="556"/>
      <c r="CA60" s="556"/>
    </row>
    <row r="61" spans="33:79">
      <c r="AG61" s="556"/>
      <c r="AH61" s="556"/>
      <c r="AI61" s="556"/>
      <c r="AJ61" s="556"/>
      <c r="AK61" s="556"/>
      <c r="AL61" s="556"/>
      <c r="AM61" s="556"/>
      <c r="AN61" s="556"/>
      <c r="AO61" s="556"/>
      <c r="AP61" s="556"/>
      <c r="AQ61" s="556"/>
      <c r="AR61" s="556"/>
      <c r="AS61" s="556"/>
      <c r="AT61" s="556"/>
      <c r="AU61" s="556"/>
      <c r="AV61" s="556"/>
      <c r="AW61" s="556"/>
      <c r="AX61" s="556"/>
      <c r="AY61" s="556"/>
      <c r="AZ61" s="556"/>
      <c r="BA61" s="556"/>
      <c r="BB61" s="556"/>
      <c r="BC61" s="556"/>
      <c r="BD61" s="556"/>
      <c r="BE61" s="556"/>
      <c r="BF61" s="556"/>
      <c r="BG61" s="556"/>
      <c r="BH61" s="556"/>
      <c r="BI61" s="556"/>
      <c r="BJ61" s="556"/>
      <c r="BK61" s="556"/>
      <c r="BL61" s="556"/>
      <c r="BM61" s="556"/>
      <c r="BN61" s="556"/>
      <c r="BO61" s="556"/>
      <c r="BP61" s="556"/>
      <c r="BQ61" s="556"/>
      <c r="BR61" s="556"/>
      <c r="BS61" s="556"/>
      <c r="BT61" s="556"/>
      <c r="BU61" s="556"/>
      <c r="BV61" s="556"/>
      <c r="BW61" s="556"/>
      <c r="BX61" s="556"/>
      <c r="BY61" s="556"/>
      <c r="BZ61" s="556"/>
      <c r="CA61" s="556"/>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rgb="FFFFFF00"/>
  </sheetPr>
  <dimension ref="A1:DJ61"/>
  <sheetViews>
    <sheetView zoomScale="60" zoomScaleNormal="60" workbookViewId="0">
      <selection activeCell="C46" sqref="C46:AG46"/>
    </sheetView>
  </sheetViews>
  <sheetFormatPr defaultColWidth="8" defaultRowHeight="12.75"/>
  <cols>
    <col min="1" max="1" width="6.5703125" style="555" bestFit="1" customWidth="1"/>
    <col min="2" max="2" width="24.5703125" style="566" customWidth="1"/>
    <col min="3" max="3" width="16.5703125" style="566" customWidth="1"/>
    <col min="4" max="28" width="16.5703125" style="554" customWidth="1"/>
    <col min="29" max="32" width="16.5703125" style="555" customWidth="1"/>
    <col min="33" max="33" width="23.42578125" style="557" bestFit="1" customWidth="1"/>
    <col min="34" max="34" width="16.5703125" style="557" customWidth="1"/>
    <col min="35" max="16384" width="8" style="557"/>
  </cols>
  <sheetData>
    <row r="1" spans="1:114" ht="15.75">
      <c r="A1" s="526" t="s">
        <v>1508</v>
      </c>
      <c r="B1" s="551"/>
      <c r="C1" s="552"/>
      <c r="D1" s="553"/>
      <c r="E1" s="552"/>
      <c r="F1" s="552"/>
      <c r="AB1" s="555"/>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row>
    <row r="2" spans="1:114">
      <c r="A2" s="532" t="s">
        <v>1305</v>
      </c>
      <c r="B2" s="532"/>
      <c r="C2" s="459" t="str">
        <f>'Schedule 2_Balance Sheet'!C2</f>
        <v>Tufts Associated Health Plans, Inc. (TAHMO)</v>
      </c>
      <c r="D2" s="567"/>
      <c r="E2" s="567"/>
      <c r="F2" s="568"/>
      <c r="AB2" s="555"/>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556"/>
      <c r="CQ2" s="556"/>
      <c r="CR2" s="556"/>
      <c r="CS2" s="556"/>
      <c r="CT2" s="556"/>
      <c r="CU2" s="556"/>
      <c r="CV2" s="556"/>
      <c r="CW2" s="556"/>
      <c r="CX2" s="556"/>
      <c r="CY2" s="556"/>
      <c r="CZ2" s="556"/>
      <c r="DA2" s="556"/>
      <c r="DB2" s="556"/>
      <c r="DC2" s="556"/>
      <c r="DD2" s="556"/>
      <c r="DE2" s="556"/>
      <c r="DF2" s="556"/>
      <c r="DG2" s="556"/>
      <c r="DH2" s="556"/>
      <c r="DI2" s="556"/>
      <c r="DJ2" s="556"/>
    </row>
    <row r="3" spans="1:114">
      <c r="A3" s="532" t="s">
        <v>1287</v>
      </c>
      <c r="B3" s="532"/>
      <c r="C3" s="608" t="str">
        <f>'Schedule 2_Balance Sheet'!C3</f>
        <v>01/01/2023 - 12/31/2023</v>
      </c>
      <c r="D3" s="604"/>
      <c r="E3" s="604"/>
      <c r="F3" s="605"/>
      <c r="AB3" s="555"/>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row>
    <row r="4" spans="1:114">
      <c r="A4" s="532" t="s">
        <v>1308</v>
      </c>
      <c r="B4" s="532"/>
      <c r="C4" s="463">
        <f>'Schedule 2_Balance Sheet'!C4</f>
        <v>45565</v>
      </c>
      <c r="D4" s="567"/>
      <c r="E4" s="567"/>
      <c r="F4" s="568"/>
      <c r="AB4" s="555"/>
      <c r="AC4" s="556"/>
      <c r="AD4" s="556"/>
      <c r="AE4" s="556"/>
      <c r="AF4" s="556"/>
      <c r="AG4" s="556"/>
      <c r="AH4" s="556"/>
      <c r="AI4" s="556"/>
      <c r="AJ4" s="556"/>
      <c r="AK4" s="556"/>
      <c r="AL4" s="556"/>
      <c r="AM4" s="556"/>
      <c r="AN4" s="556"/>
      <c r="AO4" s="556"/>
      <c r="AP4" s="556"/>
      <c r="AQ4" s="556"/>
      <c r="AR4" s="556"/>
      <c r="AS4" s="556"/>
      <c r="AT4" s="556"/>
      <c r="AU4" s="556"/>
      <c r="AV4" s="556"/>
      <c r="AW4" s="556"/>
      <c r="AX4" s="556"/>
      <c r="AY4" s="556"/>
      <c r="AZ4" s="556"/>
      <c r="BA4" s="556"/>
      <c r="BB4" s="556"/>
      <c r="BC4" s="556"/>
      <c r="BD4" s="556"/>
      <c r="BE4" s="556"/>
      <c r="BF4" s="556"/>
      <c r="BG4" s="556"/>
      <c r="BH4" s="556"/>
      <c r="BI4" s="556"/>
      <c r="BJ4" s="556"/>
      <c r="BK4" s="556"/>
      <c r="BL4" s="556"/>
      <c r="BM4" s="556"/>
      <c r="BN4" s="556"/>
      <c r="BO4" s="556"/>
      <c r="BP4" s="556"/>
      <c r="BQ4" s="556"/>
      <c r="BR4" s="556"/>
      <c r="BS4" s="556"/>
      <c r="BT4" s="556"/>
      <c r="BU4" s="556"/>
      <c r="BV4" s="556"/>
      <c r="BW4" s="556"/>
      <c r="BX4" s="556"/>
      <c r="BY4" s="556"/>
      <c r="BZ4" s="556"/>
      <c r="CA4" s="556"/>
      <c r="CB4" s="556"/>
      <c r="CC4" s="556"/>
      <c r="CD4" s="556"/>
      <c r="CE4" s="556"/>
      <c r="CF4" s="556"/>
      <c r="CG4" s="556"/>
      <c r="CH4" s="556"/>
      <c r="CI4" s="556"/>
      <c r="CJ4" s="556"/>
      <c r="CK4" s="556"/>
      <c r="CL4" s="556"/>
      <c r="CM4" s="556"/>
      <c r="CN4" s="556"/>
      <c r="CO4" s="556"/>
      <c r="CP4" s="556"/>
      <c r="CQ4" s="556"/>
      <c r="CR4" s="556"/>
      <c r="CS4" s="556"/>
      <c r="CT4" s="556"/>
      <c r="CU4" s="556"/>
      <c r="CV4" s="556"/>
      <c r="CW4" s="556"/>
      <c r="CX4" s="556"/>
      <c r="CY4" s="556"/>
      <c r="CZ4" s="556"/>
      <c r="DA4" s="556"/>
      <c r="DB4" s="556"/>
      <c r="DC4" s="556"/>
      <c r="DD4" s="556"/>
      <c r="DE4" s="556"/>
      <c r="DF4" s="556"/>
      <c r="DG4" s="556"/>
      <c r="DH4" s="556"/>
      <c r="DI4" s="556"/>
      <c r="DJ4" s="556"/>
    </row>
    <row r="5" spans="1:114">
      <c r="A5" s="532" t="s">
        <v>1309</v>
      </c>
      <c r="B5" s="532"/>
      <c r="C5" s="459" t="str">
        <f>'Schedule 2_Balance Sheet'!C5</f>
        <v>Roshni Parikh</v>
      </c>
      <c r="D5" s="567"/>
      <c r="E5" s="567"/>
      <c r="F5" s="568"/>
      <c r="AB5" s="555"/>
      <c r="AC5" s="556"/>
      <c r="AD5" s="556"/>
      <c r="AE5" s="556"/>
      <c r="AF5" s="556"/>
      <c r="AG5" s="556"/>
      <c r="AH5" s="556"/>
      <c r="AI5" s="556"/>
      <c r="AJ5" s="556"/>
      <c r="AK5" s="556"/>
      <c r="AL5" s="556"/>
      <c r="AM5" s="556"/>
      <c r="AN5" s="556"/>
      <c r="AO5" s="556"/>
      <c r="AP5" s="556"/>
      <c r="AQ5" s="556"/>
      <c r="AR5" s="556"/>
      <c r="AS5" s="556"/>
      <c r="AT5" s="556"/>
      <c r="AU5" s="556"/>
      <c r="AV5" s="556"/>
      <c r="AW5" s="556"/>
      <c r="AX5" s="556"/>
      <c r="AY5" s="556"/>
      <c r="AZ5" s="556"/>
      <c r="BA5" s="556"/>
      <c r="BB5" s="556"/>
      <c r="BC5" s="556"/>
      <c r="BD5" s="556"/>
      <c r="BE5" s="556"/>
      <c r="BF5" s="556"/>
      <c r="BG5" s="556"/>
      <c r="BH5" s="556"/>
      <c r="BI5" s="556"/>
      <c r="BJ5" s="556"/>
      <c r="BK5" s="556"/>
      <c r="BL5" s="556"/>
      <c r="BM5" s="556"/>
      <c r="BN5" s="556"/>
      <c r="BO5" s="556"/>
      <c r="BP5" s="556"/>
      <c r="BQ5" s="556"/>
      <c r="BR5" s="556"/>
      <c r="BS5" s="556"/>
      <c r="BT5" s="556"/>
      <c r="BU5" s="556"/>
      <c r="BV5" s="556"/>
      <c r="BW5" s="556"/>
      <c r="BX5" s="556"/>
      <c r="BY5" s="556"/>
      <c r="BZ5" s="556"/>
      <c r="CA5" s="556"/>
      <c r="CB5" s="556"/>
      <c r="CC5" s="556"/>
      <c r="CD5" s="556"/>
      <c r="CE5" s="556"/>
      <c r="CF5" s="556"/>
      <c r="CG5" s="556"/>
      <c r="CH5" s="556"/>
      <c r="CI5" s="556"/>
      <c r="CJ5" s="556"/>
      <c r="CK5" s="556"/>
      <c r="CL5" s="556"/>
      <c r="CM5" s="556"/>
      <c r="CN5" s="556"/>
      <c r="CO5" s="556"/>
      <c r="CP5" s="556"/>
      <c r="CQ5" s="556"/>
      <c r="CR5" s="556"/>
      <c r="CS5" s="556"/>
      <c r="CT5" s="556"/>
      <c r="CU5" s="556"/>
      <c r="CV5" s="556"/>
      <c r="CW5" s="556"/>
      <c r="CX5" s="556"/>
      <c r="CY5" s="556"/>
      <c r="CZ5" s="556"/>
      <c r="DA5" s="556"/>
      <c r="DB5" s="556"/>
      <c r="DC5" s="556"/>
      <c r="DD5" s="556"/>
      <c r="DE5" s="556"/>
      <c r="DF5" s="556"/>
      <c r="DG5" s="556"/>
      <c r="DH5" s="556"/>
      <c r="DI5" s="556"/>
      <c r="DJ5" s="556"/>
    </row>
    <row r="6" spans="1:114">
      <c r="A6" s="532" t="s">
        <v>1290</v>
      </c>
      <c r="B6" s="532"/>
      <c r="C6" s="463">
        <f>'Schedule 2_Balance Sheet'!C6</f>
        <v>45596</v>
      </c>
      <c r="D6" s="567"/>
      <c r="E6" s="567"/>
      <c r="F6" s="568"/>
      <c r="AB6" s="555"/>
      <c r="AC6" s="556"/>
      <c r="AD6" s="556"/>
      <c r="AE6" s="556"/>
      <c r="AF6" s="556"/>
      <c r="AG6" s="556"/>
      <c r="AH6" s="556"/>
      <c r="AI6" s="556"/>
      <c r="AJ6" s="556"/>
      <c r="AK6" s="556"/>
      <c r="AL6" s="556"/>
      <c r="AM6" s="556"/>
      <c r="AN6" s="556"/>
      <c r="AO6" s="556"/>
      <c r="AP6" s="556"/>
      <c r="AQ6" s="556"/>
      <c r="AR6" s="556"/>
      <c r="AS6" s="556"/>
      <c r="AT6" s="556"/>
      <c r="AU6" s="556"/>
      <c r="AV6" s="556"/>
      <c r="AW6" s="556"/>
      <c r="AX6" s="556"/>
      <c r="AY6" s="556"/>
      <c r="AZ6" s="556"/>
      <c r="BA6" s="556"/>
      <c r="BB6" s="556"/>
      <c r="BC6" s="556"/>
      <c r="BD6" s="556"/>
      <c r="BE6" s="556"/>
      <c r="BF6" s="556"/>
      <c r="BG6" s="556"/>
      <c r="BH6" s="556"/>
      <c r="BI6" s="556"/>
      <c r="BJ6" s="556"/>
      <c r="BK6" s="556"/>
      <c r="BL6" s="556"/>
      <c r="BM6" s="556"/>
      <c r="BN6" s="556"/>
      <c r="BO6" s="556"/>
      <c r="BP6" s="556"/>
      <c r="BQ6" s="556"/>
      <c r="BR6" s="556"/>
      <c r="BS6" s="556"/>
      <c r="BT6" s="556"/>
      <c r="BU6" s="556"/>
      <c r="BV6" s="556"/>
      <c r="BW6" s="556"/>
      <c r="BX6" s="556"/>
      <c r="BY6" s="556"/>
      <c r="BZ6" s="556"/>
      <c r="CA6" s="556"/>
      <c r="CB6" s="556"/>
      <c r="CC6" s="556"/>
      <c r="CD6" s="556"/>
      <c r="CE6" s="556"/>
      <c r="CF6" s="556"/>
      <c r="CG6" s="556"/>
      <c r="CH6" s="556"/>
      <c r="CI6" s="556"/>
      <c r="CJ6" s="556"/>
      <c r="CK6" s="556"/>
      <c r="CL6" s="556"/>
      <c r="CM6" s="556"/>
      <c r="CN6" s="556"/>
      <c r="CO6" s="556"/>
      <c r="CP6" s="556"/>
      <c r="CQ6" s="556"/>
      <c r="CR6" s="556"/>
      <c r="CS6" s="556"/>
      <c r="CT6" s="556"/>
      <c r="CU6" s="556"/>
      <c r="CV6" s="556"/>
      <c r="CW6" s="556"/>
      <c r="CX6" s="556"/>
      <c r="CY6" s="556"/>
      <c r="CZ6" s="556"/>
      <c r="DA6" s="556"/>
      <c r="DB6" s="556"/>
      <c r="DC6" s="556"/>
      <c r="DD6" s="556"/>
      <c r="DE6" s="556"/>
      <c r="DF6" s="556"/>
      <c r="DG6" s="556"/>
      <c r="DH6" s="556"/>
      <c r="DI6" s="556"/>
      <c r="DJ6" s="556"/>
    </row>
    <row r="7" spans="1:114" ht="13.5" thickBot="1">
      <c r="A7" s="326" t="s">
        <v>1494</v>
      </c>
      <c r="B7" s="558"/>
      <c r="C7" s="558"/>
      <c r="D7" s="558"/>
      <c r="E7" s="558"/>
      <c r="F7" s="558"/>
      <c r="G7" s="558"/>
      <c r="H7" s="558"/>
      <c r="AB7" s="555"/>
      <c r="AC7" s="556"/>
      <c r="AD7" s="556"/>
      <c r="AE7" s="556"/>
      <c r="AF7" s="556"/>
      <c r="AG7" s="556"/>
      <c r="AH7" s="556"/>
      <c r="AI7" s="556"/>
      <c r="AJ7" s="556"/>
      <c r="AK7" s="556"/>
      <c r="AL7" s="556"/>
      <c r="AM7" s="556"/>
      <c r="AN7" s="556"/>
      <c r="AO7" s="556"/>
      <c r="AP7" s="556"/>
      <c r="AQ7" s="556"/>
      <c r="AR7" s="556"/>
      <c r="AS7" s="556"/>
      <c r="AT7" s="556"/>
      <c r="AU7" s="556"/>
      <c r="AV7" s="556"/>
      <c r="AW7" s="556"/>
      <c r="AX7" s="556"/>
      <c r="AY7" s="556"/>
      <c r="AZ7" s="556"/>
      <c r="BA7" s="556"/>
      <c r="BB7" s="556"/>
      <c r="BC7" s="556"/>
      <c r="BD7" s="556"/>
      <c r="BE7" s="556"/>
      <c r="BF7" s="556"/>
      <c r="BG7" s="556"/>
      <c r="BH7" s="556"/>
      <c r="BI7" s="556"/>
      <c r="BJ7" s="556"/>
      <c r="BK7" s="556"/>
      <c r="BL7" s="556"/>
      <c r="BM7" s="556"/>
      <c r="BN7" s="556"/>
      <c r="BO7" s="556"/>
      <c r="BP7" s="556"/>
      <c r="BQ7" s="556"/>
      <c r="BR7" s="556"/>
      <c r="BS7" s="556"/>
      <c r="BT7" s="556"/>
      <c r="BU7" s="556"/>
      <c r="BV7" s="556"/>
      <c r="BW7" s="556"/>
      <c r="BX7" s="556"/>
      <c r="BY7" s="556"/>
      <c r="BZ7" s="556"/>
      <c r="CA7" s="556"/>
      <c r="CB7" s="556"/>
      <c r="CC7" s="556"/>
      <c r="CD7" s="556"/>
      <c r="CE7" s="556"/>
      <c r="CF7" s="556"/>
      <c r="CG7" s="556"/>
      <c r="CH7" s="556"/>
      <c r="CI7" s="556"/>
      <c r="CJ7" s="556"/>
      <c r="CK7" s="556"/>
      <c r="CL7" s="556"/>
      <c r="CM7" s="556"/>
      <c r="CN7" s="556"/>
      <c r="CO7" s="556"/>
      <c r="CP7" s="556"/>
      <c r="CQ7" s="556"/>
      <c r="CR7" s="556"/>
      <c r="CS7" s="556"/>
      <c r="CT7" s="556"/>
      <c r="CU7" s="556"/>
      <c r="CV7" s="556"/>
      <c r="CW7" s="556"/>
      <c r="CX7" s="556"/>
      <c r="CY7" s="556"/>
      <c r="CZ7" s="556"/>
      <c r="DA7" s="556"/>
      <c r="DB7" s="556"/>
      <c r="DC7" s="556"/>
      <c r="DD7" s="556"/>
      <c r="DE7" s="556"/>
      <c r="DF7" s="556"/>
      <c r="DG7" s="556"/>
      <c r="DH7" s="556"/>
      <c r="DI7" s="556"/>
      <c r="DJ7" s="556"/>
    </row>
    <row r="8" spans="1:114" s="559" customFormat="1" ht="16.5" customHeight="1" thickBot="1">
      <c r="A8" s="1105"/>
      <c r="B8" s="1106"/>
      <c r="C8" s="1107" t="s">
        <v>1495</v>
      </c>
      <c r="D8" s="1107"/>
      <c r="E8" s="1108"/>
      <c r="F8" s="1108"/>
      <c r="G8" s="1108"/>
      <c r="H8" s="1107"/>
      <c r="I8" s="1107"/>
      <c r="J8" s="1108"/>
      <c r="K8" s="1108"/>
      <c r="L8" s="1109"/>
      <c r="M8" s="1107" t="s">
        <v>1495</v>
      </c>
      <c r="N8" s="1107"/>
      <c r="O8" s="1108"/>
      <c r="P8" s="1109"/>
      <c r="Q8" s="1108"/>
      <c r="R8" s="1107"/>
      <c r="S8" s="1107"/>
      <c r="T8" s="1108"/>
      <c r="U8" s="1108"/>
      <c r="V8" s="1109"/>
      <c r="W8" s="1107" t="s">
        <v>1495</v>
      </c>
      <c r="X8" s="1107"/>
      <c r="Y8" s="1108"/>
      <c r="Z8" s="1108"/>
      <c r="AA8" s="1108"/>
      <c r="AB8" s="1110"/>
      <c r="AC8" s="1107"/>
      <c r="AD8" s="1107"/>
      <c r="AE8" s="1107"/>
      <c r="AF8" s="1107"/>
      <c r="AG8" s="1111"/>
      <c r="AH8" s="1112"/>
    </row>
    <row r="9" spans="1:114" s="560" customFormat="1" ht="26.25" thickBot="1">
      <c r="A9" s="1113" t="s">
        <v>434</v>
      </c>
      <c r="B9" s="1114" t="s">
        <v>1496</v>
      </c>
      <c r="C9" s="1115">
        <f t="array" ref="C9:AF9">TRANSPOSE(B10:B39)</f>
        <v>45596</v>
      </c>
      <c r="D9" s="1116">
        <v>45565</v>
      </c>
      <c r="E9" s="1116">
        <v>45535</v>
      </c>
      <c r="F9" s="1116">
        <v>45504</v>
      </c>
      <c r="G9" s="1116">
        <v>45473</v>
      </c>
      <c r="H9" s="1116">
        <v>45443</v>
      </c>
      <c r="I9" s="1116">
        <v>45412</v>
      </c>
      <c r="J9" s="1116">
        <v>45382</v>
      </c>
      <c r="K9" s="1116">
        <v>45351</v>
      </c>
      <c r="L9" s="1116">
        <v>45322</v>
      </c>
      <c r="M9" s="1116">
        <v>45291</v>
      </c>
      <c r="N9" s="1116">
        <v>45260</v>
      </c>
      <c r="O9" s="1117">
        <v>45230</v>
      </c>
      <c r="P9" s="1116">
        <v>45199</v>
      </c>
      <c r="Q9" s="1117">
        <v>45169</v>
      </c>
      <c r="R9" s="1116">
        <v>45138</v>
      </c>
      <c r="S9" s="1117">
        <v>45107</v>
      </c>
      <c r="T9" s="1117">
        <v>45077</v>
      </c>
      <c r="U9" s="1117">
        <v>45046</v>
      </c>
      <c r="V9" s="1116">
        <v>45016</v>
      </c>
      <c r="W9" s="1117">
        <v>44985</v>
      </c>
      <c r="X9" s="1117">
        <v>44957</v>
      </c>
      <c r="Y9" s="1117">
        <v>44926</v>
      </c>
      <c r="Z9" s="1116">
        <v>44895</v>
      </c>
      <c r="AA9" s="1117">
        <v>44865</v>
      </c>
      <c r="AB9" s="1116">
        <v>44834</v>
      </c>
      <c r="AC9" s="1117">
        <v>44804</v>
      </c>
      <c r="AD9" s="1117">
        <v>44773</v>
      </c>
      <c r="AE9" s="1116">
        <v>44742</v>
      </c>
      <c r="AF9" s="1118">
        <v>44712</v>
      </c>
      <c r="AG9" s="1119" t="s">
        <v>1497</v>
      </c>
      <c r="AH9" s="1120" t="s">
        <v>1498</v>
      </c>
    </row>
    <row r="10" spans="1:114" s="560" customFormat="1">
      <c r="A10" s="577">
        <v>1</v>
      </c>
      <c r="B10" s="602">
        <f>EOMONTH(B11,1)</f>
        <v>45596</v>
      </c>
      <c r="C10" s="1121"/>
      <c r="D10" s="1121"/>
      <c r="E10" s="1121"/>
      <c r="F10" s="1121"/>
      <c r="G10" s="1121"/>
      <c r="H10" s="1121"/>
      <c r="I10" s="1121"/>
      <c r="J10" s="1121"/>
      <c r="K10" s="1121"/>
      <c r="L10" s="1121"/>
      <c r="M10" s="1121"/>
      <c r="N10" s="1121"/>
      <c r="O10" s="1121"/>
      <c r="P10" s="1121"/>
      <c r="Q10" s="1121"/>
      <c r="R10" s="1121"/>
      <c r="S10" s="1121"/>
      <c r="T10" s="1121"/>
      <c r="U10" s="1121"/>
      <c r="V10" s="1121"/>
      <c r="W10" s="1121"/>
      <c r="X10" s="1121"/>
      <c r="Y10" s="1121"/>
      <c r="Z10" s="1121"/>
      <c r="AA10" s="1121"/>
      <c r="AB10" s="1121"/>
      <c r="AC10" s="1121"/>
      <c r="AD10" s="1121"/>
      <c r="AE10" s="1121"/>
      <c r="AF10" s="1122"/>
      <c r="AG10" s="1123"/>
      <c r="AH10" s="576">
        <f t="shared" ref="AH10:AH38" si="0">SUM(C10:AG10)</f>
        <v>0</v>
      </c>
    </row>
    <row r="11" spans="1:114" s="560" customFormat="1">
      <c r="A11" s="577">
        <v>2</v>
      </c>
      <c r="B11" s="578">
        <f>'Schedule 2_Balance Sheet'!C4</f>
        <v>45565</v>
      </c>
      <c r="C11" s="587"/>
      <c r="D11" s="609"/>
      <c r="E11" s="609"/>
      <c r="F11" s="609"/>
      <c r="G11" s="609"/>
      <c r="H11" s="609"/>
      <c r="I11" s="609"/>
      <c r="J11" s="609"/>
      <c r="K11" s="609"/>
      <c r="L11" s="609"/>
      <c r="M11" s="609">
        <v>0</v>
      </c>
      <c r="N11" s="609">
        <v>0</v>
      </c>
      <c r="O11" s="609">
        <v>0</v>
      </c>
      <c r="P11" s="609">
        <v>0</v>
      </c>
      <c r="Q11" s="609">
        <v>0</v>
      </c>
      <c r="R11" s="609">
        <v>0</v>
      </c>
      <c r="S11" s="609">
        <v>0</v>
      </c>
      <c r="T11" s="609">
        <v>0</v>
      </c>
      <c r="U11" s="609">
        <v>0</v>
      </c>
      <c r="V11" s="609">
        <v>0</v>
      </c>
      <c r="W11" s="609">
        <v>0</v>
      </c>
      <c r="X11" s="609">
        <v>0</v>
      </c>
      <c r="Y11" s="609">
        <v>0</v>
      </c>
      <c r="Z11" s="609">
        <v>0</v>
      </c>
      <c r="AA11" s="609">
        <v>0</v>
      </c>
      <c r="AB11" s="609">
        <v>0</v>
      </c>
      <c r="AC11" s="609">
        <v>0</v>
      </c>
      <c r="AD11" s="609">
        <v>0</v>
      </c>
      <c r="AE11" s="609">
        <v>0</v>
      </c>
      <c r="AF11" s="598">
        <v>0</v>
      </c>
      <c r="AG11" s="593">
        <v>0</v>
      </c>
      <c r="AH11" s="576">
        <f t="shared" si="0"/>
        <v>0</v>
      </c>
    </row>
    <row r="12" spans="1:114" s="559" customFormat="1" ht="15" customHeight="1">
      <c r="A12" s="577">
        <v>3</v>
      </c>
      <c r="B12" s="578">
        <f>EOMONTH(B11,-1)</f>
        <v>45535</v>
      </c>
      <c r="C12" s="587"/>
      <c r="D12" s="587"/>
      <c r="E12" s="595"/>
      <c r="F12" s="595"/>
      <c r="G12" s="595"/>
      <c r="H12" s="595"/>
      <c r="I12" s="595"/>
      <c r="J12" s="595"/>
      <c r="K12" s="595"/>
      <c r="L12" s="595"/>
      <c r="M12" s="595">
        <v>0</v>
      </c>
      <c r="N12" s="595">
        <v>0</v>
      </c>
      <c r="O12" s="595">
        <v>0</v>
      </c>
      <c r="P12" s="595">
        <v>0</v>
      </c>
      <c r="Q12" s="595">
        <v>0</v>
      </c>
      <c r="R12" s="595">
        <v>0</v>
      </c>
      <c r="S12" s="595">
        <v>0</v>
      </c>
      <c r="T12" s="595">
        <v>0</v>
      </c>
      <c r="U12" s="595">
        <v>0</v>
      </c>
      <c r="V12" s="595">
        <v>0</v>
      </c>
      <c r="W12" s="595">
        <v>0</v>
      </c>
      <c r="X12" s="595">
        <v>0</v>
      </c>
      <c r="Y12" s="595">
        <v>0</v>
      </c>
      <c r="Z12" s="595">
        <v>0</v>
      </c>
      <c r="AA12" s="595">
        <v>0</v>
      </c>
      <c r="AB12" s="595">
        <v>0</v>
      </c>
      <c r="AC12" s="595">
        <v>0</v>
      </c>
      <c r="AD12" s="595">
        <v>0</v>
      </c>
      <c r="AE12" s="595">
        <v>0</v>
      </c>
      <c r="AF12" s="589">
        <v>0</v>
      </c>
      <c r="AG12" s="593">
        <v>0</v>
      </c>
      <c r="AH12" s="576">
        <f t="shared" si="0"/>
        <v>0</v>
      </c>
    </row>
    <row r="13" spans="1:114" s="559" customFormat="1" ht="15" customHeight="1">
      <c r="A13" s="577">
        <v>4</v>
      </c>
      <c r="B13" s="578">
        <f t="shared" ref="B13:B39" si="1">EOMONTH(B12,-1)</f>
        <v>45504</v>
      </c>
      <c r="C13" s="587"/>
      <c r="D13" s="585"/>
      <c r="E13" s="587"/>
      <c r="F13" s="595"/>
      <c r="G13" s="595"/>
      <c r="H13" s="595"/>
      <c r="I13" s="595"/>
      <c r="J13" s="595"/>
      <c r="K13" s="595"/>
      <c r="L13" s="595"/>
      <c r="M13" s="595">
        <v>0</v>
      </c>
      <c r="N13" s="595">
        <v>0</v>
      </c>
      <c r="O13" s="595">
        <v>71.83</v>
      </c>
      <c r="P13" s="595">
        <v>0</v>
      </c>
      <c r="Q13" s="595">
        <v>0</v>
      </c>
      <c r="R13" s="595">
        <v>0</v>
      </c>
      <c r="S13" s="596">
        <v>0</v>
      </c>
      <c r="T13" s="596">
        <v>0</v>
      </c>
      <c r="U13" s="596">
        <v>0</v>
      </c>
      <c r="V13" s="595">
        <v>0</v>
      </c>
      <c r="W13" s="595">
        <v>0</v>
      </c>
      <c r="X13" s="596">
        <v>0</v>
      </c>
      <c r="Y13" s="596">
        <v>0</v>
      </c>
      <c r="Z13" s="595">
        <v>0</v>
      </c>
      <c r="AA13" s="595">
        <v>0</v>
      </c>
      <c r="AB13" s="595">
        <v>0</v>
      </c>
      <c r="AC13" s="595">
        <v>0</v>
      </c>
      <c r="AD13" s="595">
        <v>0</v>
      </c>
      <c r="AE13" s="595">
        <v>0</v>
      </c>
      <c r="AF13" s="589">
        <v>0</v>
      </c>
      <c r="AG13" s="591">
        <v>0</v>
      </c>
      <c r="AH13" s="576">
        <f t="shared" si="0"/>
        <v>71.83</v>
      </c>
    </row>
    <row r="14" spans="1:114" s="559" customFormat="1" ht="15" customHeight="1">
      <c r="A14" s="577">
        <v>5</v>
      </c>
      <c r="B14" s="578">
        <f t="shared" si="1"/>
        <v>45473</v>
      </c>
      <c r="C14" s="587"/>
      <c r="D14" s="585"/>
      <c r="E14" s="585"/>
      <c r="F14" s="587"/>
      <c r="G14" s="595"/>
      <c r="H14" s="595"/>
      <c r="I14" s="595"/>
      <c r="J14" s="595"/>
      <c r="K14" s="595"/>
      <c r="L14" s="595"/>
      <c r="M14" s="595">
        <v>0</v>
      </c>
      <c r="N14" s="595">
        <v>0</v>
      </c>
      <c r="O14" s="595">
        <v>0</v>
      </c>
      <c r="P14" s="595">
        <v>0</v>
      </c>
      <c r="Q14" s="595">
        <v>0</v>
      </c>
      <c r="R14" s="595">
        <v>0</v>
      </c>
      <c r="S14" s="596">
        <v>0</v>
      </c>
      <c r="T14" s="596">
        <v>0</v>
      </c>
      <c r="U14" s="596">
        <v>0</v>
      </c>
      <c r="V14" s="595">
        <v>0</v>
      </c>
      <c r="W14" s="595">
        <v>0</v>
      </c>
      <c r="X14" s="596">
        <v>0</v>
      </c>
      <c r="Y14" s="596">
        <v>0</v>
      </c>
      <c r="Z14" s="595">
        <v>0</v>
      </c>
      <c r="AA14" s="595">
        <v>0</v>
      </c>
      <c r="AB14" s="595">
        <v>0</v>
      </c>
      <c r="AC14" s="595">
        <v>0</v>
      </c>
      <c r="AD14" s="595">
        <v>0</v>
      </c>
      <c r="AE14" s="595">
        <v>0</v>
      </c>
      <c r="AF14" s="589">
        <v>0</v>
      </c>
      <c r="AG14" s="592">
        <v>0</v>
      </c>
      <c r="AH14" s="576">
        <f t="shared" si="0"/>
        <v>0</v>
      </c>
    </row>
    <row r="15" spans="1:114" s="559" customFormat="1" ht="15" customHeight="1">
      <c r="A15" s="577">
        <v>6</v>
      </c>
      <c r="B15" s="578">
        <f t="shared" si="1"/>
        <v>45443</v>
      </c>
      <c r="C15" s="587"/>
      <c r="D15" s="585"/>
      <c r="E15" s="585"/>
      <c r="F15" s="585"/>
      <c r="G15" s="587"/>
      <c r="H15" s="595"/>
      <c r="I15" s="595"/>
      <c r="J15" s="595"/>
      <c r="K15" s="595"/>
      <c r="L15" s="595"/>
      <c r="M15" s="595">
        <v>0</v>
      </c>
      <c r="N15" s="595">
        <v>0</v>
      </c>
      <c r="O15" s="595">
        <v>0</v>
      </c>
      <c r="P15" s="595">
        <v>0</v>
      </c>
      <c r="Q15" s="595">
        <v>0</v>
      </c>
      <c r="R15" s="595">
        <v>0</v>
      </c>
      <c r="S15" s="596">
        <v>0</v>
      </c>
      <c r="T15" s="596">
        <v>0</v>
      </c>
      <c r="U15" s="596">
        <v>0</v>
      </c>
      <c r="V15" s="595">
        <v>0</v>
      </c>
      <c r="W15" s="595">
        <v>0</v>
      </c>
      <c r="X15" s="596">
        <v>0</v>
      </c>
      <c r="Y15" s="596">
        <v>0</v>
      </c>
      <c r="Z15" s="595">
        <v>0</v>
      </c>
      <c r="AA15" s="595">
        <v>0</v>
      </c>
      <c r="AB15" s="595">
        <v>0</v>
      </c>
      <c r="AC15" s="595">
        <v>0</v>
      </c>
      <c r="AD15" s="595">
        <v>0</v>
      </c>
      <c r="AE15" s="595">
        <v>0</v>
      </c>
      <c r="AF15" s="589">
        <v>0</v>
      </c>
      <c r="AG15" s="592">
        <v>0</v>
      </c>
      <c r="AH15" s="576">
        <f t="shared" si="0"/>
        <v>0</v>
      </c>
    </row>
    <row r="16" spans="1:114" s="559" customFormat="1" ht="15" customHeight="1">
      <c r="A16" s="577">
        <v>7</v>
      </c>
      <c r="B16" s="578">
        <f t="shared" si="1"/>
        <v>45412</v>
      </c>
      <c r="C16" s="587"/>
      <c r="D16" s="585"/>
      <c r="E16" s="585"/>
      <c r="F16" s="588"/>
      <c r="G16" s="585"/>
      <c r="H16" s="587"/>
      <c r="I16" s="595"/>
      <c r="J16" s="595"/>
      <c r="K16" s="595"/>
      <c r="L16" s="595"/>
      <c r="M16" s="595">
        <v>0</v>
      </c>
      <c r="N16" s="595">
        <v>0.37</v>
      </c>
      <c r="O16" s="595">
        <v>200.32</v>
      </c>
      <c r="P16" s="595">
        <v>0</v>
      </c>
      <c r="Q16" s="595">
        <v>0</v>
      </c>
      <c r="R16" s="595">
        <v>0</v>
      </c>
      <c r="S16" s="596">
        <v>0</v>
      </c>
      <c r="T16" s="596">
        <v>0</v>
      </c>
      <c r="U16" s="596">
        <v>0</v>
      </c>
      <c r="V16" s="595">
        <v>0</v>
      </c>
      <c r="W16" s="595">
        <v>0</v>
      </c>
      <c r="X16" s="596">
        <v>0</v>
      </c>
      <c r="Y16" s="596">
        <v>0</v>
      </c>
      <c r="Z16" s="595">
        <v>0</v>
      </c>
      <c r="AA16" s="595">
        <v>0</v>
      </c>
      <c r="AB16" s="595">
        <v>0</v>
      </c>
      <c r="AC16" s="595">
        <v>0</v>
      </c>
      <c r="AD16" s="595">
        <v>0</v>
      </c>
      <c r="AE16" s="595">
        <v>0</v>
      </c>
      <c r="AF16" s="589">
        <v>0</v>
      </c>
      <c r="AG16" s="592">
        <v>0</v>
      </c>
      <c r="AH16" s="576">
        <f t="shared" si="0"/>
        <v>200.69</v>
      </c>
    </row>
    <row r="17" spans="1:34" s="559" customFormat="1" ht="15" customHeight="1">
      <c r="A17" s="577">
        <v>8</v>
      </c>
      <c r="B17" s="578">
        <f t="shared" si="1"/>
        <v>45382</v>
      </c>
      <c r="C17" s="587"/>
      <c r="D17" s="585"/>
      <c r="E17" s="585"/>
      <c r="F17" s="585"/>
      <c r="G17" s="585"/>
      <c r="H17" s="585"/>
      <c r="I17" s="587"/>
      <c r="J17" s="595"/>
      <c r="K17" s="595"/>
      <c r="L17" s="595"/>
      <c r="M17" s="595">
        <v>0</v>
      </c>
      <c r="N17" s="595">
        <v>16.489999999999998</v>
      </c>
      <c r="O17" s="595">
        <v>0</v>
      </c>
      <c r="P17" s="595">
        <v>0</v>
      </c>
      <c r="Q17" s="595">
        <v>0</v>
      </c>
      <c r="R17" s="595">
        <v>0</v>
      </c>
      <c r="S17" s="596">
        <v>0</v>
      </c>
      <c r="T17" s="596">
        <v>0</v>
      </c>
      <c r="U17" s="596">
        <v>0</v>
      </c>
      <c r="V17" s="595">
        <v>0</v>
      </c>
      <c r="W17" s="595">
        <v>0</v>
      </c>
      <c r="X17" s="596">
        <v>0</v>
      </c>
      <c r="Y17" s="596">
        <v>0</v>
      </c>
      <c r="Z17" s="595">
        <v>0</v>
      </c>
      <c r="AA17" s="595">
        <v>0</v>
      </c>
      <c r="AB17" s="595">
        <v>0</v>
      </c>
      <c r="AC17" s="595">
        <v>0</v>
      </c>
      <c r="AD17" s="595">
        <v>0</v>
      </c>
      <c r="AE17" s="595">
        <v>0</v>
      </c>
      <c r="AF17" s="589">
        <v>0</v>
      </c>
      <c r="AG17" s="592">
        <v>0</v>
      </c>
      <c r="AH17" s="576">
        <f t="shared" si="0"/>
        <v>16.489999999999998</v>
      </c>
    </row>
    <row r="18" spans="1:34" s="559" customFormat="1" ht="15" customHeight="1">
      <c r="A18" s="577">
        <v>9</v>
      </c>
      <c r="B18" s="578">
        <f t="shared" si="1"/>
        <v>45351</v>
      </c>
      <c r="C18" s="587"/>
      <c r="D18" s="585"/>
      <c r="E18" s="585"/>
      <c r="F18" s="585"/>
      <c r="G18" s="585"/>
      <c r="H18" s="585"/>
      <c r="I18" s="585"/>
      <c r="J18" s="587"/>
      <c r="K18" s="595"/>
      <c r="L18" s="595"/>
      <c r="M18" s="595">
        <v>0</v>
      </c>
      <c r="N18" s="595">
        <v>954.49</v>
      </c>
      <c r="O18" s="595">
        <v>1472.26</v>
      </c>
      <c r="P18" s="595">
        <v>104.35</v>
      </c>
      <c r="Q18" s="595">
        <v>0</v>
      </c>
      <c r="R18" s="595">
        <v>0</v>
      </c>
      <c r="S18" s="596">
        <v>0</v>
      </c>
      <c r="T18" s="596">
        <v>0</v>
      </c>
      <c r="U18" s="596">
        <v>0</v>
      </c>
      <c r="V18" s="595">
        <v>0</v>
      </c>
      <c r="W18" s="595">
        <v>0</v>
      </c>
      <c r="X18" s="596">
        <v>0</v>
      </c>
      <c r="Y18" s="596">
        <v>0</v>
      </c>
      <c r="Z18" s="595">
        <v>0</v>
      </c>
      <c r="AA18" s="595">
        <v>0</v>
      </c>
      <c r="AB18" s="595">
        <v>0</v>
      </c>
      <c r="AC18" s="595">
        <v>0</v>
      </c>
      <c r="AD18" s="595">
        <v>0</v>
      </c>
      <c r="AE18" s="595">
        <v>0</v>
      </c>
      <c r="AF18" s="589">
        <v>0</v>
      </c>
      <c r="AG18" s="592">
        <v>0</v>
      </c>
      <c r="AH18" s="576">
        <f t="shared" si="0"/>
        <v>2531.1</v>
      </c>
    </row>
    <row r="19" spans="1:34" s="559" customFormat="1" ht="15" customHeight="1">
      <c r="A19" s="577">
        <v>10</v>
      </c>
      <c r="B19" s="578">
        <f t="shared" si="1"/>
        <v>45322</v>
      </c>
      <c r="C19" s="587"/>
      <c r="D19" s="585"/>
      <c r="E19" s="585"/>
      <c r="F19" s="585"/>
      <c r="G19" s="585"/>
      <c r="H19" s="585"/>
      <c r="I19" s="585"/>
      <c r="J19" s="585"/>
      <c r="K19" s="587"/>
      <c r="L19" s="595"/>
      <c r="M19" s="595">
        <v>11.26</v>
      </c>
      <c r="N19" s="595">
        <v>0</v>
      </c>
      <c r="O19" s="595">
        <v>0</v>
      </c>
      <c r="P19" s="595">
        <v>204.51</v>
      </c>
      <c r="Q19" s="595">
        <v>0</v>
      </c>
      <c r="R19" s="595">
        <v>0</v>
      </c>
      <c r="S19" s="596">
        <v>0</v>
      </c>
      <c r="T19" s="596">
        <v>0</v>
      </c>
      <c r="U19" s="596">
        <v>0</v>
      </c>
      <c r="V19" s="595">
        <v>0</v>
      </c>
      <c r="W19" s="595">
        <v>0</v>
      </c>
      <c r="X19" s="596">
        <v>0</v>
      </c>
      <c r="Y19" s="596">
        <v>0</v>
      </c>
      <c r="Z19" s="595">
        <v>0</v>
      </c>
      <c r="AA19" s="595">
        <v>0</v>
      </c>
      <c r="AB19" s="595">
        <v>0</v>
      </c>
      <c r="AC19" s="595">
        <v>0</v>
      </c>
      <c r="AD19" s="595">
        <v>0</v>
      </c>
      <c r="AE19" s="595">
        <v>0</v>
      </c>
      <c r="AF19" s="589">
        <v>0</v>
      </c>
      <c r="AG19" s="592">
        <v>0</v>
      </c>
      <c r="AH19" s="576">
        <f t="shared" si="0"/>
        <v>215.76999999999998</v>
      </c>
    </row>
    <row r="20" spans="1:34" s="559" customFormat="1" ht="15" customHeight="1">
      <c r="A20" s="577">
        <v>11</v>
      </c>
      <c r="B20" s="578">
        <f t="shared" si="1"/>
        <v>45291</v>
      </c>
      <c r="C20" s="587"/>
      <c r="D20" s="585"/>
      <c r="E20" s="585"/>
      <c r="F20" s="585"/>
      <c r="G20" s="585"/>
      <c r="H20" s="585"/>
      <c r="I20" s="585"/>
      <c r="J20" s="585"/>
      <c r="K20" s="585"/>
      <c r="L20" s="587"/>
      <c r="M20" s="595">
        <v>30</v>
      </c>
      <c r="N20" s="595">
        <v>40.17</v>
      </c>
      <c r="O20" s="595">
        <v>25.23</v>
      </c>
      <c r="P20" s="595">
        <v>163.38999999999999</v>
      </c>
      <c r="Q20" s="595">
        <v>-9.17</v>
      </c>
      <c r="R20" s="595">
        <v>0</v>
      </c>
      <c r="S20" s="596">
        <v>0</v>
      </c>
      <c r="T20" s="596">
        <v>0</v>
      </c>
      <c r="U20" s="596">
        <v>0</v>
      </c>
      <c r="V20" s="595">
        <v>0</v>
      </c>
      <c r="W20" s="595">
        <v>0</v>
      </c>
      <c r="X20" s="596">
        <v>44.95</v>
      </c>
      <c r="Y20" s="596">
        <v>0</v>
      </c>
      <c r="Z20" s="595">
        <v>0</v>
      </c>
      <c r="AA20" s="595">
        <v>0</v>
      </c>
      <c r="AB20" s="595">
        <v>0</v>
      </c>
      <c r="AC20" s="595">
        <v>0</v>
      </c>
      <c r="AD20" s="595">
        <v>0</v>
      </c>
      <c r="AE20" s="595">
        <v>0</v>
      </c>
      <c r="AF20" s="589">
        <v>0</v>
      </c>
      <c r="AG20" s="592">
        <v>0</v>
      </c>
      <c r="AH20" s="576">
        <f t="shared" si="0"/>
        <v>294.57</v>
      </c>
    </row>
    <row r="21" spans="1:34" s="559" customFormat="1" ht="15" customHeight="1">
      <c r="A21" s="577">
        <v>12</v>
      </c>
      <c r="B21" s="578">
        <f t="shared" si="1"/>
        <v>45260</v>
      </c>
      <c r="C21" s="587"/>
      <c r="D21" s="585"/>
      <c r="E21" s="585"/>
      <c r="F21" s="585"/>
      <c r="G21" s="585"/>
      <c r="H21" s="585"/>
      <c r="I21" s="585"/>
      <c r="J21" s="585"/>
      <c r="K21" s="585"/>
      <c r="L21" s="585"/>
      <c r="M21" s="587">
        <v>0</v>
      </c>
      <c r="N21" s="595">
        <v>48.5</v>
      </c>
      <c r="O21" s="595">
        <v>462.72</v>
      </c>
      <c r="P21" s="595">
        <v>8.0299999999999994</v>
      </c>
      <c r="Q21" s="595">
        <v>8.0299999999999994</v>
      </c>
      <c r="R21" s="595">
        <v>0</v>
      </c>
      <c r="S21" s="596">
        <v>0</v>
      </c>
      <c r="T21" s="596">
        <v>0</v>
      </c>
      <c r="U21" s="596">
        <v>0</v>
      </c>
      <c r="V21" s="595">
        <v>0</v>
      </c>
      <c r="W21" s="595">
        <v>0</v>
      </c>
      <c r="X21" s="596">
        <v>0</v>
      </c>
      <c r="Y21" s="596">
        <v>0</v>
      </c>
      <c r="Z21" s="595">
        <v>44.96</v>
      </c>
      <c r="AA21" s="595">
        <v>45</v>
      </c>
      <c r="AB21" s="595">
        <v>0</v>
      </c>
      <c r="AC21" s="595">
        <v>0</v>
      </c>
      <c r="AD21" s="595">
        <v>0</v>
      </c>
      <c r="AE21" s="595">
        <v>0</v>
      </c>
      <c r="AF21" s="589">
        <v>0</v>
      </c>
      <c r="AG21" s="592">
        <v>0</v>
      </c>
      <c r="AH21" s="576">
        <f t="shared" si="0"/>
        <v>617.24</v>
      </c>
    </row>
    <row r="22" spans="1:34" s="559" customFormat="1" ht="15" customHeight="1">
      <c r="A22" s="577">
        <v>13</v>
      </c>
      <c r="B22" s="578">
        <f t="shared" si="1"/>
        <v>45230</v>
      </c>
      <c r="C22" s="587"/>
      <c r="D22" s="585"/>
      <c r="E22" s="585"/>
      <c r="F22" s="585"/>
      <c r="G22" s="585"/>
      <c r="H22" s="585"/>
      <c r="I22" s="585"/>
      <c r="J22" s="585"/>
      <c r="K22" s="585"/>
      <c r="L22" s="585"/>
      <c r="M22" s="585">
        <v>0</v>
      </c>
      <c r="N22" s="587">
        <v>0</v>
      </c>
      <c r="O22" s="595">
        <v>49.75</v>
      </c>
      <c r="P22" s="595">
        <v>89.4</v>
      </c>
      <c r="Q22" s="595">
        <v>0</v>
      </c>
      <c r="R22" s="595">
        <v>83.5</v>
      </c>
      <c r="S22" s="596">
        <v>0</v>
      </c>
      <c r="T22" s="596">
        <v>0</v>
      </c>
      <c r="U22" s="596">
        <v>0</v>
      </c>
      <c r="V22" s="595">
        <v>0</v>
      </c>
      <c r="W22" s="595">
        <v>0</v>
      </c>
      <c r="X22" s="596">
        <v>0</v>
      </c>
      <c r="Y22" s="596">
        <v>0</v>
      </c>
      <c r="Z22" s="595">
        <v>0</v>
      </c>
      <c r="AA22" s="595">
        <v>0</v>
      </c>
      <c r="AB22" s="595">
        <v>0</v>
      </c>
      <c r="AC22" s="595">
        <v>0</v>
      </c>
      <c r="AD22" s="595">
        <v>0</v>
      </c>
      <c r="AE22" s="595">
        <v>0</v>
      </c>
      <c r="AF22" s="589">
        <v>0</v>
      </c>
      <c r="AG22" s="592">
        <v>0</v>
      </c>
      <c r="AH22" s="576">
        <f t="shared" si="0"/>
        <v>222.65</v>
      </c>
    </row>
    <row r="23" spans="1:34" s="559" customFormat="1" ht="15" customHeight="1">
      <c r="A23" s="577">
        <v>14</v>
      </c>
      <c r="B23" s="578">
        <f t="shared" si="1"/>
        <v>45199</v>
      </c>
      <c r="C23" s="587"/>
      <c r="D23" s="585"/>
      <c r="E23" s="585"/>
      <c r="F23" s="585"/>
      <c r="G23" s="585"/>
      <c r="H23" s="585"/>
      <c r="I23" s="585"/>
      <c r="J23" s="585"/>
      <c r="K23" s="585"/>
      <c r="L23" s="585"/>
      <c r="M23" s="585">
        <v>0</v>
      </c>
      <c r="N23" s="585">
        <v>0</v>
      </c>
      <c r="O23" s="587">
        <v>0</v>
      </c>
      <c r="P23" s="595">
        <v>1.51</v>
      </c>
      <c r="Q23" s="595">
        <v>5.9</v>
      </c>
      <c r="R23" s="595">
        <v>88.66</v>
      </c>
      <c r="S23" s="596">
        <v>0</v>
      </c>
      <c r="T23" s="596">
        <v>0</v>
      </c>
      <c r="U23" s="596">
        <v>0</v>
      </c>
      <c r="V23" s="595">
        <v>0</v>
      </c>
      <c r="W23" s="595">
        <v>0</v>
      </c>
      <c r="X23" s="596">
        <v>0</v>
      </c>
      <c r="Y23" s="596">
        <v>0</v>
      </c>
      <c r="Z23" s="595">
        <v>0</v>
      </c>
      <c r="AA23" s="595">
        <v>44.96</v>
      </c>
      <c r="AB23" s="595">
        <v>0</v>
      </c>
      <c r="AC23" s="595">
        <v>0</v>
      </c>
      <c r="AD23" s="595">
        <v>0</v>
      </c>
      <c r="AE23" s="595">
        <v>0</v>
      </c>
      <c r="AF23" s="589">
        <v>0</v>
      </c>
      <c r="AG23" s="592">
        <v>0</v>
      </c>
      <c r="AH23" s="576">
        <f t="shared" si="0"/>
        <v>141.03</v>
      </c>
    </row>
    <row r="24" spans="1:34" s="559" customFormat="1" ht="15" customHeight="1">
      <c r="A24" s="577">
        <v>15</v>
      </c>
      <c r="B24" s="578">
        <f t="shared" si="1"/>
        <v>45169</v>
      </c>
      <c r="C24" s="587"/>
      <c r="D24" s="585"/>
      <c r="E24" s="585"/>
      <c r="F24" s="585"/>
      <c r="G24" s="585"/>
      <c r="H24" s="585"/>
      <c r="I24" s="585"/>
      <c r="J24" s="585"/>
      <c r="K24" s="585"/>
      <c r="L24" s="585"/>
      <c r="M24" s="585">
        <v>0</v>
      </c>
      <c r="N24" s="585">
        <v>0</v>
      </c>
      <c r="O24" s="587">
        <v>0</v>
      </c>
      <c r="P24" s="587">
        <v>0</v>
      </c>
      <c r="Q24" s="595">
        <v>13.63</v>
      </c>
      <c r="R24" s="595">
        <v>368.82</v>
      </c>
      <c r="S24" s="596">
        <v>487.15</v>
      </c>
      <c r="T24" s="596">
        <v>409.02</v>
      </c>
      <c r="U24" s="596">
        <v>54.69</v>
      </c>
      <c r="V24" s="595">
        <v>35.97</v>
      </c>
      <c r="W24" s="595">
        <v>18.28</v>
      </c>
      <c r="X24" s="596">
        <v>0</v>
      </c>
      <c r="Y24" s="596">
        <v>0</v>
      </c>
      <c r="Z24" s="595">
        <v>0</v>
      </c>
      <c r="AA24" s="595">
        <v>22.99</v>
      </c>
      <c r="AB24" s="595">
        <v>22.99</v>
      </c>
      <c r="AC24" s="595">
        <v>0</v>
      </c>
      <c r="AD24" s="595">
        <v>0</v>
      </c>
      <c r="AE24" s="595">
        <v>0</v>
      </c>
      <c r="AF24" s="589">
        <v>0</v>
      </c>
      <c r="AG24" s="592">
        <v>0</v>
      </c>
      <c r="AH24" s="576">
        <f t="shared" si="0"/>
        <v>1433.54</v>
      </c>
    </row>
    <row r="25" spans="1:34" s="559" customFormat="1" ht="15" customHeight="1">
      <c r="A25" s="577">
        <v>16</v>
      </c>
      <c r="B25" s="578">
        <f t="shared" si="1"/>
        <v>45138</v>
      </c>
      <c r="C25" s="587"/>
      <c r="D25" s="585"/>
      <c r="E25" s="585"/>
      <c r="F25" s="585"/>
      <c r="G25" s="585"/>
      <c r="H25" s="585"/>
      <c r="I25" s="585"/>
      <c r="J25" s="585"/>
      <c r="K25" s="585"/>
      <c r="L25" s="585"/>
      <c r="M25" s="585">
        <v>0</v>
      </c>
      <c r="N25" s="585">
        <v>0</v>
      </c>
      <c r="O25" s="586">
        <v>0</v>
      </c>
      <c r="P25" s="585">
        <v>0</v>
      </c>
      <c r="Q25" s="587">
        <v>0</v>
      </c>
      <c r="R25" s="595">
        <v>57.29</v>
      </c>
      <c r="S25" s="596">
        <v>3722.76</v>
      </c>
      <c r="T25" s="596">
        <v>10.49</v>
      </c>
      <c r="U25" s="596">
        <v>130.77000000000001</v>
      </c>
      <c r="V25" s="595">
        <v>0</v>
      </c>
      <c r="W25" s="595">
        <v>0</v>
      </c>
      <c r="X25" s="596">
        <v>0</v>
      </c>
      <c r="Y25" s="596">
        <v>66.97</v>
      </c>
      <c r="Z25" s="595">
        <v>0</v>
      </c>
      <c r="AA25" s="595">
        <v>44.95</v>
      </c>
      <c r="AB25" s="595">
        <v>0</v>
      </c>
      <c r="AC25" s="595">
        <v>0</v>
      </c>
      <c r="AD25" s="595">
        <v>39.200000000000003</v>
      </c>
      <c r="AE25" s="595">
        <v>0</v>
      </c>
      <c r="AF25" s="589">
        <v>0</v>
      </c>
      <c r="AG25" s="592">
        <v>0</v>
      </c>
      <c r="AH25" s="576">
        <f t="shared" si="0"/>
        <v>4072.4299999999994</v>
      </c>
    </row>
    <row r="26" spans="1:34" s="559" customFormat="1" ht="15" customHeight="1">
      <c r="A26" s="577">
        <v>17</v>
      </c>
      <c r="B26" s="578">
        <f t="shared" si="1"/>
        <v>45107</v>
      </c>
      <c r="C26" s="587"/>
      <c r="D26" s="585"/>
      <c r="E26" s="585"/>
      <c r="F26" s="585"/>
      <c r="G26" s="585"/>
      <c r="H26" s="585"/>
      <c r="I26" s="585"/>
      <c r="J26" s="585"/>
      <c r="K26" s="585"/>
      <c r="L26" s="585"/>
      <c r="M26" s="585">
        <v>0</v>
      </c>
      <c r="N26" s="585">
        <v>0</v>
      </c>
      <c r="O26" s="586">
        <v>0</v>
      </c>
      <c r="P26" s="585">
        <v>0</v>
      </c>
      <c r="Q26" s="585">
        <v>0</v>
      </c>
      <c r="R26" s="587">
        <v>0</v>
      </c>
      <c r="S26" s="596">
        <v>10.24</v>
      </c>
      <c r="T26" s="596">
        <v>13.96</v>
      </c>
      <c r="U26" s="596">
        <v>10.82</v>
      </c>
      <c r="V26" s="595">
        <v>62.31</v>
      </c>
      <c r="W26" s="595">
        <v>0</v>
      </c>
      <c r="X26" s="596">
        <v>0</v>
      </c>
      <c r="Y26" s="596">
        <v>0</v>
      </c>
      <c r="Z26" s="595">
        <v>0</v>
      </c>
      <c r="AA26" s="595">
        <v>0</v>
      </c>
      <c r="AB26" s="595">
        <v>0</v>
      </c>
      <c r="AC26" s="595">
        <v>0</v>
      </c>
      <c r="AD26" s="595">
        <v>0</v>
      </c>
      <c r="AE26" s="595">
        <v>0</v>
      </c>
      <c r="AF26" s="598">
        <v>0</v>
      </c>
      <c r="AG26" s="592">
        <v>0</v>
      </c>
      <c r="AH26" s="576">
        <f t="shared" si="0"/>
        <v>97.330000000000013</v>
      </c>
    </row>
    <row r="27" spans="1:34" s="559" customFormat="1" ht="15" customHeight="1">
      <c r="A27" s="577">
        <v>18</v>
      </c>
      <c r="B27" s="578">
        <f t="shared" si="1"/>
        <v>45077</v>
      </c>
      <c r="C27" s="587"/>
      <c r="D27" s="585"/>
      <c r="E27" s="585"/>
      <c r="F27" s="585"/>
      <c r="G27" s="585"/>
      <c r="H27" s="585"/>
      <c r="I27" s="585"/>
      <c r="J27" s="585"/>
      <c r="K27" s="585"/>
      <c r="L27" s="585"/>
      <c r="M27" s="585">
        <v>0</v>
      </c>
      <c r="N27" s="585">
        <v>0</v>
      </c>
      <c r="O27" s="586">
        <v>0</v>
      </c>
      <c r="P27" s="585">
        <v>0</v>
      </c>
      <c r="Q27" s="586">
        <v>0</v>
      </c>
      <c r="R27" s="585">
        <v>0</v>
      </c>
      <c r="S27" s="587">
        <v>0</v>
      </c>
      <c r="T27" s="596">
        <v>5.9</v>
      </c>
      <c r="U27" s="596">
        <v>0</v>
      </c>
      <c r="V27" s="595">
        <v>0</v>
      </c>
      <c r="W27" s="595">
        <v>290.89</v>
      </c>
      <c r="X27" s="596">
        <v>0</v>
      </c>
      <c r="Y27" s="596">
        <v>0</v>
      </c>
      <c r="Z27" s="595">
        <v>10.42</v>
      </c>
      <c r="AA27" s="595">
        <v>42.95</v>
      </c>
      <c r="AB27" s="595">
        <v>85.9</v>
      </c>
      <c r="AC27" s="595">
        <v>0</v>
      </c>
      <c r="AD27" s="595">
        <v>0</v>
      </c>
      <c r="AE27" s="595">
        <v>39.6</v>
      </c>
      <c r="AF27" s="589">
        <v>0</v>
      </c>
      <c r="AG27" s="599">
        <v>58.16</v>
      </c>
      <c r="AH27" s="576">
        <f t="shared" si="0"/>
        <v>533.81999999999994</v>
      </c>
    </row>
    <row r="28" spans="1:34" s="559" customFormat="1" ht="15" customHeight="1">
      <c r="A28" s="577">
        <v>19</v>
      </c>
      <c r="B28" s="578">
        <f t="shared" si="1"/>
        <v>45046</v>
      </c>
      <c r="C28" s="587"/>
      <c r="D28" s="585"/>
      <c r="E28" s="585"/>
      <c r="F28" s="585"/>
      <c r="G28" s="585"/>
      <c r="H28" s="585"/>
      <c r="I28" s="585"/>
      <c r="J28" s="585"/>
      <c r="K28" s="585"/>
      <c r="L28" s="585"/>
      <c r="M28" s="585">
        <v>0</v>
      </c>
      <c r="N28" s="585">
        <v>0</v>
      </c>
      <c r="O28" s="586">
        <v>0</v>
      </c>
      <c r="P28" s="585">
        <v>0</v>
      </c>
      <c r="Q28" s="586">
        <v>0</v>
      </c>
      <c r="R28" s="585">
        <v>0</v>
      </c>
      <c r="S28" s="585">
        <v>0</v>
      </c>
      <c r="T28" s="587">
        <v>0</v>
      </c>
      <c r="U28" s="596">
        <v>5.9</v>
      </c>
      <c r="V28" s="595">
        <v>41.09</v>
      </c>
      <c r="W28" s="595">
        <v>158.83000000000001</v>
      </c>
      <c r="X28" s="596">
        <v>0</v>
      </c>
      <c r="Y28" s="596">
        <v>8.65</v>
      </c>
      <c r="Z28" s="595">
        <v>238.66</v>
      </c>
      <c r="AA28" s="595">
        <v>1200.5999999999999</v>
      </c>
      <c r="AB28" s="595">
        <v>188.52</v>
      </c>
      <c r="AC28" s="595">
        <v>0</v>
      </c>
      <c r="AD28" s="595">
        <v>0</v>
      </c>
      <c r="AE28" s="595">
        <v>0</v>
      </c>
      <c r="AF28" s="589">
        <v>673.2</v>
      </c>
      <c r="AG28" s="593">
        <v>91.76</v>
      </c>
      <c r="AH28" s="576">
        <f t="shared" si="0"/>
        <v>2607.21</v>
      </c>
    </row>
    <row r="29" spans="1:34" s="559" customFormat="1" ht="15" customHeight="1">
      <c r="A29" s="577">
        <v>20</v>
      </c>
      <c r="B29" s="578">
        <f t="shared" si="1"/>
        <v>45016</v>
      </c>
      <c r="C29" s="587"/>
      <c r="D29" s="585"/>
      <c r="E29" s="585"/>
      <c r="F29" s="585"/>
      <c r="G29" s="585"/>
      <c r="H29" s="585"/>
      <c r="I29" s="585"/>
      <c r="J29" s="585"/>
      <c r="K29" s="585"/>
      <c r="L29" s="585"/>
      <c r="M29" s="585">
        <v>0</v>
      </c>
      <c r="N29" s="585">
        <v>0</v>
      </c>
      <c r="O29" s="586">
        <v>0</v>
      </c>
      <c r="P29" s="585">
        <v>0</v>
      </c>
      <c r="Q29" s="586">
        <v>0</v>
      </c>
      <c r="R29" s="585">
        <v>0</v>
      </c>
      <c r="S29" s="586">
        <v>0</v>
      </c>
      <c r="T29" s="585">
        <v>0</v>
      </c>
      <c r="U29" s="587">
        <v>0</v>
      </c>
      <c r="V29" s="595">
        <v>3.72</v>
      </c>
      <c r="W29" s="595">
        <v>6.99</v>
      </c>
      <c r="X29" s="596">
        <v>144.22</v>
      </c>
      <c r="Y29" s="596">
        <v>0</v>
      </c>
      <c r="Z29" s="595">
        <v>0</v>
      </c>
      <c r="AA29" s="595">
        <v>0</v>
      </c>
      <c r="AB29" s="595">
        <v>0</v>
      </c>
      <c r="AC29" s="595">
        <v>0</v>
      </c>
      <c r="AD29" s="595">
        <v>0</v>
      </c>
      <c r="AE29" s="595">
        <v>0</v>
      </c>
      <c r="AF29" s="589">
        <v>39.6</v>
      </c>
      <c r="AG29" s="592">
        <v>237.6</v>
      </c>
      <c r="AH29" s="576">
        <f t="shared" si="0"/>
        <v>432.13</v>
      </c>
    </row>
    <row r="30" spans="1:34" s="559" customFormat="1" ht="15" customHeight="1">
      <c r="A30" s="577">
        <v>21</v>
      </c>
      <c r="B30" s="578">
        <f t="shared" si="1"/>
        <v>44985</v>
      </c>
      <c r="C30" s="587"/>
      <c r="D30" s="585"/>
      <c r="E30" s="585"/>
      <c r="F30" s="585"/>
      <c r="G30" s="585"/>
      <c r="H30" s="585"/>
      <c r="I30" s="585"/>
      <c r="J30" s="585"/>
      <c r="K30" s="585"/>
      <c r="L30" s="585"/>
      <c r="M30" s="585">
        <v>0</v>
      </c>
      <c r="N30" s="585">
        <v>0</v>
      </c>
      <c r="O30" s="586">
        <v>0</v>
      </c>
      <c r="P30" s="585">
        <v>0</v>
      </c>
      <c r="Q30" s="586">
        <v>0</v>
      </c>
      <c r="R30" s="585">
        <v>0</v>
      </c>
      <c r="S30" s="586">
        <v>0</v>
      </c>
      <c r="T30" s="586">
        <v>0</v>
      </c>
      <c r="U30" s="586">
        <v>0</v>
      </c>
      <c r="V30" s="585">
        <v>0</v>
      </c>
      <c r="W30" s="595">
        <v>99.01</v>
      </c>
      <c r="X30" s="596">
        <v>255.66</v>
      </c>
      <c r="Y30" s="596">
        <v>88.39</v>
      </c>
      <c r="Z30" s="595">
        <v>0</v>
      </c>
      <c r="AA30" s="595">
        <v>0</v>
      </c>
      <c r="AB30" s="595">
        <v>0</v>
      </c>
      <c r="AC30" s="595">
        <v>0</v>
      </c>
      <c r="AD30" s="595">
        <v>84.19</v>
      </c>
      <c r="AE30" s="595">
        <v>422.55</v>
      </c>
      <c r="AF30" s="589">
        <v>760.59</v>
      </c>
      <c r="AG30" s="592">
        <v>878.48</v>
      </c>
      <c r="AH30" s="576">
        <f t="shared" si="0"/>
        <v>2588.87</v>
      </c>
    </row>
    <row r="31" spans="1:34" s="559" customFormat="1" ht="15" customHeight="1">
      <c r="A31" s="577">
        <v>22</v>
      </c>
      <c r="B31" s="578">
        <f t="shared" si="1"/>
        <v>44957</v>
      </c>
      <c r="C31" s="587"/>
      <c r="D31" s="585"/>
      <c r="E31" s="585"/>
      <c r="F31" s="585"/>
      <c r="G31" s="585"/>
      <c r="H31" s="585"/>
      <c r="I31" s="585"/>
      <c r="J31" s="585"/>
      <c r="K31" s="585"/>
      <c r="L31" s="585"/>
      <c r="M31" s="585">
        <v>0</v>
      </c>
      <c r="N31" s="585">
        <v>0</v>
      </c>
      <c r="O31" s="586">
        <v>0</v>
      </c>
      <c r="P31" s="585">
        <v>0</v>
      </c>
      <c r="Q31" s="586">
        <v>0</v>
      </c>
      <c r="R31" s="585">
        <v>0</v>
      </c>
      <c r="S31" s="586">
        <v>0</v>
      </c>
      <c r="T31" s="586">
        <v>0</v>
      </c>
      <c r="U31" s="586">
        <v>0</v>
      </c>
      <c r="V31" s="585">
        <v>0</v>
      </c>
      <c r="W31" s="585">
        <v>0</v>
      </c>
      <c r="X31" s="596">
        <v>341.6</v>
      </c>
      <c r="Y31" s="596">
        <v>184.98</v>
      </c>
      <c r="Z31" s="595">
        <v>84.19</v>
      </c>
      <c r="AA31" s="595">
        <v>0</v>
      </c>
      <c r="AB31" s="595">
        <v>0</v>
      </c>
      <c r="AC31" s="595">
        <v>0</v>
      </c>
      <c r="AD31" s="595">
        <v>0</v>
      </c>
      <c r="AE31" s="595">
        <v>0</v>
      </c>
      <c r="AF31" s="589">
        <v>45.87</v>
      </c>
      <c r="AG31" s="592">
        <v>0</v>
      </c>
      <c r="AH31" s="576">
        <f t="shared" si="0"/>
        <v>656.64</v>
      </c>
    </row>
    <row r="32" spans="1:34" s="559" customFormat="1" ht="15" customHeight="1">
      <c r="A32" s="577">
        <v>23</v>
      </c>
      <c r="B32" s="578">
        <f t="shared" si="1"/>
        <v>44926</v>
      </c>
      <c r="C32" s="587"/>
      <c r="D32" s="585"/>
      <c r="E32" s="585"/>
      <c r="F32" s="585"/>
      <c r="G32" s="585"/>
      <c r="H32" s="585"/>
      <c r="I32" s="585"/>
      <c r="J32" s="585"/>
      <c r="K32" s="585"/>
      <c r="L32" s="585"/>
      <c r="M32" s="585">
        <v>0</v>
      </c>
      <c r="N32" s="585">
        <v>0</v>
      </c>
      <c r="O32" s="586">
        <v>0</v>
      </c>
      <c r="P32" s="585">
        <v>0</v>
      </c>
      <c r="Q32" s="586">
        <v>0</v>
      </c>
      <c r="R32" s="585">
        <v>0</v>
      </c>
      <c r="S32" s="586">
        <v>0</v>
      </c>
      <c r="T32" s="586">
        <v>0</v>
      </c>
      <c r="U32" s="586">
        <v>0</v>
      </c>
      <c r="V32" s="585">
        <v>0</v>
      </c>
      <c r="W32" s="586">
        <v>0</v>
      </c>
      <c r="X32" s="585">
        <v>0</v>
      </c>
      <c r="Y32" s="596">
        <v>344.31</v>
      </c>
      <c r="Z32" s="595">
        <v>549.6</v>
      </c>
      <c r="AA32" s="595">
        <v>641.45000000000005</v>
      </c>
      <c r="AB32" s="595">
        <v>51.58</v>
      </c>
      <c r="AC32" s="595">
        <v>0</v>
      </c>
      <c r="AD32" s="595">
        <v>0</v>
      </c>
      <c r="AE32" s="595">
        <v>0</v>
      </c>
      <c r="AF32" s="589">
        <v>0</v>
      </c>
      <c r="AG32" s="592">
        <v>0</v>
      </c>
      <c r="AH32" s="576">
        <f t="shared" si="0"/>
        <v>1586.94</v>
      </c>
    </row>
    <row r="33" spans="1:79" s="559" customFormat="1" ht="15" customHeight="1">
      <c r="A33" s="577">
        <v>24</v>
      </c>
      <c r="B33" s="578">
        <f t="shared" si="1"/>
        <v>44895</v>
      </c>
      <c r="C33" s="587"/>
      <c r="D33" s="585"/>
      <c r="E33" s="585"/>
      <c r="F33" s="585"/>
      <c r="G33" s="585"/>
      <c r="H33" s="585"/>
      <c r="I33" s="585"/>
      <c r="J33" s="585"/>
      <c r="K33" s="585"/>
      <c r="L33" s="585"/>
      <c r="M33" s="585">
        <v>0</v>
      </c>
      <c r="N33" s="585">
        <v>0</v>
      </c>
      <c r="O33" s="586">
        <v>0</v>
      </c>
      <c r="P33" s="585">
        <v>0</v>
      </c>
      <c r="Q33" s="586">
        <v>0</v>
      </c>
      <c r="R33" s="585">
        <v>0</v>
      </c>
      <c r="S33" s="586">
        <v>0</v>
      </c>
      <c r="T33" s="586">
        <v>0</v>
      </c>
      <c r="U33" s="586">
        <v>0</v>
      </c>
      <c r="V33" s="585">
        <v>0</v>
      </c>
      <c r="W33" s="586">
        <v>0</v>
      </c>
      <c r="X33" s="586">
        <v>0</v>
      </c>
      <c r="Y33" s="585">
        <v>0</v>
      </c>
      <c r="Z33" s="595">
        <v>418.89</v>
      </c>
      <c r="AA33" s="595">
        <v>938.2</v>
      </c>
      <c r="AB33" s="595">
        <v>11.47</v>
      </c>
      <c r="AC33" s="595">
        <v>0</v>
      </c>
      <c r="AD33" s="595">
        <v>0</v>
      </c>
      <c r="AE33" s="595">
        <v>169.16</v>
      </c>
      <c r="AF33" s="589">
        <v>0</v>
      </c>
      <c r="AG33" s="592">
        <v>0</v>
      </c>
      <c r="AH33" s="576">
        <f t="shared" si="0"/>
        <v>1537.7200000000003</v>
      </c>
    </row>
    <row r="34" spans="1:79" s="559" customFormat="1" ht="15" customHeight="1">
      <c r="A34" s="577">
        <v>25</v>
      </c>
      <c r="B34" s="578">
        <f t="shared" si="1"/>
        <v>44865</v>
      </c>
      <c r="C34" s="587"/>
      <c r="D34" s="585"/>
      <c r="E34" s="585"/>
      <c r="F34" s="585"/>
      <c r="G34" s="585"/>
      <c r="H34" s="585"/>
      <c r="I34" s="585"/>
      <c r="J34" s="585"/>
      <c r="K34" s="585"/>
      <c r="L34" s="585"/>
      <c r="M34" s="585">
        <v>0</v>
      </c>
      <c r="N34" s="585">
        <v>0</v>
      </c>
      <c r="O34" s="586">
        <v>0</v>
      </c>
      <c r="P34" s="585">
        <v>0</v>
      </c>
      <c r="Q34" s="586">
        <v>0</v>
      </c>
      <c r="R34" s="585">
        <v>0</v>
      </c>
      <c r="S34" s="586">
        <v>0</v>
      </c>
      <c r="T34" s="586">
        <v>0</v>
      </c>
      <c r="U34" s="586">
        <v>0</v>
      </c>
      <c r="V34" s="585">
        <v>0</v>
      </c>
      <c r="W34" s="586">
        <v>0</v>
      </c>
      <c r="X34" s="586">
        <v>0</v>
      </c>
      <c r="Y34" s="586">
        <v>0</v>
      </c>
      <c r="Z34" s="585">
        <v>0</v>
      </c>
      <c r="AA34" s="595">
        <v>425.24</v>
      </c>
      <c r="AB34" s="595">
        <v>531.02</v>
      </c>
      <c r="AC34" s="595">
        <v>2018.86</v>
      </c>
      <c r="AD34" s="595">
        <v>429.78</v>
      </c>
      <c r="AE34" s="595">
        <v>1419.82</v>
      </c>
      <c r="AF34" s="589">
        <v>1861.28</v>
      </c>
      <c r="AG34" s="592">
        <v>356.57000000000005</v>
      </c>
      <c r="AH34" s="576">
        <f t="shared" si="0"/>
        <v>7042.5699999999988</v>
      </c>
    </row>
    <row r="35" spans="1:79" s="559" customFormat="1" ht="15" customHeight="1">
      <c r="A35" s="577">
        <v>26</v>
      </c>
      <c r="B35" s="578">
        <f t="shared" si="1"/>
        <v>44834</v>
      </c>
      <c r="C35" s="587"/>
      <c r="D35" s="585"/>
      <c r="E35" s="585"/>
      <c r="F35" s="585"/>
      <c r="G35" s="585"/>
      <c r="H35" s="585"/>
      <c r="I35" s="585"/>
      <c r="J35" s="585"/>
      <c r="K35" s="585"/>
      <c r="L35" s="585"/>
      <c r="M35" s="585">
        <v>0</v>
      </c>
      <c r="N35" s="585">
        <v>0</v>
      </c>
      <c r="O35" s="586">
        <v>0</v>
      </c>
      <c r="P35" s="585">
        <v>0</v>
      </c>
      <c r="Q35" s="586">
        <v>0</v>
      </c>
      <c r="R35" s="585">
        <v>0</v>
      </c>
      <c r="S35" s="586">
        <v>0</v>
      </c>
      <c r="T35" s="586">
        <v>0</v>
      </c>
      <c r="U35" s="586">
        <v>0</v>
      </c>
      <c r="V35" s="585">
        <v>0</v>
      </c>
      <c r="W35" s="586">
        <v>0</v>
      </c>
      <c r="X35" s="586">
        <v>0</v>
      </c>
      <c r="Y35" s="586">
        <v>0</v>
      </c>
      <c r="Z35" s="585">
        <v>0</v>
      </c>
      <c r="AA35" s="585">
        <v>0</v>
      </c>
      <c r="AB35" s="595">
        <v>0</v>
      </c>
      <c r="AC35" s="595">
        <v>28.45</v>
      </c>
      <c r="AD35" s="595">
        <v>36.96</v>
      </c>
      <c r="AE35" s="595">
        <v>61.27</v>
      </c>
      <c r="AF35" s="589">
        <v>0</v>
      </c>
      <c r="AG35" s="592">
        <v>0</v>
      </c>
      <c r="AH35" s="576">
        <f t="shared" si="0"/>
        <v>126.68</v>
      </c>
    </row>
    <row r="36" spans="1:79" s="559" customFormat="1" ht="15" customHeight="1">
      <c r="A36" s="577">
        <v>27</v>
      </c>
      <c r="B36" s="578">
        <f t="shared" si="1"/>
        <v>44804</v>
      </c>
      <c r="C36" s="587"/>
      <c r="D36" s="585"/>
      <c r="E36" s="585"/>
      <c r="F36" s="585"/>
      <c r="G36" s="585"/>
      <c r="H36" s="585"/>
      <c r="I36" s="585"/>
      <c r="J36" s="585"/>
      <c r="K36" s="585"/>
      <c r="L36" s="585"/>
      <c r="M36" s="585">
        <v>0</v>
      </c>
      <c r="N36" s="585">
        <v>0</v>
      </c>
      <c r="O36" s="586">
        <v>0</v>
      </c>
      <c r="P36" s="585">
        <v>0</v>
      </c>
      <c r="Q36" s="586">
        <v>0</v>
      </c>
      <c r="R36" s="585">
        <v>0</v>
      </c>
      <c r="S36" s="586">
        <v>0</v>
      </c>
      <c r="T36" s="586">
        <v>0</v>
      </c>
      <c r="U36" s="586">
        <v>0</v>
      </c>
      <c r="V36" s="585">
        <v>0</v>
      </c>
      <c r="W36" s="586">
        <v>0</v>
      </c>
      <c r="X36" s="586">
        <v>0</v>
      </c>
      <c r="Y36" s="586">
        <v>0</v>
      </c>
      <c r="Z36" s="585">
        <v>0</v>
      </c>
      <c r="AA36" s="586">
        <v>0</v>
      </c>
      <c r="AB36" s="585">
        <v>0</v>
      </c>
      <c r="AC36" s="595">
        <v>0</v>
      </c>
      <c r="AD36" s="595">
        <v>27.23</v>
      </c>
      <c r="AE36" s="595">
        <v>6.98</v>
      </c>
      <c r="AF36" s="589">
        <v>23.41</v>
      </c>
      <c r="AG36" s="592">
        <v>88.84</v>
      </c>
      <c r="AH36" s="576">
        <f t="shared" si="0"/>
        <v>146.46</v>
      </c>
    </row>
    <row r="37" spans="1:79" s="559" customFormat="1" ht="15" customHeight="1">
      <c r="A37" s="577">
        <v>28</v>
      </c>
      <c r="B37" s="578">
        <f t="shared" si="1"/>
        <v>44773</v>
      </c>
      <c r="C37" s="587"/>
      <c r="D37" s="585"/>
      <c r="E37" s="585"/>
      <c r="F37" s="585"/>
      <c r="G37" s="585"/>
      <c r="H37" s="585"/>
      <c r="I37" s="585"/>
      <c r="J37" s="585"/>
      <c r="K37" s="585"/>
      <c r="L37" s="585"/>
      <c r="M37" s="585">
        <v>0</v>
      </c>
      <c r="N37" s="585">
        <v>0</v>
      </c>
      <c r="O37" s="586">
        <v>0</v>
      </c>
      <c r="P37" s="585">
        <v>0</v>
      </c>
      <c r="Q37" s="586">
        <v>0</v>
      </c>
      <c r="R37" s="585">
        <v>0</v>
      </c>
      <c r="S37" s="586">
        <v>0</v>
      </c>
      <c r="T37" s="586">
        <v>0</v>
      </c>
      <c r="U37" s="586">
        <v>0</v>
      </c>
      <c r="V37" s="585">
        <v>0</v>
      </c>
      <c r="W37" s="586">
        <v>0</v>
      </c>
      <c r="X37" s="586">
        <v>0</v>
      </c>
      <c r="Y37" s="586">
        <v>0</v>
      </c>
      <c r="Z37" s="585">
        <v>0</v>
      </c>
      <c r="AA37" s="586">
        <v>0</v>
      </c>
      <c r="AB37" s="585">
        <v>0</v>
      </c>
      <c r="AC37" s="585">
        <v>0</v>
      </c>
      <c r="AD37" s="595">
        <v>12.46</v>
      </c>
      <c r="AE37" s="595">
        <v>0</v>
      </c>
      <c r="AF37" s="589">
        <v>89.99</v>
      </c>
      <c r="AG37" s="592">
        <v>88</v>
      </c>
      <c r="AH37" s="576">
        <f t="shared" si="0"/>
        <v>190.45</v>
      </c>
    </row>
    <row r="38" spans="1:79" s="559" customFormat="1" ht="15" customHeight="1">
      <c r="A38" s="577">
        <v>29</v>
      </c>
      <c r="B38" s="578">
        <f t="shared" si="1"/>
        <v>44742</v>
      </c>
      <c r="C38" s="587"/>
      <c r="D38" s="585"/>
      <c r="E38" s="585"/>
      <c r="F38" s="585"/>
      <c r="G38" s="585"/>
      <c r="H38" s="585"/>
      <c r="I38" s="585"/>
      <c r="J38" s="585"/>
      <c r="K38" s="585"/>
      <c r="L38" s="585"/>
      <c r="M38" s="585">
        <v>0</v>
      </c>
      <c r="N38" s="585">
        <v>0</v>
      </c>
      <c r="O38" s="586">
        <v>0</v>
      </c>
      <c r="P38" s="585">
        <v>0</v>
      </c>
      <c r="Q38" s="586">
        <v>0</v>
      </c>
      <c r="R38" s="585">
        <v>0</v>
      </c>
      <c r="S38" s="586">
        <v>0</v>
      </c>
      <c r="T38" s="586">
        <v>0</v>
      </c>
      <c r="U38" s="586">
        <v>0</v>
      </c>
      <c r="V38" s="585">
        <v>0</v>
      </c>
      <c r="W38" s="586">
        <v>0</v>
      </c>
      <c r="X38" s="586">
        <v>0</v>
      </c>
      <c r="Y38" s="586">
        <v>0</v>
      </c>
      <c r="Z38" s="585">
        <v>0</v>
      </c>
      <c r="AA38" s="586">
        <v>0</v>
      </c>
      <c r="AB38" s="585">
        <v>0</v>
      </c>
      <c r="AC38" s="585">
        <v>0</v>
      </c>
      <c r="AD38" s="585">
        <v>0</v>
      </c>
      <c r="AE38" s="595">
        <v>0</v>
      </c>
      <c r="AF38" s="589">
        <v>0</v>
      </c>
      <c r="AG38" s="592">
        <v>107.85000000000001</v>
      </c>
      <c r="AH38" s="576">
        <f t="shared" si="0"/>
        <v>107.85000000000001</v>
      </c>
    </row>
    <row r="39" spans="1:79" s="559" customFormat="1" ht="15" customHeight="1">
      <c r="A39" s="577">
        <v>30</v>
      </c>
      <c r="B39" s="578">
        <f t="shared" si="1"/>
        <v>44712</v>
      </c>
      <c r="C39" s="587"/>
      <c r="D39" s="585"/>
      <c r="E39" s="585"/>
      <c r="F39" s="585"/>
      <c r="G39" s="585"/>
      <c r="H39" s="585"/>
      <c r="I39" s="585"/>
      <c r="J39" s="585"/>
      <c r="K39" s="585"/>
      <c r="L39" s="585"/>
      <c r="M39" s="585">
        <v>0</v>
      </c>
      <c r="N39" s="585">
        <v>0</v>
      </c>
      <c r="O39" s="586">
        <v>0</v>
      </c>
      <c r="P39" s="585">
        <v>0</v>
      </c>
      <c r="Q39" s="586">
        <v>0</v>
      </c>
      <c r="R39" s="585">
        <v>0</v>
      </c>
      <c r="S39" s="586">
        <v>0</v>
      </c>
      <c r="T39" s="586">
        <v>0</v>
      </c>
      <c r="U39" s="586">
        <v>0</v>
      </c>
      <c r="V39" s="585">
        <v>0</v>
      </c>
      <c r="W39" s="586">
        <v>0</v>
      </c>
      <c r="X39" s="586">
        <v>0</v>
      </c>
      <c r="Y39" s="586">
        <v>0</v>
      </c>
      <c r="Z39" s="585">
        <v>0</v>
      </c>
      <c r="AA39" s="586">
        <v>0</v>
      </c>
      <c r="AB39" s="585">
        <v>0</v>
      </c>
      <c r="AC39" s="585">
        <v>0</v>
      </c>
      <c r="AD39" s="585">
        <v>0</v>
      </c>
      <c r="AE39" s="585">
        <v>0</v>
      </c>
      <c r="AF39" s="589">
        <v>0</v>
      </c>
      <c r="AG39" s="592">
        <v>17.86</v>
      </c>
      <c r="AH39" s="576">
        <f>SUM(C39:AG39)</f>
        <v>17.86</v>
      </c>
    </row>
    <row r="40" spans="1:79" s="559" customFormat="1" ht="31.35" customHeight="1" thickBot="1">
      <c r="A40" s="577">
        <v>31</v>
      </c>
      <c r="B40" s="578" t="s">
        <v>1497</v>
      </c>
      <c r="C40" s="601"/>
      <c r="D40" s="587"/>
      <c r="E40" s="585"/>
      <c r="F40" s="585"/>
      <c r="G40" s="585"/>
      <c r="H40" s="585"/>
      <c r="I40" s="585"/>
      <c r="J40" s="585"/>
      <c r="K40" s="585"/>
      <c r="L40" s="585"/>
      <c r="M40" s="585">
        <v>0</v>
      </c>
      <c r="N40" s="585">
        <v>0</v>
      </c>
      <c r="O40" s="585">
        <v>0</v>
      </c>
      <c r="P40" s="586">
        <v>0</v>
      </c>
      <c r="Q40" s="585">
        <v>0</v>
      </c>
      <c r="R40" s="586">
        <v>0</v>
      </c>
      <c r="S40" s="585">
        <v>0</v>
      </c>
      <c r="T40" s="586">
        <v>0</v>
      </c>
      <c r="U40" s="586">
        <v>0</v>
      </c>
      <c r="V40" s="586">
        <v>0</v>
      </c>
      <c r="W40" s="585">
        <v>0</v>
      </c>
      <c r="X40" s="586">
        <v>0</v>
      </c>
      <c r="Y40" s="586">
        <v>0</v>
      </c>
      <c r="Z40" s="586">
        <v>0</v>
      </c>
      <c r="AA40" s="585">
        <v>0</v>
      </c>
      <c r="AB40" s="586">
        <v>0</v>
      </c>
      <c r="AC40" s="585">
        <v>0</v>
      </c>
      <c r="AD40" s="585">
        <v>0</v>
      </c>
      <c r="AE40" s="585">
        <v>0</v>
      </c>
      <c r="AF40" s="610">
        <v>0</v>
      </c>
      <c r="AG40" s="591">
        <v>14060.459999999995</v>
      </c>
      <c r="AH40" s="576">
        <f>SUM(C40:AG40)</f>
        <v>14060.459999999995</v>
      </c>
    </row>
    <row r="41" spans="1:79" s="559" customFormat="1" ht="40.35" customHeight="1">
      <c r="A41" s="1124">
        <v>32</v>
      </c>
      <c r="B41" s="1125" t="s">
        <v>1499</v>
      </c>
      <c r="C41" s="1126">
        <f>SUM(C10:C40)</f>
        <v>0</v>
      </c>
      <c r="D41" s="1126">
        <f>SUM(D10:D40)</f>
        <v>0</v>
      </c>
      <c r="E41" s="1126">
        <f t="shared" ref="E41:AC41" si="2">SUM(E10:E40)</f>
        <v>0</v>
      </c>
      <c r="F41" s="1126">
        <f t="shared" si="2"/>
        <v>0</v>
      </c>
      <c r="G41" s="1126">
        <f t="shared" si="2"/>
        <v>0</v>
      </c>
      <c r="H41" s="1126">
        <f t="shared" si="2"/>
        <v>0</v>
      </c>
      <c r="I41" s="1126">
        <f t="shared" si="2"/>
        <v>0</v>
      </c>
      <c r="J41" s="1126">
        <f t="shared" si="2"/>
        <v>0</v>
      </c>
      <c r="K41" s="1126">
        <f t="shared" si="2"/>
        <v>0</v>
      </c>
      <c r="L41" s="1126">
        <f t="shared" si="2"/>
        <v>0</v>
      </c>
      <c r="M41" s="1126">
        <f t="shared" si="2"/>
        <v>41.26</v>
      </c>
      <c r="N41" s="1126">
        <f t="shared" si="2"/>
        <v>1060.02</v>
      </c>
      <c r="O41" s="1126">
        <f t="shared" si="2"/>
        <v>2282.1099999999997</v>
      </c>
      <c r="P41" s="1126">
        <f t="shared" si="2"/>
        <v>571.18999999999994</v>
      </c>
      <c r="Q41" s="1126">
        <f t="shared" si="2"/>
        <v>18.39</v>
      </c>
      <c r="R41" s="1126">
        <f t="shared" si="2"/>
        <v>598.27</v>
      </c>
      <c r="S41" s="1126">
        <f t="shared" si="2"/>
        <v>4220.1499999999996</v>
      </c>
      <c r="T41" s="1126">
        <f t="shared" si="2"/>
        <v>439.36999999999995</v>
      </c>
      <c r="U41" s="1126">
        <f t="shared" si="2"/>
        <v>202.18</v>
      </c>
      <c r="V41" s="1126">
        <f t="shared" si="2"/>
        <v>143.09</v>
      </c>
      <c r="W41" s="1126">
        <f t="shared" si="2"/>
        <v>574</v>
      </c>
      <c r="X41" s="1126">
        <f t="shared" si="2"/>
        <v>786.43000000000006</v>
      </c>
      <c r="Y41" s="1126">
        <f t="shared" si="2"/>
        <v>693.3</v>
      </c>
      <c r="Z41" s="1126">
        <f t="shared" si="2"/>
        <v>1346.72</v>
      </c>
      <c r="AA41" s="1126">
        <f t="shared" si="2"/>
        <v>3406.34</v>
      </c>
      <c r="AB41" s="1126">
        <f t="shared" si="2"/>
        <v>891.48</v>
      </c>
      <c r="AC41" s="1126">
        <f t="shared" si="2"/>
        <v>2047.31</v>
      </c>
      <c r="AD41" s="1126">
        <f>SUM(AD10:AD40)</f>
        <v>629.82000000000005</v>
      </c>
      <c r="AE41" s="1126">
        <f>SUM(AE10:AE40)</f>
        <v>2119.38</v>
      </c>
      <c r="AF41" s="1126">
        <f>SUM(AF10:AF40)</f>
        <v>3493.9399999999996</v>
      </c>
      <c r="AG41" s="1127">
        <f>SUM(AG10:AG40)</f>
        <v>15985.579999999994</v>
      </c>
      <c r="AH41" s="1128">
        <f>SUM(AH10:AH40)</f>
        <v>41550.329999999987</v>
      </c>
    </row>
    <row r="42" spans="1:79" s="559" customFormat="1" ht="40.35" customHeight="1">
      <c r="A42" s="579">
        <v>33</v>
      </c>
      <c r="B42" s="580" t="s">
        <v>1500</v>
      </c>
      <c r="C42" s="569"/>
      <c r="D42" s="595"/>
      <c r="E42" s="595"/>
      <c r="F42" s="595"/>
      <c r="G42" s="570"/>
      <c r="H42" s="595"/>
      <c r="I42" s="595"/>
      <c r="J42" s="595"/>
      <c r="K42" s="595"/>
      <c r="L42" s="595"/>
      <c r="M42" s="595"/>
      <c r="N42" s="595"/>
      <c r="O42" s="596"/>
      <c r="P42" s="595"/>
      <c r="Q42" s="596"/>
      <c r="R42" s="595"/>
      <c r="S42" s="596"/>
      <c r="T42" s="596"/>
      <c r="U42" s="596"/>
      <c r="V42" s="595"/>
      <c r="W42" s="596"/>
      <c r="X42" s="596"/>
      <c r="Y42" s="596"/>
      <c r="Z42" s="595"/>
      <c r="AA42" s="596"/>
      <c r="AB42" s="595"/>
      <c r="AC42" s="596"/>
      <c r="AD42" s="596"/>
      <c r="AE42" s="595"/>
      <c r="AF42" s="612"/>
      <c r="AG42" s="570"/>
      <c r="AH42" s="576">
        <f>SUM(C42:AG42)</f>
        <v>0</v>
      </c>
    </row>
    <row r="43" spans="1:79" s="559" customFormat="1" ht="40.35" customHeight="1">
      <c r="A43" s="579">
        <v>34</v>
      </c>
      <c r="B43" s="580" t="s">
        <v>1501</v>
      </c>
      <c r="C43" s="569"/>
      <c r="D43" s="595"/>
      <c r="E43" s="595"/>
      <c r="F43" s="595"/>
      <c r="G43" s="570"/>
      <c r="H43" s="595"/>
      <c r="I43" s="595"/>
      <c r="J43" s="595"/>
      <c r="K43" s="595"/>
      <c r="L43" s="595"/>
      <c r="M43" s="595"/>
      <c r="N43" s="595"/>
      <c r="O43" s="596"/>
      <c r="P43" s="595"/>
      <c r="Q43" s="596"/>
      <c r="R43" s="595"/>
      <c r="S43" s="596"/>
      <c r="T43" s="596"/>
      <c r="U43" s="596"/>
      <c r="V43" s="595"/>
      <c r="W43" s="596"/>
      <c r="X43" s="596"/>
      <c r="Y43" s="596"/>
      <c r="Z43" s="595"/>
      <c r="AA43" s="596"/>
      <c r="AB43" s="595"/>
      <c r="AC43" s="596"/>
      <c r="AD43" s="596"/>
      <c r="AE43" s="595"/>
      <c r="AF43" s="612"/>
      <c r="AG43" s="570"/>
      <c r="AH43" s="576"/>
    </row>
    <row r="44" spans="1:79" s="559" customFormat="1" ht="40.35" customHeight="1">
      <c r="A44" s="579">
        <v>35</v>
      </c>
      <c r="B44" s="581" t="s">
        <v>1502</v>
      </c>
      <c r="C44" s="569"/>
      <c r="D44" s="595"/>
      <c r="E44" s="595"/>
      <c r="F44" s="595"/>
      <c r="G44" s="570"/>
      <c r="H44" s="595"/>
      <c r="I44" s="595"/>
      <c r="J44" s="595"/>
      <c r="K44" s="595"/>
      <c r="L44" s="595"/>
      <c r="M44" s="595"/>
      <c r="N44" s="595"/>
      <c r="O44" s="596"/>
      <c r="P44" s="595"/>
      <c r="Q44" s="596"/>
      <c r="R44" s="595"/>
      <c r="S44" s="596"/>
      <c r="T44" s="596"/>
      <c r="U44" s="596"/>
      <c r="V44" s="595"/>
      <c r="W44" s="596"/>
      <c r="X44" s="596"/>
      <c r="Y44" s="596"/>
      <c r="Z44" s="595"/>
      <c r="AA44" s="596"/>
      <c r="AB44" s="595"/>
      <c r="AC44" s="596"/>
      <c r="AD44" s="596"/>
      <c r="AE44" s="595"/>
      <c r="AF44" s="612"/>
      <c r="AG44" s="570"/>
      <c r="AH44" s="573">
        <f>SUM(C44:AG44)</f>
        <v>0</v>
      </c>
    </row>
    <row r="45" spans="1:79" s="559" customFormat="1" ht="38.25">
      <c r="A45" s="579">
        <v>36</v>
      </c>
      <c r="B45" s="582" t="s">
        <v>1503</v>
      </c>
      <c r="C45" s="571">
        <f>SUM(C41:C44)</f>
        <v>0</v>
      </c>
      <c r="D45" s="571">
        <f>SUM(D41:D44)</f>
        <v>0</v>
      </c>
      <c r="E45" s="572">
        <f t="shared" ref="E45:AB45" si="3">SUM(E41:E44)</f>
        <v>0</v>
      </c>
      <c r="F45" s="572">
        <f>SUM(F41:F44)</f>
        <v>0</v>
      </c>
      <c r="G45" s="572">
        <f t="shared" si="3"/>
        <v>0</v>
      </c>
      <c r="H45" s="572">
        <f t="shared" si="3"/>
        <v>0</v>
      </c>
      <c r="I45" s="572">
        <f t="shared" si="3"/>
        <v>0</v>
      </c>
      <c r="J45" s="572">
        <f t="shared" si="3"/>
        <v>0</v>
      </c>
      <c r="K45" s="572">
        <f t="shared" si="3"/>
        <v>0</v>
      </c>
      <c r="L45" s="572">
        <f t="shared" si="3"/>
        <v>0</v>
      </c>
      <c r="M45" s="572">
        <f t="shared" si="3"/>
        <v>41.26</v>
      </c>
      <c r="N45" s="572">
        <f t="shared" si="3"/>
        <v>1060.02</v>
      </c>
      <c r="O45" s="572">
        <f t="shared" si="3"/>
        <v>2282.1099999999997</v>
      </c>
      <c r="P45" s="572">
        <f t="shared" si="3"/>
        <v>571.18999999999994</v>
      </c>
      <c r="Q45" s="572">
        <f t="shared" si="3"/>
        <v>18.39</v>
      </c>
      <c r="R45" s="572">
        <f t="shared" si="3"/>
        <v>598.27</v>
      </c>
      <c r="S45" s="572">
        <f t="shared" si="3"/>
        <v>4220.1499999999996</v>
      </c>
      <c r="T45" s="572">
        <f t="shared" si="3"/>
        <v>439.36999999999995</v>
      </c>
      <c r="U45" s="572">
        <f t="shared" si="3"/>
        <v>202.18</v>
      </c>
      <c r="V45" s="572">
        <f t="shared" si="3"/>
        <v>143.09</v>
      </c>
      <c r="W45" s="572">
        <f t="shared" si="3"/>
        <v>574</v>
      </c>
      <c r="X45" s="572">
        <f t="shared" si="3"/>
        <v>786.43000000000006</v>
      </c>
      <c r="Y45" s="572">
        <f t="shared" si="3"/>
        <v>693.3</v>
      </c>
      <c r="Z45" s="572">
        <f t="shared" si="3"/>
        <v>1346.72</v>
      </c>
      <c r="AA45" s="572">
        <f t="shared" si="3"/>
        <v>3406.34</v>
      </c>
      <c r="AB45" s="572">
        <f t="shared" si="3"/>
        <v>891.48</v>
      </c>
      <c r="AC45" s="572">
        <f t="shared" ref="AC45:AH45" si="4">SUM(AC41:AC44)</f>
        <v>2047.31</v>
      </c>
      <c r="AD45" s="572">
        <f t="shared" si="4"/>
        <v>629.82000000000005</v>
      </c>
      <c r="AE45" s="572">
        <f t="shared" si="4"/>
        <v>2119.38</v>
      </c>
      <c r="AF45" s="572">
        <f t="shared" si="4"/>
        <v>3493.9399999999996</v>
      </c>
      <c r="AG45" s="574">
        <f t="shared" si="4"/>
        <v>15985.579999999994</v>
      </c>
      <c r="AH45" s="573">
        <f t="shared" si="4"/>
        <v>41550.329999999987</v>
      </c>
    </row>
    <row r="46" spans="1:79" s="559" customFormat="1" ht="53.25" customHeight="1">
      <c r="A46" s="579">
        <v>37</v>
      </c>
      <c r="B46" s="582" t="s">
        <v>1504</v>
      </c>
      <c r="C46" s="569"/>
      <c r="D46" s="595"/>
      <c r="E46" s="595"/>
      <c r="F46" s="595"/>
      <c r="G46" s="570"/>
      <c r="H46" s="595"/>
      <c r="I46" s="595"/>
      <c r="J46" s="595"/>
      <c r="K46" s="595"/>
      <c r="L46" s="595"/>
      <c r="M46" s="595">
        <v>6.7519406604699324</v>
      </c>
      <c r="N46" s="595">
        <v>4.8025977565659694</v>
      </c>
      <c r="O46" s="596">
        <v>7.0735226617031834</v>
      </c>
      <c r="P46" s="595">
        <v>0.52729484654847769</v>
      </c>
      <c r="Q46" s="596">
        <v>0.33473102078363792</v>
      </c>
      <c r="R46" s="595">
        <v>0.22964486515814564</v>
      </c>
      <c r="S46" s="596">
        <v>1.7127740668680251</v>
      </c>
      <c r="T46" s="596">
        <v>9.2240357719271984</v>
      </c>
      <c r="U46" s="596">
        <v>-4.9054258023422698E-13</v>
      </c>
      <c r="V46" s="595">
        <v>0</v>
      </c>
      <c r="W46" s="596">
        <v>0</v>
      </c>
      <c r="X46" s="596">
        <v>0</v>
      </c>
      <c r="Y46" s="596">
        <v>-1.1445550700887879E-13</v>
      </c>
      <c r="Z46" s="595">
        <v>2.3021440266983796E-13</v>
      </c>
      <c r="AA46" s="596">
        <v>0</v>
      </c>
      <c r="AB46" s="595">
        <v>1.4751934533123482E-13</v>
      </c>
      <c r="AC46" s="596">
        <v>-3.3494323411558526E-13</v>
      </c>
      <c r="AD46" s="596">
        <v>0</v>
      </c>
      <c r="AE46" s="595">
        <v>-1.833557970687948E-12</v>
      </c>
      <c r="AF46" s="612">
        <v>-1.1430432908071693E-12</v>
      </c>
      <c r="AG46" s="570">
        <v>5.9853331732945367</v>
      </c>
      <c r="AH46" s="573">
        <f>SUM(C46:AG46)</f>
        <v>36.641874823315575</v>
      </c>
    </row>
    <row r="47" spans="1:79" s="559" customFormat="1" ht="40.35" customHeight="1" thickBot="1">
      <c r="A47" s="583">
        <v>38</v>
      </c>
      <c r="B47" s="584" t="s">
        <v>1505</v>
      </c>
      <c r="C47" s="597">
        <f>SUM(C45:C46)</f>
        <v>0</v>
      </c>
      <c r="D47" s="597">
        <f t="shared" ref="D47:AC47" si="5">SUM(D45:D46)</f>
        <v>0</v>
      </c>
      <c r="E47" s="597">
        <f t="shared" si="5"/>
        <v>0</v>
      </c>
      <c r="F47" s="597">
        <f t="shared" si="5"/>
        <v>0</v>
      </c>
      <c r="G47" s="597">
        <f t="shared" si="5"/>
        <v>0</v>
      </c>
      <c r="H47" s="597">
        <f t="shared" si="5"/>
        <v>0</v>
      </c>
      <c r="I47" s="597">
        <f t="shared" si="5"/>
        <v>0</v>
      </c>
      <c r="J47" s="597">
        <f t="shared" si="5"/>
        <v>0</v>
      </c>
      <c r="K47" s="597">
        <f t="shared" si="5"/>
        <v>0</v>
      </c>
      <c r="L47" s="597">
        <f t="shared" si="5"/>
        <v>0</v>
      </c>
      <c r="M47" s="597">
        <f t="shared" si="5"/>
        <v>48.011940660469932</v>
      </c>
      <c r="N47" s="597">
        <f t="shared" si="5"/>
        <v>1064.822597756566</v>
      </c>
      <c r="O47" s="597">
        <f t="shared" si="5"/>
        <v>2289.1835226617027</v>
      </c>
      <c r="P47" s="597">
        <f t="shared" si="5"/>
        <v>571.71729484654838</v>
      </c>
      <c r="Q47" s="597">
        <f t="shared" si="5"/>
        <v>18.72473102078364</v>
      </c>
      <c r="R47" s="597">
        <f t="shared" si="5"/>
        <v>598.49964486515807</v>
      </c>
      <c r="S47" s="597">
        <f t="shared" si="5"/>
        <v>4221.862774066868</v>
      </c>
      <c r="T47" s="597">
        <f t="shared" si="5"/>
        <v>448.59403577192717</v>
      </c>
      <c r="U47" s="597">
        <f t="shared" si="5"/>
        <v>202.17999999999952</v>
      </c>
      <c r="V47" s="597">
        <f t="shared" si="5"/>
        <v>143.09</v>
      </c>
      <c r="W47" s="597">
        <f t="shared" si="5"/>
        <v>574</v>
      </c>
      <c r="X47" s="597">
        <f t="shared" si="5"/>
        <v>786.43000000000006</v>
      </c>
      <c r="Y47" s="597">
        <f t="shared" si="5"/>
        <v>693.29999999999984</v>
      </c>
      <c r="Z47" s="597">
        <f t="shared" si="5"/>
        <v>1346.7200000000003</v>
      </c>
      <c r="AA47" s="597">
        <f t="shared" si="5"/>
        <v>3406.34</v>
      </c>
      <c r="AB47" s="597">
        <f t="shared" si="5"/>
        <v>891.48000000000013</v>
      </c>
      <c r="AC47" s="597">
        <f t="shared" si="5"/>
        <v>2047.3099999999997</v>
      </c>
      <c r="AD47" s="597">
        <f>SUM(AD45:AD46)</f>
        <v>629.82000000000005</v>
      </c>
      <c r="AE47" s="597">
        <f>SUM(AE45:AE46)</f>
        <v>2119.3799999999983</v>
      </c>
      <c r="AF47" s="597">
        <f>SUM(AF45:AF46)</f>
        <v>3493.9399999999982</v>
      </c>
      <c r="AG47" s="590">
        <f>SUM(AG45:AG46)</f>
        <v>15991.565333173288</v>
      </c>
      <c r="AH47" s="575">
        <f>SUM(AH45:AH46)</f>
        <v>41586.971874823306</v>
      </c>
    </row>
    <row r="48" spans="1:79">
      <c r="AG48" s="556"/>
      <c r="AH48" s="556"/>
      <c r="AI48" s="556"/>
      <c r="AJ48" s="556"/>
      <c r="AK48" s="556"/>
      <c r="AL48" s="556"/>
      <c r="AM48" s="556"/>
      <c r="AN48" s="556"/>
      <c r="AO48" s="556"/>
      <c r="AP48" s="556"/>
      <c r="AQ48" s="556"/>
      <c r="AR48" s="556"/>
      <c r="AS48" s="556"/>
      <c r="AT48" s="556"/>
      <c r="AU48" s="556"/>
      <c r="AV48" s="556"/>
      <c r="AW48" s="556"/>
      <c r="AX48" s="556"/>
      <c r="AY48" s="556"/>
      <c r="AZ48" s="556"/>
      <c r="BA48" s="556"/>
      <c r="BB48" s="556"/>
      <c r="BC48" s="556"/>
      <c r="BD48" s="556"/>
      <c r="BE48" s="556"/>
      <c r="BF48" s="556"/>
      <c r="BG48" s="556"/>
      <c r="BH48" s="556"/>
      <c r="BI48" s="556"/>
      <c r="BJ48" s="556"/>
      <c r="BK48" s="556"/>
      <c r="BL48" s="556"/>
      <c r="BM48" s="556"/>
      <c r="BN48" s="556"/>
      <c r="BO48" s="556"/>
      <c r="BP48" s="556"/>
      <c r="BQ48" s="556"/>
      <c r="BR48" s="556"/>
      <c r="BS48" s="556"/>
      <c r="BT48" s="556"/>
      <c r="BU48" s="556"/>
      <c r="BV48" s="556"/>
      <c r="BW48" s="556"/>
      <c r="BX48" s="556"/>
      <c r="BY48" s="556"/>
      <c r="BZ48" s="556"/>
      <c r="CA48" s="556"/>
    </row>
    <row r="49" spans="33:79">
      <c r="AG49" s="556"/>
      <c r="AH49" s="556"/>
      <c r="AI49" s="556"/>
      <c r="AJ49" s="556"/>
      <c r="AK49" s="556"/>
      <c r="AL49" s="556"/>
      <c r="AM49" s="556"/>
      <c r="AN49" s="556"/>
      <c r="AO49" s="556"/>
      <c r="AP49" s="556"/>
      <c r="AQ49" s="556"/>
      <c r="AR49" s="556"/>
      <c r="AS49" s="556"/>
      <c r="AT49" s="556"/>
      <c r="AU49" s="556"/>
      <c r="AV49" s="556"/>
      <c r="AW49" s="556"/>
      <c r="AX49" s="556"/>
      <c r="AY49" s="556"/>
      <c r="AZ49" s="556"/>
      <c r="BA49" s="556"/>
      <c r="BB49" s="556"/>
      <c r="BC49" s="556"/>
      <c r="BD49" s="556"/>
      <c r="BE49" s="556"/>
      <c r="BF49" s="556"/>
      <c r="BG49" s="556"/>
      <c r="BH49" s="556"/>
      <c r="BI49" s="556"/>
      <c r="BJ49" s="556"/>
      <c r="BK49" s="556"/>
      <c r="BL49" s="556"/>
      <c r="BM49" s="556"/>
      <c r="BN49" s="556"/>
      <c r="BO49" s="556"/>
      <c r="BP49" s="556"/>
      <c r="BQ49" s="556"/>
      <c r="BR49" s="556"/>
      <c r="BS49" s="556"/>
      <c r="BT49" s="556"/>
      <c r="BU49" s="556"/>
      <c r="BV49" s="556"/>
      <c r="BW49" s="556"/>
      <c r="BX49" s="556"/>
      <c r="BY49" s="556"/>
      <c r="BZ49" s="556"/>
      <c r="CA49" s="556"/>
    </row>
    <row r="50" spans="33:79">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row>
    <row r="51" spans="33:79">
      <c r="AG51" s="556"/>
      <c r="AH51" s="556"/>
      <c r="AI51" s="556"/>
      <c r="AJ51" s="556"/>
      <c r="AK51" s="556"/>
      <c r="AL51" s="556"/>
      <c r="AM51" s="556"/>
      <c r="AN51" s="556"/>
      <c r="AO51" s="556"/>
      <c r="AP51" s="556"/>
      <c r="AQ51" s="556"/>
      <c r="AR51" s="556"/>
      <c r="AS51" s="556"/>
      <c r="AT51" s="556"/>
      <c r="AU51" s="556"/>
      <c r="AV51" s="556"/>
      <c r="AW51" s="556"/>
      <c r="AX51" s="556"/>
      <c r="AY51" s="556"/>
      <c r="AZ51" s="556"/>
      <c r="BA51" s="556"/>
      <c r="BB51" s="556"/>
      <c r="BC51" s="556"/>
      <c r="BD51" s="556"/>
      <c r="BE51" s="556"/>
      <c r="BF51" s="556"/>
      <c r="BG51" s="556"/>
      <c r="BH51" s="556"/>
      <c r="BI51" s="556"/>
      <c r="BJ51" s="556"/>
      <c r="BK51" s="556"/>
      <c r="BL51" s="556"/>
      <c r="BM51" s="556"/>
      <c r="BN51" s="556"/>
      <c r="BO51" s="556"/>
      <c r="BP51" s="556"/>
      <c r="BQ51" s="556"/>
      <c r="BR51" s="556"/>
      <c r="BS51" s="556"/>
      <c r="BT51" s="556"/>
      <c r="BU51" s="556"/>
      <c r="BV51" s="556"/>
      <c r="BW51" s="556"/>
      <c r="BX51" s="556"/>
      <c r="BY51" s="556"/>
      <c r="BZ51" s="556"/>
      <c r="CA51" s="556"/>
    </row>
    <row r="52" spans="33:79">
      <c r="AG52" s="556"/>
      <c r="AH52" s="556"/>
      <c r="AI52" s="556"/>
      <c r="AJ52" s="556"/>
      <c r="AK52" s="556"/>
      <c r="AL52" s="556"/>
      <c r="AM52" s="556"/>
      <c r="AN52" s="556"/>
      <c r="AO52" s="556"/>
      <c r="AP52" s="556"/>
      <c r="AQ52" s="556"/>
      <c r="AR52" s="556"/>
      <c r="AS52" s="556"/>
      <c r="AT52" s="556"/>
      <c r="AU52" s="556"/>
      <c r="AV52" s="556"/>
      <c r="AW52" s="556"/>
      <c r="AX52" s="556"/>
      <c r="AY52" s="556"/>
      <c r="AZ52" s="556"/>
      <c r="BA52" s="556"/>
      <c r="BB52" s="556"/>
      <c r="BC52" s="556"/>
      <c r="BD52" s="556"/>
      <c r="BE52" s="556"/>
      <c r="BF52" s="556"/>
      <c r="BG52" s="556"/>
      <c r="BH52" s="556"/>
      <c r="BI52" s="556"/>
      <c r="BJ52" s="556"/>
      <c r="BK52" s="556"/>
      <c r="BL52" s="556"/>
      <c r="BM52" s="556"/>
      <c r="BN52" s="556"/>
      <c r="BO52" s="556"/>
      <c r="BP52" s="556"/>
      <c r="BQ52" s="556"/>
      <c r="BR52" s="556"/>
      <c r="BS52" s="556"/>
      <c r="BT52" s="556"/>
      <c r="BU52" s="556"/>
      <c r="BV52" s="556"/>
      <c r="BW52" s="556"/>
      <c r="BX52" s="556"/>
      <c r="BY52" s="556"/>
      <c r="BZ52" s="556"/>
      <c r="CA52" s="556"/>
    </row>
    <row r="53" spans="33:79">
      <c r="AG53" s="556"/>
      <c r="AH53" s="556"/>
      <c r="AI53" s="556"/>
      <c r="AJ53" s="556"/>
      <c r="AK53" s="556"/>
      <c r="AL53" s="556"/>
      <c r="AM53" s="556"/>
      <c r="AN53" s="556"/>
      <c r="AO53" s="556"/>
      <c r="AP53" s="556"/>
      <c r="AQ53" s="556"/>
      <c r="AR53" s="556"/>
      <c r="AS53" s="556"/>
      <c r="AT53" s="556"/>
      <c r="AU53" s="556"/>
      <c r="AV53" s="556"/>
      <c r="AW53" s="556"/>
      <c r="AX53" s="556"/>
      <c r="AY53" s="556"/>
      <c r="AZ53" s="556"/>
      <c r="BA53" s="556"/>
      <c r="BB53" s="556"/>
      <c r="BC53" s="556"/>
      <c r="BD53" s="556"/>
      <c r="BE53" s="556"/>
      <c r="BF53" s="556"/>
      <c r="BG53" s="556"/>
      <c r="BH53" s="556"/>
      <c r="BI53" s="556"/>
      <c r="BJ53" s="556"/>
      <c r="BK53" s="556"/>
      <c r="BL53" s="556"/>
      <c r="BM53" s="556"/>
      <c r="BN53" s="556"/>
      <c r="BO53" s="556"/>
      <c r="BP53" s="556"/>
      <c r="BQ53" s="556"/>
      <c r="BR53" s="556"/>
      <c r="BS53" s="556"/>
      <c r="BT53" s="556"/>
      <c r="BU53" s="556"/>
      <c r="BV53" s="556"/>
      <c r="BW53" s="556"/>
      <c r="BX53" s="556"/>
      <c r="BY53" s="556"/>
      <c r="BZ53" s="556"/>
      <c r="CA53" s="556"/>
    </row>
    <row r="54" spans="33:79">
      <c r="AG54" s="556"/>
      <c r="AH54" s="556"/>
      <c r="AI54" s="556"/>
      <c r="AJ54" s="556"/>
      <c r="AK54" s="556"/>
      <c r="AL54" s="556"/>
      <c r="AM54" s="556"/>
      <c r="AN54" s="556"/>
      <c r="AO54" s="556"/>
      <c r="AP54" s="556"/>
      <c r="AQ54" s="556"/>
      <c r="AR54" s="556"/>
      <c r="AS54" s="556"/>
      <c r="AT54" s="556"/>
      <c r="AU54" s="556"/>
      <c r="AV54" s="556"/>
      <c r="AW54" s="556"/>
      <c r="AX54" s="556"/>
      <c r="AY54" s="556"/>
      <c r="AZ54" s="556"/>
      <c r="BA54" s="556"/>
      <c r="BB54" s="556"/>
      <c r="BC54" s="556"/>
      <c r="BD54" s="556"/>
      <c r="BE54" s="556"/>
      <c r="BF54" s="556"/>
      <c r="BG54" s="556"/>
      <c r="BH54" s="556"/>
      <c r="BI54" s="556"/>
      <c r="BJ54" s="556"/>
      <c r="BK54" s="556"/>
      <c r="BL54" s="556"/>
      <c r="BM54" s="556"/>
      <c r="BN54" s="556"/>
      <c r="BO54" s="556"/>
      <c r="BP54" s="556"/>
      <c r="BQ54" s="556"/>
      <c r="BR54" s="556"/>
      <c r="BS54" s="556"/>
      <c r="BT54" s="556"/>
      <c r="BU54" s="556"/>
      <c r="BV54" s="556"/>
      <c r="BW54" s="556"/>
      <c r="BX54" s="556"/>
      <c r="BY54" s="556"/>
      <c r="BZ54" s="556"/>
      <c r="CA54" s="556"/>
    </row>
    <row r="55" spans="33:79">
      <c r="AG55" s="556"/>
      <c r="AH55" s="556"/>
      <c r="AI55" s="556"/>
      <c r="AJ55" s="556"/>
      <c r="AK55" s="556"/>
      <c r="AL55" s="556"/>
      <c r="AM55" s="556"/>
      <c r="AN55" s="556"/>
      <c r="AO55" s="556"/>
      <c r="AP55" s="556"/>
      <c r="AQ55" s="556"/>
      <c r="AR55" s="556"/>
      <c r="AS55" s="556"/>
      <c r="AT55" s="556"/>
      <c r="AU55" s="556"/>
      <c r="AV55" s="556"/>
      <c r="AW55" s="556"/>
      <c r="AX55" s="556"/>
      <c r="AY55" s="556"/>
      <c r="AZ55" s="556"/>
      <c r="BA55" s="556"/>
      <c r="BB55" s="556"/>
      <c r="BC55" s="556"/>
      <c r="BD55" s="556"/>
      <c r="BE55" s="556"/>
      <c r="BF55" s="556"/>
      <c r="BG55" s="556"/>
      <c r="BH55" s="556"/>
      <c r="BI55" s="556"/>
      <c r="BJ55" s="556"/>
      <c r="BK55" s="556"/>
      <c r="BL55" s="556"/>
      <c r="BM55" s="556"/>
      <c r="BN55" s="556"/>
      <c r="BO55" s="556"/>
      <c r="BP55" s="556"/>
      <c r="BQ55" s="556"/>
      <c r="BR55" s="556"/>
      <c r="BS55" s="556"/>
      <c r="BT55" s="556"/>
      <c r="BU55" s="556"/>
      <c r="BV55" s="556"/>
      <c r="BW55" s="556"/>
      <c r="BX55" s="556"/>
      <c r="BY55" s="556"/>
      <c r="BZ55" s="556"/>
      <c r="CA55" s="556"/>
    </row>
    <row r="56" spans="33:79">
      <c r="AG56" s="556"/>
      <c r="AH56" s="556"/>
      <c r="AI56" s="556"/>
      <c r="AJ56" s="556"/>
      <c r="AK56" s="556"/>
      <c r="AL56" s="556"/>
      <c r="AM56" s="556"/>
      <c r="AN56" s="556"/>
      <c r="AO56" s="556"/>
      <c r="AP56" s="556"/>
      <c r="AQ56" s="556"/>
      <c r="AR56" s="556"/>
      <c r="AS56" s="556"/>
      <c r="AT56" s="556"/>
      <c r="AU56" s="556"/>
      <c r="AV56" s="556"/>
      <c r="AW56" s="556"/>
      <c r="AX56" s="556"/>
      <c r="AY56" s="556"/>
      <c r="AZ56" s="556"/>
      <c r="BA56" s="556"/>
      <c r="BB56" s="556"/>
      <c r="BC56" s="556"/>
      <c r="BD56" s="556"/>
      <c r="BE56" s="556"/>
      <c r="BF56" s="556"/>
      <c r="BG56" s="556"/>
      <c r="BH56" s="556"/>
      <c r="BI56" s="556"/>
      <c r="BJ56" s="556"/>
      <c r="BK56" s="556"/>
      <c r="BL56" s="556"/>
      <c r="BM56" s="556"/>
      <c r="BN56" s="556"/>
      <c r="BO56" s="556"/>
      <c r="BP56" s="556"/>
      <c r="BQ56" s="556"/>
      <c r="BR56" s="556"/>
      <c r="BS56" s="556"/>
      <c r="BT56" s="556"/>
      <c r="BU56" s="556"/>
      <c r="BV56" s="556"/>
      <c r="BW56" s="556"/>
      <c r="BX56" s="556"/>
      <c r="BY56" s="556"/>
      <c r="BZ56" s="556"/>
      <c r="CA56" s="556"/>
    </row>
    <row r="57" spans="33:79">
      <c r="AG57" s="556"/>
      <c r="AH57" s="556"/>
      <c r="AI57" s="556"/>
      <c r="AJ57" s="556"/>
      <c r="AK57" s="556"/>
      <c r="AL57" s="556"/>
      <c r="AM57" s="556"/>
      <c r="AN57" s="556"/>
      <c r="AO57" s="556"/>
      <c r="AP57" s="556"/>
      <c r="AQ57" s="556"/>
      <c r="AR57" s="556"/>
      <c r="AS57" s="556"/>
      <c r="AT57" s="556"/>
      <c r="AU57" s="556"/>
      <c r="AV57" s="556"/>
      <c r="AW57" s="556"/>
      <c r="AX57" s="556"/>
      <c r="AY57" s="556"/>
      <c r="AZ57" s="556"/>
      <c r="BA57" s="556"/>
      <c r="BB57" s="556"/>
      <c r="BC57" s="556"/>
      <c r="BD57" s="556"/>
      <c r="BE57" s="556"/>
      <c r="BF57" s="556"/>
      <c r="BG57" s="556"/>
      <c r="BH57" s="556"/>
      <c r="BI57" s="556"/>
      <c r="BJ57" s="556"/>
      <c r="BK57" s="556"/>
      <c r="BL57" s="556"/>
      <c r="BM57" s="556"/>
      <c r="BN57" s="556"/>
      <c r="BO57" s="556"/>
      <c r="BP57" s="556"/>
      <c r="BQ57" s="556"/>
      <c r="BR57" s="556"/>
      <c r="BS57" s="556"/>
      <c r="BT57" s="556"/>
      <c r="BU57" s="556"/>
      <c r="BV57" s="556"/>
      <c r="BW57" s="556"/>
      <c r="BX57" s="556"/>
      <c r="BY57" s="556"/>
      <c r="BZ57" s="556"/>
      <c r="CA57" s="556"/>
    </row>
    <row r="58" spans="33:79">
      <c r="AG58" s="556"/>
      <c r="AH58" s="556"/>
      <c r="AI58" s="556"/>
      <c r="AJ58" s="556"/>
      <c r="AK58" s="556"/>
      <c r="AL58" s="556"/>
      <c r="AM58" s="556"/>
      <c r="AN58" s="556"/>
      <c r="AO58" s="556"/>
      <c r="AP58" s="556"/>
      <c r="AQ58" s="556"/>
      <c r="AR58" s="556"/>
      <c r="AS58" s="556"/>
      <c r="AT58" s="556"/>
      <c r="AU58" s="556"/>
      <c r="AV58" s="556"/>
      <c r="AW58" s="556"/>
      <c r="AX58" s="556"/>
      <c r="AY58" s="556"/>
      <c r="AZ58" s="556"/>
      <c r="BA58" s="556"/>
      <c r="BB58" s="556"/>
      <c r="BC58" s="556"/>
      <c r="BD58" s="556"/>
      <c r="BE58" s="556"/>
      <c r="BF58" s="556"/>
      <c r="BG58" s="556"/>
      <c r="BH58" s="556"/>
      <c r="BI58" s="556"/>
      <c r="BJ58" s="556"/>
      <c r="BK58" s="556"/>
      <c r="BL58" s="556"/>
      <c r="BM58" s="556"/>
      <c r="BN58" s="556"/>
      <c r="BO58" s="556"/>
      <c r="BP58" s="556"/>
      <c r="BQ58" s="556"/>
      <c r="BR58" s="556"/>
      <c r="BS58" s="556"/>
      <c r="BT58" s="556"/>
      <c r="BU58" s="556"/>
      <c r="BV58" s="556"/>
      <c r="BW58" s="556"/>
      <c r="BX58" s="556"/>
      <c r="BY58" s="556"/>
      <c r="BZ58" s="556"/>
      <c r="CA58" s="556"/>
    </row>
    <row r="59" spans="33:79">
      <c r="AG59" s="556"/>
      <c r="AH59" s="556"/>
      <c r="AI59" s="556"/>
      <c r="AJ59" s="556"/>
      <c r="AK59" s="556"/>
      <c r="AL59" s="556"/>
      <c r="AM59" s="556"/>
      <c r="AN59" s="556"/>
      <c r="AO59" s="556"/>
      <c r="AP59" s="556"/>
      <c r="AQ59" s="556"/>
      <c r="AR59" s="556"/>
      <c r="AS59" s="556"/>
      <c r="AT59" s="556"/>
      <c r="AU59" s="556"/>
      <c r="AV59" s="556"/>
      <c r="AW59" s="556"/>
      <c r="AX59" s="556"/>
      <c r="AY59" s="556"/>
      <c r="AZ59" s="556"/>
      <c r="BA59" s="556"/>
      <c r="BB59" s="556"/>
      <c r="BC59" s="556"/>
      <c r="BD59" s="556"/>
      <c r="BE59" s="556"/>
      <c r="BF59" s="556"/>
      <c r="BG59" s="556"/>
      <c r="BH59" s="556"/>
      <c r="BI59" s="556"/>
      <c r="BJ59" s="556"/>
      <c r="BK59" s="556"/>
      <c r="BL59" s="556"/>
      <c r="BM59" s="556"/>
      <c r="BN59" s="556"/>
      <c r="BO59" s="556"/>
      <c r="BP59" s="556"/>
      <c r="BQ59" s="556"/>
      <c r="BR59" s="556"/>
      <c r="BS59" s="556"/>
      <c r="BT59" s="556"/>
      <c r="BU59" s="556"/>
      <c r="BV59" s="556"/>
      <c r="BW59" s="556"/>
      <c r="BX59" s="556"/>
      <c r="BY59" s="556"/>
      <c r="BZ59" s="556"/>
      <c r="CA59" s="556"/>
    </row>
    <row r="60" spans="33:79">
      <c r="AG60" s="556"/>
      <c r="AH60" s="556"/>
      <c r="AI60" s="556"/>
      <c r="AJ60" s="556"/>
      <c r="AK60" s="556"/>
      <c r="AL60" s="556"/>
      <c r="AM60" s="556"/>
      <c r="AN60" s="556"/>
      <c r="AO60" s="556"/>
      <c r="AP60" s="556"/>
      <c r="AQ60" s="556"/>
      <c r="AR60" s="556"/>
      <c r="AS60" s="556"/>
      <c r="AT60" s="556"/>
      <c r="AU60" s="556"/>
      <c r="AV60" s="556"/>
      <c r="AW60" s="556"/>
      <c r="AX60" s="556"/>
      <c r="AY60" s="556"/>
      <c r="AZ60" s="556"/>
      <c r="BA60" s="556"/>
      <c r="BB60" s="556"/>
      <c r="BC60" s="556"/>
      <c r="BD60" s="556"/>
      <c r="BE60" s="556"/>
      <c r="BF60" s="556"/>
      <c r="BG60" s="556"/>
      <c r="BH60" s="556"/>
      <c r="BI60" s="556"/>
      <c r="BJ60" s="556"/>
      <c r="BK60" s="556"/>
      <c r="BL60" s="556"/>
      <c r="BM60" s="556"/>
      <c r="BN60" s="556"/>
      <c r="BO60" s="556"/>
      <c r="BP60" s="556"/>
      <c r="BQ60" s="556"/>
      <c r="BR60" s="556"/>
      <c r="BS60" s="556"/>
      <c r="BT60" s="556"/>
      <c r="BU60" s="556"/>
      <c r="BV60" s="556"/>
      <c r="BW60" s="556"/>
      <c r="BX60" s="556"/>
      <c r="BY60" s="556"/>
      <c r="BZ60" s="556"/>
      <c r="CA60" s="556"/>
    </row>
    <row r="61" spans="33:79">
      <c r="AG61" s="556"/>
      <c r="AH61" s="556"/>
      <c r="AI61" s="556"/>
      <c r="AJ61" s="556"/>
      <c r="AK61" s="556"/>
      <c r="AL61" s="556"/>
      <c r="AM61" s="556"/>
      <c r="AN61" s="556"/>
      <c r="AO61" s="556"/>
      <c r="AP61" s="556"/>
      <c r="AQ61" s="556"/>
      <c r="AR61" s="556"/>
      <c r="AS61" s="556"/>
      <c r="AT61" s="556"/>
      <c r="AU61" s="556"/>
      <c r="AV61" s="556"/>
      <c r="AW61" s="556"/>
      <c r="AX61" s="556"/>
      <c r="AY61" s="556"/>
      <c r="AZ61" s="556"/>
      <c r="BA61" s="556"/>
      <c r="BB61" s="556"/>
      <c r="BC61" s="556"/>
      <c r="BD61" s="556"/>
      <c r="BE61" s="556"/>
      <c r="BF61" s="556"/>
      <c r="BG61" s="556"/>
      <c r="BH61" s="556"/>
      <c r="BI61" s="556"/>
      <c r="BJ61" s="556"/>
      <c r="BK61" s="556"/>
      <c r="BL61" s="556"/>
      <c r="BM61" s="556"/>
      <c r="BN61" s="556"/>
      <c r="BO61" s="556"/>
      <c r="BP61" s="556"/>
      <c r="BQ61" s="556"/>
      <c r="BR61" s="556"/>
      <c r="BS61" s="556"/>
      <c r="BT61" s="556"/>
      <c r="BU61" s="556"/>
      <c r="BV61" s="556"/>
      <c r="BW61" s="556"/>
      <c r="BX61" s="556"/>
      <c r="BY61" s="556"/>
      <c r="BZ61" s="556"/>
      <c r="CA61" s="556"/>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tabColor rgb="FFFFFF00"/>
  </sheetPr>
  <dimension ref="A1:DJ61"/>
  <sheetViews>
    <sheetView topLeftCell="A6" zoomScale="60" zoomScaleNormal="60" workbookViewId="0">
      <selection activeCell="C46" sqref="C46:AG46"/>
    </sheetView>
  </sheetViews>
  <sheetFormatPr defaultColWidth="8" defaultRowHeight="12.75"/>
  <cols>
    <col min="1" max="1" width="6.5703125" style="555" bestFit="1" customWidth="1"/>
    <col min="2" max="2" width="24.5703125" style="566" customWidth="1"/>
    <col min="3" max="3" width="16.5703125" style="566" customWidth="1"/>
    <col min="4" max="28" width="16.5703125" style="554" customWidth="1"/>
    <col min="29" max="32" width="16.5703125" style="555" customWidth="1"/>
    <col min="33" max="33" width="23.42578125" style="557" bestFit="1" customWidth="1"/>
    <col min="34" max="34" width="16.5703125" style="557" customWidth="1"/>
    <col min="35" max="16384" width="8" style="557"/>
  </cols>
  <sheetData>
    <row r="1" spans="1:114" ht="15.75">
      <c r="A1" s="526" t="s">
        <v>1509</v>
      </c>
      <c r="B1" s="551"/>
      <c r="C1" s="552"/>
      <c r="D1" s="553"/>
      <c r="E1" s="552"/>
      <c r="F1" s="552"/>
      <c r="AB1" s="555"/>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row>
    <row r="2" spans="1:114">
      <c r="A2" s="532" t="s">
        <v>1305</v>
      </c>
      <c r="B2" s="532"/>
      <c r="C2" s="459" t="str">
        <f>'Schedule 2_Balance Sheet'!C2</f>
        <v>Tufts Associated Health Plans, Inc. (TAHMO)</v>
      </c>
      <c r="D2" s="567"/>
      <c r="E2" s="567"/>
      <c r="F2" s="568"/>
      <c r="AB2" s="555"/>
      <c r="AC2" s="556"/>
      <c r="AD2" s="556"/>
      <c r="AE2" s="556"/>
      <c r="AF2" s="556"/>
      <c r="AG2" s="556"/>
      <c r="AH2" s="556"/>
      <c r="AI2" s="556"/>
      <c r="AJ2" s="556"/>
      <c r="AK2" s="556"/>
      <c r="AL2" s="556"/>
      <c r="AM2" s="556"/>
      <c r="AN2" s="556"/>
      <c r="AO2" s="556"/>
      <c r="AP2" s="556"/>
      <c r="AQ2" s="556"/>
      <c r="AR2" s="556"/>
      <c r="AS2" s="556"/>
      <c r="AT2" s="556"/>
      <c r="AU2" s="556"/>
      <c r="AV2" s="556"/>
      <c r="AW2" s="556"/>
      <c r="AX2" s="556"/>
      <c r="AY2" s="556"/>
      <c r="AZ2" s="556"/>
      <c r="BA2" s="556"/>
      <c r="BB2" s="556"/>
      <c r="BC2" s="556"/>
      <c r="BD2" s="556"/>
      <c r="BE2" s="556"/>
      <c r="BF2" s="556"/>
      <c r="BG2" s="556"/>
      <c r="BH2" s="556"/>
      <c r="BI2" s="556"/>
      <c r="BJ2" s="556"/>
      <c r="BK2" s="556"/>
      <c r="BL2" s="556"/>
      <c r="BM2" s="556"/>
      <c r="BN2" s="556"/>
      <c r="BO2" s="556"/>
      <c r="BP2" s="556"/>
      <c r="BQ2" s="556"/>
      <c r="BR2" s="556"/>
      <c r="BS2" s="556"/>
      <c r="BT2" s="556"/>
      <c r="BU2" s="556"/>
      <c r="BV2" s="556"/>
      <c r="BW2" s="556"/>
      <c r="BX2" s="556"/>
      <c r="BY2" s="556"/>
      <c r="BZ2" s="556"/>
      <c r="CA2" s="556"/>
      <c r="CB2" s="556"/>
      <c r="CC2" s="556"/>
      <c r="CD2" s="556"/>
      <c r="CE2" s="556"/>
      <c r="CF2" s="556"/>
      <c r="CG2" s="556"/>
      <c r="CH2" s="556"/>
      <c r="CI2" s="556"/>
      <c r="CJ2" s="556"/>
      <c r="CK2" s="556"/>
      <c r="CL2" s="556"/>
      <c r="CM2" s="556"/>
      <c r="CN2" s="556"/>
      <c r="CO2" s="556"/>
      <c r="CP2" s="556"/>
      <c r="CQ2" s="556"/>
      <c r="CR2" s="556"/>
      <c r="CS2" s="556"/>
      <c r="CT2" s="556"/>
      <c r="CU2" s="556"/>
      <c r="CV2" s="556"/>
      <c r="CW2" s="556"/>
      <c r="CX2" s="556"/>
      <c r="CY2" s="556"/>
      <c r="CZ2" s="556"/>
      <c r="DA2" s="556"/>
      <c r="DB2" s="556"/>
      <c r="DC2" s="556"/>
      <c r="DD2" s="556"/>
      <c r="DE2" s="556"/>
      <c r="DF2" s="556"/>
      <c r="DG2" s="556"/>
      <c r="DH2" s="556"/>
      <c r="DI2" s="556"/>
      <c r="DJ2" s="556"/>
    </row>
    <row r="3" spans="1:114">
      <c r="A3" s="532" t="s">
        <v>1287</v>
      </c>
      <c r="B3" s="532"/>
      <c r="C3" s="608" t="str">
        <f>'Schedule 2_Balance Sheet'!C3</f>
        <v>01/01/2023 - 12/31/2023</v>
      </c>
      <c r="D3" s="604"/>
      <c r="E3" s="604"/>
      <c r="F3" s="605"/>
      <c r="AB3" s="555"/>
      <c r="AC3" s="556"/>
      <c r="AD3" s="556"/>
      <c r="AE3" s="556"/>
      <c r="AF3" s="556"/>
      <c r="AG3" s="556"/>
      <c r="AH3" s="556"/>
      <c r="AI3" s="556"/>
      <c r="AJ3" s="556"/>
      <c r="AK3" s="556"/>
      <c r="AL3" s="556"/>
      <c r="AM3" s="556"/>
      <c r="AN3" s="556"/>
      <c r="AO3" s="556"/>
      <c r="AP3" s="556"/>
      <c r="AQ3" s="556"/>
      <c r="AR3" s="556"/>
      <c r="AS3" s="556"/>
      <c r="AT3" s="556"/>
      <c r="AU3" s="556"/>
      <c r="AV3" s="556"/>
      <c r="AW3" s="556"/>
      <c r="AX3" s="556"/>
      <c r="AY3" s="556"/>
      <c r="AZ3" s="556"/>
      <c r="BA3" s="556"/>
      <c r="BB3" s="556"/>
      <c r="BC3" s="556"/>
      <c r="BD3" s="556"/>
      <c r="BE3" s="556"/>
      <c r="BF3" s="556"/>
      <c r="BG3" s="556"/>
      <c r="BH3" s="556"/>
      <c r="BI3" s="556"/>
      <c r="BJ3" s="556"/>
      <c r="BK3" s="556"/>
      <c r="BL3" s="556"/>
      <c r="BM3" s="556"/>
      <c r="BN3" s="556"/>
      <c r="BO3" s="556"/>
      <c r="BP3" s="556"/>
      <c r="BQ3" s="556"/>
      <c r="BR3" s="556"/>
      <c r="BS3" s="556"/>
      <c r="BT3" s="556"/>
      <c r="BU3" s="556"/>
      <c r="BV3" s="556"/>
      <c r="BW3" s="556"/>
      <c r="BX3" s="556"/>
      <c r="BY3" s="556"/>
      <c r="BZ3" s="556"/>
      <c r="CA3" s="556"/>
      <c r="CB3" s="556"/>
      <c r="CC3" s="556"/>
      <c r="CD3" s="556"/>
      <c r="CE3" s="556"/>
      <c r="CF3" s="556"/>
      <c r="CG3" s="556"/>
      <c r="CH3" s="556"/>
      <c r="CI3" s="556"/>
      <c r="CJ3" s="556"/>
      <c r="CK3" s="556"/>
      <c r="CL3" s="556"/>
      <c r="CM3" s="556"/>
      <c r="CN3" s="556"/>
      <c r="CO3" s="556"/>
      <c r="CP3" s="556"/>
      <c r="CQ3" s="556"/>
      <c r="CR3" s="556"/>
      <c r="CS3" s="556"/>
      <c r="CT3" s="556"/>
      <c r="CU3" s="556"/>
      <c r="CV3" s="556"/>
      <c r="CW3" s="556"/>
      <c r="CX3" s="556"/>
      <c r="CY3" s="556"/>
      <c r="CZ3" s="556"/>
      <c r="DA3" s="556"/>
      <c r="DB3" s="556"/>
      <c r="DC3" s="556"/>
      <c r="DD3" s="556"/>
      <c r="DE3" s="556"/>
      <c r="DF3" s="556"/>
      <c r="DG3" s="556"/>
      <c r="DH3" s="556"/>
      <c r="DI3" s="556"/>
      <c r="DJ3" s="556"/>
    </row>
    <row r="4" spans="1:114">
      <c r="A4" s="532" t="s">
        <v>1308</v>
      </c>
      <c r="B4" s="532"/>
      <c r="C4" s="463">
        <f>'Schedule 2_Balance Sheet'!C4</f>
        <v>45565</v>
      </c>
      <c r="D4" s="567"/>
      <c r="E4" s="567"/>
      <c r="F4" s="568"/>
      <c r="AB4" s="555"/>
      <c r="AC4" s="556"/>
      <c r="AD4" s="556"/>
      <c r="AE4" s="556"/>
      <c r="AF4" s="556"/>
      <c r="AG4" s="556"/>
      <c r="AH4" s="556"/>
      <c r="AI4" s="556"/>
      <c r="AJ4" s="556"/>
      <c r="AK4" s="556"/>
      <c r="AL4" s="556"/>
      <c r="AM4" s="556"/>
      <c r="AN4" s="556"/>
      <c r="AO4" s="556"/>
      <c r="AP4" s="556"/>
      <c r="AQ4" s="556"/>
      <c r="AR4" s="556"/>
      <c r="AS4" s="556"/>
      <c r="AT4" s="556"/>
      <c r="AU4" s="556"/>
      <c r="AV4" s="556"/>
      <c r="AW4" s="556"/>
      <c r="AX4" s="556"/>
      <c r="AY4" s="556"/>
      <c r="AZ4" s="556"/>
      <c r="BA4" s="556"/>
      <c r="BB4" s="556"/>
      <c r="BC4" s="556"/>
      <c r="BD4" s="556"/>
      <c r="BE4" s="556"/>
      <c r="BF4" s="556"/>
      <c r="BG4" s="556"/>
      <c r="BH4" s="556"/>
      <c r="BI4" s="556"/>
      <c r="BJ4" s="556"/>
      <c r="BK4" s="556"/>
      <c r="BL4" s="556"/>
      <c r="BM4" s="556"/>
      <c r="BN4" s="556"/>
      <c r="BO4" s="556"/>
      <c r="BP4" s="556"/>
      <c r="BQ4" s="556"/>
      <c r="BR4" s="556"/>
      <c r="BS4" s="556"/>
      <c r="BT4" s="556"/>
      <c r="BU4" s="556"/>
      <c r="BV4" s="556"/>
      <c r="BW4" s="556"/>
      <c r="BX4" s="556"/>
      <c r="BY4" s="556"/>
      <c r="BZ4" s="556"/>
      <c r="CA4" s="556"/>
      <c r="CB4" s="556"/>
      <c r="CC4" s="556"/>
      <c r="CD4" s="556"/>
      <c r="CE4" s="556"/>
      <c r="CF4" s="556"/>
      <c r="CG4" s="556"/>
      <c r="CH4" s="556"/>
      <c r="CI4" s="556"/>
      <c r="CJ4" s="556"/>
      <c r="CK4" s="556"/>
      <c r="CL4" s="556"/>
      <c r="CM4" s="556"/>
      <c r="CN4" s="556"/>
      <c r="CO4" s="556"/>
      <c r="CP4" s="556"/>
      <c r="CQ4" s="556"/>
      <c r="CR4" s="556"/>
      <c r="CS4" s="556"/>
      <c r="CT4" s="556"/>
      <c r="CU4" s="556"/>
      <c r="CV4" s="556"/>
      <c r="CW4" s="556"/>
      <c r="CX4" s="556"/>
      <c r="CY4" s="556"/>
      <c r="CZ4" s="556"/>
      <c r="DA4" s="556"/>
      <c r="DB4" s="556"/>
      <c r="DC4" s="556"/>
      <c r="DD4" s="556"/>
      <c r="DE4" s="556"/>
      <c r="DF4" s="556"/>
      <c r="DG4" s="556"/>
      <c r="DH4" s="556"/>
      <c r="DI4" s="556"/>
      <c r="DJ4" s="556"/>
    </row>
    <row r="5" spans="1:114">
      <c r="A5" s="532" t="s">
        <v>1309</v>
      </c>
      <c r="B5" s="532"/>
      <c r="C5" s="459" t="str">
        <f>'Schedule 2_Balance Sheet'!C5</f>
        <v>Roshni Parikh</v>
      </c>
      <c r="D5" s="567"/>
      <c r="E5" s="567"/>
      <c r="F5" s="568"/>
      <c r="AB5" s="555"/>
      <c r="AC5" s="556"/>
      <c r="AD5" s="556"/>
      <c r="AE5" s="556"/>
      <c r="AF5" s="556"/>
      <c r="AG5" s="556"/>
      <c r="AH5" s="556"/>
      <c r="AI5" s="556"/>
      <c r="AJ5" s="556"/>
      <c r="AK5" s="556"/>
      <c r="AL5" s="556"/>
      <c r="AM5" s="556"/>
      <c r="AN5" s="556"/>
      <c r="AO5" s="556"/>
      <c r="AP5" s="556"/>
      <c r="AQ5" s="556"/>
      <c r="AR5" s="556"/>
      <c r="AS5" s="556"/>
      <c r="AT5" s="556"/>
      <c r="AU5" s="556"/>
      <c r="AV5" s="556"/>
      <c r="AW5" s="556"/>
      <c r="AX5" s="556"/>
      <c r="AY5" s="556"/>
      <c r="AZ5" s="556"/>
      <c r="BA5" s="556"/>
      <c r="BB5" s="556"/>
      <c r="BC5" s="556"/>
      <c r="BD5" s="556"/>
      <c r="BE5" s="556"/>
      <c r="BF5" s="556"/>
      <c r="BG5" s="556"/>
      <c r="BH5" s="556"/>
      <c r="BI5" s="556"/>
      <c r="BJ5" s="556"/>
      <c r="BK5" s="556"/>
      <c r="BL5" s="556"/>
      <c r="BM5" s="556"/>
      <c r="BN5" s="556"/>
      <c r="BO5" s="556"/>
      <c r="BP5" s="556"/>
      <c r="BQ5" s="556"/>
      <c r="BR5" s="556"/>
      <c r="BS5" s="556"/>
      <c r="BT5" s="556"/>
      <c r="BU5" s="556"/>
      <c r="BV5" s="556"/>
      <c r="BW5" s="556"/>
      <c r="BX5" s="556"/>
      <c r="BY5" s="556"/>
      <c r="BZ5" s="556"/>
      <c r="CA5" s="556"/>
      <c r="CB5" s="556"/>
      <c r="CC5" s="556"/>
      <c r="CD5" s="556"/>
      <c r="CE5" s="556"/>
      <c r="CF5" s="556"/>
      <c r="CG5" s="556"/>
      <c r="CH5" s="556"/>
      <c r="CI5" s="556"/>
      <c r="CJ5" s="556"/>
      <c r="CK5" s="556"/>
      <c r="CL5" s="556"/>
      <c r="CM5" s="556"/>
      <c r="CN5" s="556"/>
      <c r="CO5" s="556"/>
      <c r="CP5" s="556"/>
      <c r="CQ5" s="556"/>
      <c r="CR5" s="556"/>
      <c r="CS5" s="556"/>
      <c r="CT5" s="556"/>
      <c r="CU5" s="556"/>
      <c r="CV5" s="556"/>
      <c r="CW5" s="556"/>
      <c r="CX5" s="556"/>
      <c r="CY5" s="556"/>
      <c r="CZ5" s="556"/>
      <c r="DA5" s="556"/>
      <c r="DB5" s="556"/>
      <c r="DC5" s="556"/>
      <c r="DD5" s="556"/>
      <c r="DE5" s="556"/>
      <c r="DF5" s="556"/>
      <c r="DG5" s="556"/>
      <c r="DH5" s="556"/>
      <c r="DI5" s="556"/>
      <c r="DJ5" s="556"/>
    </row>
    <row r="6" spans="1:114">
      <c r="A6" s="532" t="s">
        <v>1290</v>
      </c>
      <c r="B6" s="532"/>
      <c r="C6" s="463">
        <f>'Schedule 2_Balance Sheet'!C6</f>
        <v>45596</v>
      </c>
      <c r="D6" s="567"/>
      <c r="E6" s="567"/>
      <c r="F6" s="568"/>
      <c r="AB6" s="555"/>
      <c r="AC6" s="556"/>
      <c r="AD6" s="556"/>
      <c r="AE6" s="556"/>
      <c r="AF6" s="556"/>
      <c r="AG6" s="556"/>
      <c r="AH6" s="556"/>
      <c r="AI6" s="556"/>
      <c r="AJ6" s="556"/>
      <c r="AK6" s="556"/>
      <c r="AL6" s="556"/>
      <c r="AM6" s="556"/>
      <c r="AN6" s="556"/>
      <c r="AO6" s="556"/>
      <c r="AP6" s="556"/>
      <c r="AQ6" s="556"/>
      <c r="AR6" s="556"/>
      <c r="AS6" s="556"/>
      <c r="AT6" s="556"/>
      <c r="AU6" s="556"/>
      <c r="AV6" s="556"/>
      <c r="AW6" s="556"/>
      <c r="AX6" s="556"/>
      <c r="AY6" s="556"/>
      <c r="AZ6" s="556"/>
      <c r="BA6" s="556"/>
      <c r="BB6" s="556"/>
      <c r="BC6" s="556"/>
      <c r="BD6" s="556"/>
      <c r="BE6" s="556"/>
      <c r="BF6" s="556"/>
      <c r="BG6" s="556"/>
      <c r="BH6" s="556"/>
      <c r="BI6" s="556"/>
      <c r="BJ6" s="556"/>
      <c r="BK6" s="556"/>
      <c r="BL6" s="556"/>
      <c r="BM6" s="556"/>
      <c r="BN6" s="556"/>
      <c r="BO6" s="556"/>
      <c r="BP6" s="556"/>
      <c r="BQ6" s="556"/>
      <c r="BR6" s="556"/>
      <c r="BS6" s="556"/>
      <c r="BT6" s="556"/>
      <c r="BU6" s="556"/>
      <c r="BV6" s="556"/>
      <c r="BW6" s="556"/>
      <c r="BX6" s="556"/>
      <c r="BY6" s="556"/>
      <c r="BZ6" s="556"/>
      <c r="CA6" s="556"/>
      <c r="CB6" s="556"/>
      <c r="CC6" s="556"/>
      <c r="CD6" s="556"/>
      <c r="CE6" s="556"/>
      <c r="CF6" s="556"/>
      <c r="CG6" s="556"/>
      <c r="CH6" s="556"/>
      <c r="CI6" s="556"/>
      <c r="CJ6" s="556"/>
      <c r="CK6" s="556"/>
      <c r="CL6" s="556"/>
      <c r="CM6" s="556"/>
      <c r="CN6" s="556"/>
      <c r="CO6" s="556"/>
      <c r="CP6" s="556"/>
      <c r="CQ6" s="556"/>
      <c r="CR6" s="556"/>
      <c r="CS6" s="556"/>
      <c r="CT6" s="556"/>
      <c r="CU6" s="556"/>
      <c r="CV6" s="556"/>
      <c r="CW6" s="556"/>
      <c r="CX6" s="556"/>
      <c r="CY6" s="556"/>
      <c r="CZ6" s="556"/>
      <c r="DA6" s="556"/>
      <c r="DB6" s="556"/>
      <c r="DC6" s="556"/>
      <c r="DD6" s="556"/>
      <c r="DE6" s="556"/>
      <c r="DF6" s="556"/>
      <c r="DG6" s="556"/>
      <c r="DH6" s="556"/>
      <c r="DI6" s="556"/>
      <c r="DJ6" s="556"/>
    </row>
    <row r="7" spans="1:114" ht="13.5" thickBot="1">
      <c r="A7" s="326" t="s">
        <v>1494</v>
      </c>
      <c r="B7" s="558"/>
      <c r="C7" s="558"/>
      <c r="D7" s="558"/>
      <c r="E7" s="558"/>
      <c r="F7" s="558"/>
      <c r="G7" s="558"/>
      <c r="H7" s="558"/>
      <c r="AB7" s="555"/>
      <c r="AC7" s="556"/>
      <c r="AD7" s="556"/>
      <c r="AE7" s="556"/>
      <c r="AF7" s="556"/>
      <c r="AG7" s="556"/>
      <c r="AH7" s="556"/>
      <c r="AI7" s="556"/>
      <c r="AJ7" s="556"/>
      <c r="AK7" s="556"/>
      <c r="AL7" s="556"/>
      <c r="AM7" s="556"/>
      <c r="AN7" s="556"/>
      <c r="AO7" s="556"/>
      <c r="AP7" s="556"/>
      <c r="AQ7" s="556"/>
      <c r="AR7" s="556"/>
      <c r="AS7" s="556"/>
      <c r="AT7" s="556"/>
      <c r="AU7" s="556"/>
      <c r="AV7" s="556"/>
      <c r="AW7" s="556"/>
      <c r="AX7" s="556"/>
      <c r="AY7" s="556"/>
      <c r="AZ7" s="556"/>
      <c r="BA7" s="556"/>
      <c r="BB7" s="556"/>
      <c r="BC7" s="556"/>
      <c r="BD7" s="556"/>
      <c r="BE7" s="556"/>
      <c r="BF7" s="556"/>
      <c r="BG7" s="556"/>
      <c r="BH7" s="556"/>
      <c r="BI7" s="556"/>
      <c r="BJ7" s="556"/>
      <c r="BK7" s="556"/>
      <c r="BL7" s="556"/>
      <c r="BM7" s="556"/>
      <c r="BN7" s="556"/>
      <c r="BO7" s="556"/>
      <c r="BP7" s="556"/>
      <c r="BQ7" s="556"/>
      <c r="BR7" s="556"/>
      <c r="BS7" s="556"/>
      <c r="BT7" s="556"/>
      <c r="BU7" s="556"/>
      <c r="BV7" s="556"/>
      <c r="BW7" s="556"/>
      <c r="BX7" s="556"/>
      <c r="BY7" s="556"/>
      <c r="BZ7" s="556"/>
      <c r="CA7" s="556"/>
      <c r="CB7" s="556"/>
      <c r="CC7" s="556"/>
      <c r="CD7" s="556"/>
      <c r="CE7" s="556"/>
      <c r="CF7" s="556"/>
      <c r="CG7" s="556"/>
      <c r="CH7" s="556"/>
      <c r="CI7" s="556"/>
      <c r="CJ7" s="556"/>
      <c r="CK7" s="556"/>
      <c r="CL7" s="556"/>
      <c r="CM7" s="556"/>
      <c r="CN7" s="556"/>
      <c r="CO7" s="556"/>
      <c r="CP7" s="556"/>
      <c r="CQ7" s="556"/>
      <c r="CR7" s="556"/>
      <c r="CS7" s="556"/>
      <c r="CT7" s="556"/>
      <c r="CU7" s="556"/>
      <c r="CV7" s="556"/>
      <c r="CW7" s="556"/>
      <c r="CX7" s="556"/>
      <c r="CY7" s="556"/>
      <c r="CZ7" s="556"/>
      <c r="DA7" s="556"/>
      <c r="DB7" s="556"/>
      <c r="DC7" s="556"/>
      <c r="DD7" s="556"/>
      <c r="DE7" s="556"/>
      <c r="DF7" s="556"/>
      <c r="DG7" s="556"/>
      <c r="DH7" s="556"/>
      <c r="DI7" s="556"/>
      <c r="DJ7" s="556"/>
    </row>
    <row r="8" spans="1:114" s="559" customFormat="1" ht="16.5" customHeight="1" thickBot="1">
      <c r="A8" s="1105"/>
      <c r="B8" s="1106"/>
      <c r="C8" s="1107" t="s">
        <v>1495</v>
      </c>
      <c r="D8" s="1107"/>
      <c r="E8" s="1108"/>
      <c r="F8" s="1108"/>
      <c r="G8" s="1108"/>
      <c r="H8" s="1107"/>
      <c r="I8" s="1107"/>
      <c r="J8" s="1108"/>
      <c r="K8" s="1108"/>
      <c r="L8" s="1109"/>
      <c r="M8" s="1107" t="s">
        <v>1495</v>
      </c>
      <c r="N8" s="1107"/>
      <c r="O8" s="1108"/>
      <c r="P8" s="1109"/>
      <c r="Q8" s="1108"/>
      <c r="R8" s="1107"/>
      <c r="S8" s="1107"/>
      <c r="T8" s="1108"/>
      <c r="U8" s="1108"/>
      <c r="V8" s="1109"/>
      <c r="W8" s="1107" t="s">
        <v>1495</v>
      </c>
      <c r="X8" s="1107"/>
      <c r="Y8" s="1108"/>
      <c r="Z8" s="1108"/>
      <c r="AA8" s="1108"/>
      <c r="AB8" s="1110"/>
      <c r="AC8" s="1107"/>
      <c r="AD8" s="1107"/>
      <c r="AE8" s="1107"/>
      <c r="AF8" s="1107"/>
      <c r="AG8" s="1111"/>
      <c r="AH8" s="1112"/>
    </row>
    <row r="9" spans="1:114" s="560" customFormat="1" ht="26.25" thickBot="1">
      <c r="A9" s="1113" t="s">
        <v>434</v>
      </c>
      <c r="B9" s="1114" t="s">
        <v>1496</v>
      </c>
      <c r="C9" s="1115">
        <f t="array" ref="C9:AF9">TRANSPOSE(B10:B39)</f>
        <v>45596</v>
      </c>
      <c r="D9" s="1116">
        <v>45565</v>
      </c>
      <c r="E9" s="1116">
        <v>45535</v>
      </c>
      <c r="F9" s="1116">
        <v>45504</v>
      </c>
      <c r="G9" s="1116">
        <v>45473</v>
      </c>
      <c r="H9" s="1116">
        <v>45443</v>
      </c>
      <c r="I9" s="1116">
        <v>45412</v>
      </c>
      <c r="J9" s="1116">
        <v>45382</v>
      </c>
      <c r="K9" s="1116">
        <v>45351</v>
      </c>
      <c r="L9" s="1116">
        <v>45322</v>
      </c>
      <c r="M9" s="1116">
        <v>45291</v>
      </c>
      <c r="N9" s="1116">
        <v>45260</v>
      </c>
      <c r="O9" s="1117">
        <v>45230</v>
      </c>
      <c r="P9" s="1116">
        <v>45199</v>
      </c>
      <c r="Q9" s="1117">
        <v>45169</v>
      </c>
      <c r="R9" s="1116">
        <v>45138</v>
      </c>
      <c r="S9" s="1117">
        <v>45107</v>
      </c>
      <c r="T9" s="1117">
        <v>45077</v>
      </c>
      <c r="U9" s="1117">
        <v>45046</v>
      </c>
      <c r="V9" s="1116">
        <v>45016</v>
      </c>
      <c r="W9" s="1117">
        <v>44985</v>
      </c>
      <c r="X9" s="1117">
        <v>44957</v>
      </c>
      <c r="Y9" s="1117">
        <v>44926</v>
      </c>
      <c r="Z9" s="1116">
        <v>44895</v>
      </c>
      <c r="AA9" s="1117">
        <v>44865</v>
      </c>
      <c r="AB9" s="1116">
        <v>44834</v>
      </c>
      <c r="AC9" s="1117">
        <v>44804</v>
      </c>
      <c r="AD9" s="1117">
        <v>44773</v>
      </c>
      <c r="AE9" s="1116">
        <v>44742</v>
      </c>
      <c r="AF9" s="1118">
        <v>44712</v>
      </c>
      <c r="AG9" s="1119" t="s">
        <v>1497</v>
      </c>
      <c r="AH9" s="1120" t="s">
        <v>1498</v>
      </c>
    </row>
    <row r="10" spans="1:114" s="560" customFormat="1">
      <c r="A10" s="577">
        <v>1</v>
      </c>
      <c r="B10" s="602">
        <f>EOMONTH(B11,1)</f>
        <v>45596</v>
      </c>
      <c r="C10" s="1121"/>
      <c r="D10" s="1121"/>
      <c r="E10" s="1121"/>
      <c r="F10" s="1121"/>
      <c r="G10" s="1121"/>
      <c r="H10" s="1121"/>
      <c r="I10" s="1121"/>
      <c r="J10" s="1121"/>
      <c r="K10" s="1121"/>
      <c r="L10" s="1121"/>
      <c r="M10" s="1121"/>
      <c r="N10" s="1121"/>
      <c r="O10" s="1121"/>
      <c r="P10" s="1121"/>
      <c r="Q10" s="1121"/>
      <c r="R10" s="1121"/>
      <c r="S10" s="1121"/>
      <c r="T10" s="1121"/>
      <c r="U10" s="1121"/>
      <c r="V10" s="1121"/>
      <c r="W10" s="1121"/>
      <c r="X10" s="1121"/>
      <c r="Y10" s="1121"/>
      <c r="Z10" s="1121"/>
      <c r="AA10" s="1121"/>
      <c r="AB10" s="1121"/>
      <c r="AC10" s="1121"/>
      <c r="AD10" s="1121"/>
      <c r="AE10" s="1121"/>
      <c r="AF10" s="1122"/>
      <c r="AG10" s="1123"/>
      <c r="AH10" s="576">
        <f t="shared" ref="AH10:AH38" si="0">SUM(C10:AG10)</f>
        <v>0</v>
      </c>
    </row>
    <row r="11" spans="1:114" s="560" customFormat="1">
      <c r="A11" s="577">
        <v>2</v>
      </c>
      <c r="B11" s="578">
        <f>'Schedule 2_Balance Sheet'!C4</f>
        <v>45565</v>
      </c>
      <c r="C11" s="587"/>
      <c r="D11" s="609"/>
      <c r="E11" s="609"/>
      <c r="F11" s="609"/>
      <c r="G11" s="609"/>
      <c r="H11" s="609"/>
      <c r="I11" s="609"/>
      <c r="J11" s="609"/>
      <c r="K11" s="609"/>
      <c r="L11" s="609"/>
      <c r="M11" s="609">
        <v>18304.28</v>
      </c>
      <c r="N11" s="609">
        <v>5849.89</v>
      </c>
      <c r="O11" s="609">
        <v>-1181.1299999999992</v>
      </c>
      <c r="P11" s="609">
        <v>26964.41</v>
      </c>
      <c r="Q11" s="609">
        <v>15768.11</v>
      </c>
      <c r="R11" s="609">
        <v>3788.61</v>
      </c>
      <c r="S11" s="609">
        <v>-7641.96</v>
      </c>
      <c r="T11" s="609">
        <v>0</v>
      </c>
      <c r="U11" s="609">
        <v>20.2</v>
      </c>
      <c r="V11" s="609">
        <v>2693.04</v>
      </c>
      <c r="W11" s="609">
        <v>10601.74</v>
      </c>
      <c r="X11" s="609">
        <v>6957.02</v>
      </c>
      <c r="Y11" s="609">
        <v>7448.02</v>
      </c>
      <c r="Z11" s="609">
        <v>10862.72</v>
      </c>
      <c r="AA11" s="609">
        <v>13166.87</v>
      </c>
      <c r="AB11" s="609">
        <v>16562.099999999999</v>
      </c>
      <c r="AC11" s="609">
        <v>6568.17</v>
      </c>
      <c r="AD11" s="609">
        <v>0</v>
      </c>
      <c r="AE11" s="609">
        <v>8564.4</v>
      </c>
      <c r="AF11" s="598">
        <v>9115.24</v>
      </c>
      <c r="AG11" s="593">
        <v>28277.439999999999</v>
      </c>
      <c r="AH11" s="576">
        <f t="shared" si="0"/>
        <v>182689.17</v>
      </c>
    </row>
    <row r="12" spans="1:114" s="559" customFormat="1" ht="15" customHeight="1">
      <c r="A12" s="577">
        <v>3</v>
      </c>
      <c r="B12" s="578">
        <f>EOMONTH(B11,-1)</f>
        <v>45535</v>
      </c>
      <c r="C12" s="587"/>
      <c r="D12" s="587"/>
      <c r="E12" s="595"/>
      <c r="F12" s="595"/>
      <c r="G12" s="595"/>
      <c r="H12" s="595"/>
      <c r="I12" s="595"/>
      <c r="J12" s="595"/>
      <c r="K12" s="595"/>
      <c r="L12" s="595"/>
      <c r="M12" s="595">
        <v>43594.41</v>
      </c>
      <c r="N12" s="595">
        <v>9730.66</v>
      </c>
      <c r="O12" s="595">
        <v>45368.47</v>
      </c>
      <c r="P12" s="595">
        <v>22843.360000000001</v>
      </c>
      <c r="Q12" s="595">
        <v>13801.27</v>
      </c>
      <c r="R12" s="595">
        <v>22177.05</v>
      </c>
      <c r="S12" s="595">
        <v>20059.78</v>
      </c>
      <c r="T12" s="595">
        <v>12042.05</v>
      </c>
      <c r="U12" s="595">
        <v>12579.3</v>
      </c>
      <c r="V12" s="595">
        <v>7535.75</v>
      </c>
      <c r="W12" s="595">
        <v>19135.11</v>
      </c>
      <c r="X12" s="595">
        <v>19417.73</v>
      </c>
      <c r="Y12" s="595">
        <v>5949.21</v>
      </c>
      <c r="Z12" s="595">
        <v>8848.52</v>
      </c>
      <c r="AA12" s="595">
        <v>6009.66</v>
      </c>
      <c r="AB12" s="595">
        <v>5520.02</v>
      </c>
      <c r="AC12" s="595">
        <v>5838.4</v>
      </c>
      <c r="AD12" s="595">
        <v>6069.8</v>
      </c>
      <c r="AE12" s="595">
        <v>0</v>
      </c>
      <c r="AF12" s="589">
        <v>220.42</v>
      </c>
      <c r="AG12" s="593">
        <v>223.22999999999996</v>
      </c>
      <c r="AH12" s="576">
        <f t="shared" si="0"/>
        <v>286964.19999999995</v>
      </c>
    </row>
    <row r="13" spans="1:114" s="559" customFormat="1" ht="15" customHeight="1">
      <c r="A13" s="577">
        <v>4</v>
      </c>
      <c r="B13" s="578">
        <f t="shared" ref="B13:B39" si="1">EOMONTH(B12,-1)</f>
        <v>45504</v>
      </c>
      <c r="C13" s="587"/>
      <c r="D13" s="585"/>
      <c r="E13" s="587"/>
      <c r="F13" s="595"/>
      <c r="G13" s="595"/>
      <c r="H13" s="595"/>
      <c r="I13" s="595"/>
      <c r="J13" s="595"/>
      <c r="K13" s="595"/>
      <c r="L13" s="595"/>
      <c r="M13" s="595">
        <v>27407.93</v>
      </c>
      <c r="N13" s="595">
        <v>24439.38</v>
      </c>
      <c r="O13" s="595">
        <v>38911.5</v>
      </c>
      <c r="P13" s="595">
        <v>39804.51</v>
      </c>
      <c r="Q13" s="595">
        <v>17502.060000000001</v>
      </c>
      <c r="R13" s="595">
        <v>14791.84</v>
      </c>
      <c r="S13" s="596">
        <v>24554.1</v>
      </c>
      <c r="T13" s="596">
        <v>27078</v>
      </c>
      <c r="U13" s="596">
        <v>25501.75</v>
      </c>
      <c r="V13" s="595">
        <v>14948.59</v>
      </c>
      <c r="W13" s="595">
        <v>8830.2999999999993</v>
      </c>
      <c r="X13" s="596">
        <v>20058.84</v>
      </c>
      <c r="Y13" s="596">
        <v>-1009.05</v>
      </c>
      <c r="Z13" s="595">
        <v>13767.38</v>
      </c>
      <c r="AA13" s="595">
        <v>0</v>
      </c>
      <c r="AB13" s="595">
        <v>0</v>
      </c>
      <c r="AC13" s="595">
        <v>951.68</v>
      </c>
      <c r="AD13" s="595">
        <v>0</v>
      </c>
      <c r="AE13" s="595">
        <v>5661.48</v>
      </c>
      <c r="AF13" s="589">
        <v>0</v>
      </c>
      <c r="AG13" s="591">
        <v>7850.78</v>
      </c>
      <c r="AH13" s="576">
        <f t="shared" si="0"/>
        <v>311051.07000000007</v>
      </c>
    </row>
    <row r="14" spans="1:114" s="559" customFormat="1" ht="15" customHeight="1">
      <c r="A14" s="577">
        <v>5</v>
      </c>
      <c r="B14" s="578">
        <f t="shared" si="1"/>
        <v>45473</v>
      </c>
      <c r="C14" s="587"/>
      <c r="D14" s="585"/>
      <c r="E14" s="585"/>
      <c r="F14" s="587"/>
      <c r="G14" s="595"/>
      <c r="H14" s="595"/>
      <c r="I14" s="595"/>
      <c r="J14" s="595"/>
      <c r="K14" s="595"/>
      <c r="L14" s="595"/>
      <c r="M14" s="595">
        <v>62855.73</v>
      </c>
      <c r="N14" s="595">
        <v>41040.85</v>
      </c>
      <c r="O14" s="595">
        <v>49302.86</v>
      </c>
      <c r="P14" s="595">
        <v>58837.64</v>
      </c>
      <c r="Q14" s="595">
        <v>45089.440000000002</v>
      </c>
      <c r="R14" s="595">
        <v>31487.41</v>
      </c>
      <c r="S14" s="596">
        <v>37436.42</v>
      </c>
      <c r="T14" s="596">
        <v>20945.099999999999</v>
      </c>
      <c r="U14" s="596">
        <v>25819.97</v>
      </c>
      <c r="V14" s="595">
        <v>50503.89</v>
      </c>
      <c r="W14" s="595">
        <v>29279.05</v>
      </c>
      <c r="X14" s="596">
        <v>26092.5</v>
      </c>
      <c r="Y14" s="596">
        <v>15623.09</v>
      </c>
      <c r="Z14" s="595">
        <v>40105.120000000003</v>
      </c>
      <c r="AA14" s="595">
        <v>3255.97</v>
      </c>
      <c r="AB14" s="595">
        <v>4357.88</v>
      </c>
      <c r="AC14" s="595">
        <v>4224.07</v>
      </c>
      <c r="AD14" s="595">
        <v>2625.23</v>
      </c>
      <c r="AE14" s="595">
        <v>8238.9699999999993</v>
      </c>
      <c r="AF14" s="589">
        <v>-7105.05</v>
      </c>
      <c r="AG14" s="592">
        <v>-1534.4599999999998</v>
      </c>
      <c r="AH14" s="576">
        <f t="shared" si="0"/>
        <v>548481.67999999982</v>
      </c>
    </row>
    <row r="15" spans="1:114" s="559" customFormat="1" ht="15" customHeight="1">
      <c r="A15" s="577">
        <v>6</v>
      </c>
      <c r="B15" s="578">
        <f t="shared" si="1"/>
        <v>45443</v>
      </c>
      <c r="C15" s="587"/>
      <c r="D15" s="585"/>
      <c r="E15" s="585"/>
      <c r="F15" s="585"/>
      <c r="G15" s="587"/>
      <c r="H15" s="595"/>
      <c r="I15" s="595"/>
      <c r="J15" s="595"/>
      <c r="K15" s="595"/>
      <c r="L15" s="595"/>
      <c r="M15" s="595">
        <v>278938.08</v>
      </c>
      <c r="N15" s="595">
        <v>71956.899999999994</v>
      </c>
      <c r="O15" s="595">
        <v>120679.59</v>
      </c>
      <c r="P15" s="595">
        <v>85736.56</v>
      </c>
      <c r="Q15" s="595">
        <v>74870.69</v>
      </c>
      <c r="R15" s="595">
        <v>33847.15</v>
      </c>
      <c r="S15" s="596">
        <v>28491.7</v>
      </c>
      <c r="T15" s="596">
        <v>32940.080000000002</v>
      </c>
      <c r="U15" s="596">
        <v>9891.16</v>
      </c>
      <c r="V15" s="595">
        <v>7981.9</v>
      </c>
      <c r="W15" s="595">
        <v>1913.54</v>
      </c>
      <c r="X15" s="596">
        <v>4334.62</v>
      </c>
      <c r="Y15" s="596">
        <v>0</v>
      </c>
      <c r="Z15" s="595">
        <v>0</v>
      </c>
      <c r="AA15" s="595">
        <v>829.51</v>
      </c>
      <c r="AB15" s="595">
        <v>178.34</v>
      </c>
      <c r="AC15" s="595">
        <v>5375.49</v>
      </c>
      <c r="AD15" s="595">
        <v>3543.37</v>
      </c>
      <c r="AE15" s="595">
        <v>6370.5</v>
      </c>
      <c r="AF15" s="589">
        <v>6582.85</v>
      </c>
      <c r="AG15" s="592">
        <v>1143.7200000000003</v>
      </c>
      <c r="AH15" s="576">
        <f t="shared" si="0"/>
        <v>775605.74999999977</v>
      </c>
    </row>
    <row r="16" spans="1:114" s="559" customFormat="1" ht="15" customHeight="1">
      <c r="A16" s="577">
        <v>7</v>
      </c>
      <c r="B16" s="578">
        <f t="shared" si="1"/>
        <v>45412</v>
      </c>
      <c r="C16" s="587"/>
      <c r="D16" s="585"/>
      <c r="E16" s="585"/>
      <c r="F16" s="588"/>
      <c r="G16" s="585"/>
      <c r="H16" s="587"/>
      <c r="I16" s="595"/>
      <c r="J16" s="595"/>
      <c r="K16" s="595"/>
      <c r="L16" s="595"/>
      <c r="M16" s="595">
        <v>79436.44</v>
      </c>
      <c r="N16" s="595">
        <v>80454.9200000001</v>
      </c>
      <c r="O16" s="595">
        <v>68658.210000000006</v>
      </c>
      <c r="P16" s="595">
        <v>93497.279999999999</v>
      </c>
      <c r="Q16" s="595">
        <v>113056.11</v>
      </c>
      <c r="R16" s="595">
        <v>63990.64</v>
      </c>
      <c r="S16" s="596">
        <v>71145.75</v>
      </c>
      <c r="T16" s="596">
        <v>49755.15</v>
      </c>
      <c r="U16" s="596">
        <v>23591.55</v>
      </c>
      <c r="V16" s="595">
        <v>16652.64</v>
      </c>
      <c r="W16" s="595">
        <v>19176</v>
      </c>
      <c r="X16" s="596">
        <v>5979.04</v>
      </c>
      <c r="Y16" s="596">
        <v>432.61999999999898</v>
      </c>
      <c r="Z16" s="595">
        <v>7515.2999999999993</v>
      </c>
      <c r="AA16" s="595">
        <v>14941.23</v>
      </c>
      <c r="AB16" s="595">
        <v>5514.34</v>
      </c>
      <c r="AC16" s="595">
        <v>-3132.7</v>
      </c>
      <c r="AD16" s="595">
        <v>-9650.0499999999993</v>
      </c>
      <c r="AE16" s="595">
        <v>0</v>
      </c>
      <c r="AF16" s="589">
        <v>0</v>
      </c>
      <c r="AG16" s="592">
        <v>5454.1999999999989</v>
      </c>
      <c r="AH16" s="576">
        <f t="shared" si="0"/>
        <v>706468.67000000016</v>
      </c>
    </row>
    <row r="17" spans="1:34" s="559" customFormat="1" ht="15" customHeight="1">
      <c r="A17" s="577">
        <v>8</v>
      </c>
      <c r="B17" s="578">
        <f t="shared" si="1"/>
        <v>45382</v>
      </c>
      <c r="C17" s="587"/>
      <c r="D17" s="585"/>
      <c r="E17" s="585"/>
      <c r="F17" s="585"/>
      <c r="G17" s="585"/>
      <c r="H17" s="585"/>
      <c r="I17" s="587"/>
      <c r="J17" s="595"/>
      <c r="K17" s="595"/>
      <c r="L17" s="595"/>
      <c r="M17" s="595">
        <v>396816.39999999898</v>
      </c>
      <c r="N17" s="595">
        <v>102065.94</v>
      </c>
      <c r="O17" s="595">
        <v>148432.29999999999</v>
      </c>
      <c r="P17" s="595">
        <v>72085.850000000006</v>
      </c>
      <c r="Q17" s="595">
        <v>55209.99</v>
      </c>
      <c r="R17" s="595">
        <v>68291.839999999997</v>
      </c>
      <c r="S17" s="596">
        <v>63512.49</v>
      </c>
      <c r="T17" s="596">
        <v>51464.43</v>
      </c>
      <c r="U17" s="596">
        <v>36314.089999999997</v>
      </c>
      <c r="V17" s="595">
        <v>30325.07</v>
      </c>
      <c r="W17" s="595">
        <v>24774.92</v>
      </c>
      <c r="X17" s="596">
        <v>4805.91</v>
      </c>
      <c r="Y17" s="596">
        <v>214.78</v>
      </c>
      <c r="Z17" s="595">
        <v>1822.17</v>
      </c>
      <c r="AA17" s="595">
        <v>21272.13</v>
      </c>
      <c r="AB17" s="595">
        <v>4565.9799999999996</v>
      </c>
      <c r="AC17" s="595">
        <v>13314.62</v>
      </c>
      <c r="AD17" s="595">
        <v>14250.36</v>
      </c>
      <c r="AE17" s="595">
        <v>6905.38</v>
      </c>
      <c r="AF17" s="589">
        <v>1001.25</v>
      </c>
      <c r="AG17" s="592">
        <v>15943.68</v>
      </c>
      <c r="AH17" s="576">
        <f t="shared" si="0"/>
        <v>1133389.5799999987</v>
      </c>
    </row>
    <row r="18" spans="1:34" s="559" customFormat="1" ht="15" customHeight="1">
      <c r="A18" s="577">
        <v>9</v>
      </c>
      <c r="B18" s="578">
        <f t="shared" si="1"/>
        <v>45351</v>
      </c>
      <c r="C18" s="587"/>
      <c r="D18" s="585"/>
      <c r="E18" s="585"/>
      <c r="F18" s="585"/>
      <c r="G18" s="585"/>
      <c r="H18" s="585"/>
      <c r="I18" s="585"/>
      <c r="J18" s="587"/>
      <c r="K18" s="595"/>
      <c r="L18" s="595"/>
      <c r="M18" s="595">
        <v>6375983.0700000003</v>
      </c>
      <c r="N18" s="595">
        <v>1108358.1100000001</v>
      </c>
      <c r="O18" s="595">
        <v>206338.81</v>
      </c>
      <c r="P18" s="595">
        <v>188095.9</v>
      </c>
      <c r="Q18" s="595">
        <v>127783.96</v>
      </c>
      <c r="R18" s="595">
        <v>245529.3</v>
      </c>
      <c r="S18" s="596">
        <v>56713.88</v>
      </c>
      <c r="T18" s="596">
        <v>143994.84</v>
      </c>
      <c r="U18" s="596">
        <v>238674</v>
      </c>
      <c r="V18" s="595">
        <v>5112.2299999999996</v>
      </c>
      <c r="W18" s="595">
        <v>34977.130000000005</v>
      </c>
      <c r="X18" s="596">
        <v>5626.35</v>
      </c>
      <c r="Y18" s="596">
        <v>5556</v>
      </c>
      <c r="Z18" s="595">
        <v>11452.58</v>
      </c>
      <c r="AA18" s="595">
        <v>825.23</v>
      </c>
      <c r="AB18" s="595">
        <v>892.95</v>
      </c>
      <c r="AC18" s="595">
        <v>8290.75</v>
      </c>
      <c r="AD18" s="595">
        <v>695.34</v>
      </c>
      <c r="AE18" s="595">
        <v>-536.67999999999995</v>
      </c>
      <c r="AF18" s="589">
        <v>-778.02</v>
      </c>
      <c r="AG18" s="592">
        <v>20554.43</v>
      </c>
      <c r="AH18" s="576">
        <f t="shared" si="0"/>
        <v>8784140.160000002</v>
      </c>
    </row>
    <row r="19" spans="1:34" s="559" customFormat="1" ht="15" customHeight="1">
      <c r="A19" s="577">
        <v>10</v>
      </c>
      <c r="B19" s="578">
        <f t="shared" si="1"/>
        <v>45322</v>
      </c>
      <c r="C19" s="587"/>
      <c r="D19" s="585"/>
      <c r="E19" s="585"/>
      <c r="F19" s="585"/>
      <c r="G19" s="585"/>
      <c r="H19" s="585"/>
      <c r="I19" s="585"/>
      <c r="J19" s="585"/>
      <c r="K19" s="587"/>
      <c r="L19" s="595"/>
      <c r="M19" s="595">
        <v>10577026.220000001</v>
      </c>
      <c r="N19" s="595">
        <v>6087655.4199999999</v>
      </c>
      <c r="O19" s="595">
        <v>1033139.39</v>
      </c>
      <c r="P19" s="595">
        <v>425519.50999999902</v>
      </c>
      <c r="Q19" s="595">
        <v>442358.26</v>
      </c>
      <c r="R19" s="595">
        <v>352959.05</v>
      </c>
      <c r="S19" s="596">
        <v>123437.52</v>
      </c>
      <c r="T19" s="596">
        <v>140836.54999999999</v>
      </c>
      <c r="U19" s="596">
        <v>75295.63</v>
      </c>
      <c r="V19" s="595">
        <v>84228.6</v>
      </c>
      <c r="W19" s="595">
        <v>67585.27</v>
      </c>
      <c r="X19" s="596">
        <v>63288.5</v>
      </c>
      <c r="Y19" s="596">
        <v>53658.46</v>
      </c>
      <c r="Z19" s="595">
        <v>11820.31</v>
      </c>
      <c r="AA19" s="595">
        <v>8845.8799999999992</v>
      </c>
      <c r="AB19" s="595">
        <v>5614.36</v>
      </c>
      <c r="AC19" s="595">
        <v>8078</v>
      </c>
      <c r="AD19" s="595">
        <v>8774.82</v>
      </c>
      <c r="AE19" s="595">
        <v>3677.3</v>
      </c>
      <c r="AF19" s="589">
        <v>-8</v>
      </c>
      <c r="AG19" s="592">
        <v>-4043.630000000006</v>
      </c>
      <c r="AH19" s="576">
        <f t="shared" si="0"/>
        <v>19569747.420000002</v>
      </c>
    </row>
    <row r="20" spans="1:34" s="559" customFormat="1" ht="15" customHeight="1">
      <c r="A20" s="577">
        <v>11</v>
      </c>
      <c r="B20" s="578">
        <f t="shared" si="1"/>
        <v>45291</v>
      </c>
      <c r="C20" s="587"/>
      <c r="D20" s="585"/>
      <c r="E20" s="585"/>
      <c r="F20" s="585"/>
      <c r="G20" s="585"/>
      <c r="H20" s="585"/>
      <c r="I20" s="585"/>
      <c r="J20" s="585"/>
      <c r="K20" s="585"/>
      <c r="L20" s="587"/>
      <c r="M20" s="595">
        <v>6451964.5100001488</v>
      </c>
      <c r="N20" s="595">
        <v>11851875.369999999</v>
      </c>
      <c r="O20" s="595">
        <v>5668101.3800000399</v>
      </c>
      <c r="P20" s="595">
        <v>311988.5</v>
      </c>
      <c r="Q20" s="595">
        <v>139201.21</v>
      </c>
      <c r="R20" s="595">
        <v>133469.78</v>
      </c>
      <c r="S20" s="596">
        <v>169254</v>
      </c>
      <c r="T20" s="596">
        <v>193658.45</v>
      </c>
      <c r="U20" s="596">
        <v>108548.80000000101</v>
      </c>
      <c r="V20" s="595">
        <v>143069.54999999999</v>
      </c>
      <c r="W20" s="595">
        <v>62116.57</v>
      </c>
      <c r="X20" s="596">
        <v>81463.06</v>
      </c>
      <c r="Y20" s="596">
        <v>43966.43</v>
      </c>
      <c r="Z20" s="595">
        <v>51596.15</v>
      </c>
      <c r="AA20" s="595">
        <v>60472.44</v>
      </c>
      <c r="AB20" s="595">
        <v>19596.439999999999</v>
      </c>
      <c r="AC20" s="595">
        <v>3853.72</v>
      </c>
      <c r="AD20" s="595">
        <v>11230.13</v>
      </c>
      <c r="AE20" s="595">
        <v>834.71</v>
      </c>
      <c r="AF20" s="589">
        <v>682.86</v>
      </c>
      <c r="AG20" s="592">
        <v>77125.97</v>
      </c>
      <c r="AH20" s="576">
        <f t="shared" si="0"/>
        <v>25584070.030000187</v>
      </c>
    </row>
    <row r="21" spans="1:34" s="559" customFormat="1" ht="15" customHeight="1">
      <c r="A21" s="577">
        <v>12</v>
      </c>
      <c r="B21" s="578">
        <f t="shared" si="1"/>
        <v>45260</v>
      </c>
      <c r="C21" s="587"/>
      <c r="D21" s="585"/>
      <c r="E21" s="585"/>
      <c r="F21" s="585"/>
      <c r="G21" s="585"/>
      <c r="H21" s="585"/>
      <c r="I21" s="585"/>
      <c r="J21" s="585"/>
      <c r="K21" s="585"/>
      <c r="L21" s="585"/>
      <c r="M21" s="587">
        <v>0</v>
      </c>
      <c r="N21" s="595">
        <v>4976692.79</v>
      </c>
      <c r="O21" s="595">
        <v>10995306.92</v>
      </c>
      <c r="P21" s="595">
        <v>4266537.6800000099</v>
      </c>
      <c r="Q21" s="595">
        <v>370375.25</v>
      </c>
      <c r="R21" s="595">
        <v>260186.1</v>
      </c>
      <c r="S21" s="596">
        <v>72308.740000000005</v>
      </c>
      <c r="T21" s="596">
        <v>131471.74</v>
      </c>
      <c r="U21" s="596">
        <v>92527.42</v>
      </c>
      <c r="V21" s="595">
        <v>79520.94</v>
      </c>
      <c r="W21" s="595">
        <v>15564.83</v>
      </c>
      <c r="X21" s="596">
        <v>11415.96</v>
      </c>
      <c r="Y21" s="596">
        <v>18609.560000000001</v>
      </c>
      <c r="Z21" s="595">
        <v>29596.13</v>
      </c>
      <c r="AA21" s="595">
        <v>-8240.56</v>
      </c>
      <c r="AB21" s="595">
        <v>26792.47</v>
      </c>
      <c r="AC21" s="595">
        <v>24095.68</v>
      </c>
      <c r="AD21" s="595">
        <v>22295.58</v>
      </c>
      <c r="AE21" s="595">
        <v>29775.87</v>
      </c>
      <c r="AF21" s="589">
        <v>320.24</v>
      </c>
      <c r="AG21" s="592">
        <v>197021.55999999997</v>
      </c>
      <c r="AH21" s="576">
        <f t="shared" si="0"/>
        <v>21612174.900000006</v>
      </c>
    </row>
    <row r="22" spans="1:34" s="559" customFormat="1" ht="15" customHeight="1">
      <c r="A22" s="577">
        <v>13</v>
      </c>
      <c r="B22" s="578">
        <f t="shared" si="1"/>
        <v>45230</v>
      </c>
      <c r="C22" s="587"/>
      <c r="D22" s="585"/>
      <c r="E22" s="585"/>
      <c r="F22" s="585"/>
      <c r="G22" s="585"/>
      <c r="H22" s="585"/>
      <c r="I22" s="585"/>
      <c r="J22" s="585"/>
      <c r="K22" s="585"/>
      <c r="L22" s="585"/>
      <c r="M22" s="585">
        <v>0</v>
      </c>
      <c r="N22" s="587">
        <v>0</v>
      </c>
      <c r="O22" s="595">
        <v>6440553.4700000202</v>
      </c>
      <c r="P22" s="595">
        <v>11288380.4600001</v>
      </c>
      <c r="Q22" s="595">
        <v>6628254.7200000603</v>
      </c>
      <c r="R22" s="595">
        <v>669229.43999999901</v>
      </c>
      <c r="S22" s="596">
        <v>189524.21</v>
      </c>
      <c r="T22" s="596">
        <v>290330.32</v>
      </c>
      <c r="U22" s="596">
        <v>266204.15000000002</v>
      </c>
      <c r="V22" s="595">
        <v>103123.62</v>
      </c>
      <c r="W22" s="595">
        <v>49447.41</v>
      </c>
      <c r="X22" s="596">
        <v>55956.87</v>
      </c>
      <c r="Y22" s="596">
        <v>34650.629999999997</v>
      </c>
      <c r="Z22" s="595">
        <v>24044.13</v>
      </c>
      <c r="AA22" s="595">
        <v>32174.98</v>
      </c>
      <c r="AB22" s="595">
        <v>27883.06</v>
      </c>
      <c r="AC22" s="595">
        <v>4902.18</v>
      </c>
      <c r="AD22" s="595">
        <v>11130.7</v>
      </c>
      <c r="AE22" s="595">
        <v>5685.53</v>
      </c>
      <c r="AF22" s="589">
        <v>-267.68</v>
      </c>
      <c r="AG22" s="592">
        <v>27750.789999999997</v>
      </c>
      <c r="AH22" s="576">
        <f t="shared" si="0"/>
        <v>26148958.990000173</v>
      </c>
    </row>
    <row r="23" spans="1:34" s="559" customFormat="1" ht="15" customHeight="1">
      <c r="A23" s="577">
        <v>14</v>
      </c>
      <c r="B23" s="578">
        <f t="shared" si="1"/>
        <v>45199</v>
      </c>
      <c r="C23" s="587"/>
      <c r="D23" s="585"/>
      <c r="E23" s="585"/>
      <c r="F23" s="585"/>
      <c r="G23" s="585"/>
      <c r="H23" s="585"/>
      <c r="I23" s="585"/>
      <c r="J23" s="585"/>
      <c r="K23" s="585"/>
      <c r="L23" s="585"/>
      <c r="M23" s="585">
        <v>0</v>
      </c>
      <c r="N23" s="585">
        <v>0</v>
      </c>
      <c r="O23" s="587">
        <v>0</v>
      </c>
      <c r="P23" s="595">
        <v>6458314.8599994835</v>
      </c>
      <c r="Q23" s="595">
        <v>11571369.510000199</v>
      </c>
      <c r="R23" s="595">
        <v>6608059.3100000201</v>
      </c>
      <c r="S23" s="596">
        <v>1072492.27</v>
      </c>
      <c r="T23" s="596">
        <v>192334.87</v>
      </c>
      <c r="U23" s="596">
        <v>127004.3</v>
      </c>
      <c r="V23" s="595">
        <v>130239.36</v>
      </c>
      <c r="W23" s="595">
        <v>47099.13</v>
      </c>
      <c r="X23" s="596">
        <v>68719.350000000006</v>
      </c>
      <c r="Y23" s="596">
        <v>67618.47</v>
      </c>
      <c r="Z23" s="595">
        <v>28752.68</v>
      </c>
      <c r="AA23" s="595">
        <v>16830.13</v>
      </c>
      <c r="AB23" s="595">
        <v>64573.4</v>
      </c>
      <c r="AC23" s="595">
        <v>-399.93</v>
      </c>
      <c r="AD23" s="595">
        <v>7489.81</v>
      </c>
      <c r="AE23" s="595">
        <v>8034.6</v>
      </c>
      <c r="AF23" s="589">
        <v>7054.14</v>
      </c>
      <c r="AG23" s="592">
        <v>23592.19</v>
      </c>
      <c r="AH23" s="576">
        <f t="shared" si="0"/>
        <v>26499178.449999705</v>
      </c>
    </row>
    <row r="24" spans="1:34" s="559" customFormat="1" ht="15" customHeight="1">
      <c r="A24" s="577">
        <v>15</v>
      </c>
      <c r="B24" s="578">
        <f t="shared" si="1"/>
        <v>45169</v>
      </c>
      <c r="C24" s="587"/>
      <c r="D24" s="585"/>
      <c r="E24" s="585"/>
      <c r="F24" s="585"/>
      <c r="G24" s="585"/>
      <c r="H24" s="585"/>
      <c r="I24" s="585"/>
      <c r="J24" s="585"/>
      <c r="K24" s="585"/>
      <c r="L24" s="585"/>
      <c r="M24" s="585">
        <v>0</v>
      </c>
      <c r="N24" s="585">
        <v>0</v>
      </c>
      <c r="O24" s="587">
        <v>0</v>
      </c>
      <c r="P24" s="587">
        <v>0</v>
      </c>
      <c r="Q24" s="595">
        <v>4751236.41000003</v>
      </c>
      <c r="R24" s="595">
        <v>9732325.6000000015</v>
      </c>
      <c r="S24" s="596">
        <v>5271908.2400000496</v>
      </c>
      <c r="T24" s="596">
        <v>383735.94</v>
      </c>
      <c r="U24" s="596">
        <v>83103.59</v>
      </c>
      <c r="V24" s="595">
        <v>42703.55</v>
      </c>
      <c r="W24" s="595">
        <v>52664.62</v>
      </c>
      <c r="X24" s="596">
        <v>42737.67</v>
      </c>
      <c r="Y24" s="596">
        <v>37875.5</v>
      </c>
      <c r="Z24" s="595">
        <v>28726.34</v>
      </c>
      <c r="AA24" s="595">
        <v>43472.84</v>
      </c>
      <c r="AB24" s="595">
        <v>25331.99</v>
      </c>
      <c r="AC24" s="595">
        <v>-1940.56</v>
      </c>
      <c r="AD24" s="595">
        <v>2975.71</v>
      </c>
      <c r="AE24" s="595">
        <v>-3378.36</v>
      </c>
      <c r="AF24" s="589">
        <v>-1655.04</v>
      </c>
      <c r="AG24" s="592">
        <v>958.94999999999936</v>
      </c>
      <c r="AH24" s="576">
        <f t="shared" si="0"/>
        <v>20492782.990000088</v>
      </c>
    </row>
    <row r="25" spans="1:34" s="559" customFormat="1" ht="15" customHeight="1">
      <c r="A25" s="577">
        <v>16</v>
      </c>
      <c r="B25" s="578">
        <f t="shared" si="1"/>
        <v>45138</v>
      </c>
      <c r="C25" s="587"/>
      <c r="D25" s="585"/>
      <c r="E25" s="585"/>
      <c r="F25" s="585"/>
      <c r="G25" s="585"/>
      <c r="H25" s="585"/>
      <c r="I25" s="585"/>
      <c r="J25" s="585"/>
      <c r="K25" s="585"/>
      <c r="L25" s="585"/>
      <c r="M25" s="585">
        <v>0</v>
      </c>
      <c r="N25" s="585">
        <v>0</v>
      </c>
      <c r="O25" s="586">
        <v>0</v>
      </c>
      <c r="P25" s="585">
        <v>0</v>
      </c>
      <c r="Q25" s="587">
        <v>0</v>
      </c>
      <c r="R25" s="595">
        <v>5409288.1200000402</v>
      </c>
      <c r="S25" s="596">
        <v>10561204.459998138</v>
      </c>
      <c r="T25" s="596">
        <v>6579582.0100000398</v>
      </c>
      <c r="U25" s="596">
        <v>2505238.7200000002</v>
      </c>
      <c r="V25" s="595">
        <v>375245.82</v>
      </c>
      <c r="W25" s="595">
        <v>116233.56</v>
      </c>
      <c r="X25" s="596">
        <v>80476.08</v>
      </c>
      <c r="Y25" s="596">
        <v>73901.25</v>
      </c>
      <c r="Z25" s="595">
        <v>56652.22</v>
      </c>
      <c r="AA25" s="595">
        <v>49080.53</v>
      </c>
      <c r="AB25" s="595">
        <v>-1352.1000000000099</v>
      </c>
      <c r="AC25" s="595">
        <v>9985.8499999999894</v>
      </c>
      <c r="AD25" s="595">
        <v>9042.19</v>
      </c>
      <c r="AE25" s="595">
        <v>-35062.07</v>
      </c>
      <c r="AF25" s="589">
        <v>9892.16</v>
      </c>
      <c r="AG25" s="592">
        <v>68864.72</v>
      </c>
      <c r="AH25" s="576">
        <f t="shared" si="0"/>
        <v>25868273.519998215</v>
      </c>
    </row>
    <row r="26" spans="1:34" s="559" customFormat="1" ht="15" customHeight="1">
      <c r="A26" s="577">
        <v>17</v>
      </c>
      <c r="B26" s="578">
        <f t="shared" si="1"/>
        <v>45107</v>
      </c>
      <c r="C26" s="587"/>
      <c r="D26" s="585"/>
      <c r="E26" s="585"/>
      <c r="F26" s="585"/>
      <c r="G26" s="585"/>
      <c r="H26" s="585"/>
      <c r="I26" s="585"/>
      <c r="J26" s="585"/>
      <c r="K26" s="585"/>
      <c r="L26" s="585"/>
      <c r="M26" s="585">
        <v>0</v>
      </c>
      <c r="N26" s="585">
        <v>0</v>
      </c>
      <c r="O26" s="586">
        <v>0</v>
      </c>
      <c r="P26" s="585">
        <v>0</v>
      </c>
      <c r="Q26" s="585">
        <v>0</v>
      </c>
      <c r="R26" s="587">
        <v>0</v>
      </c>
      <c r="S26" s="596">
        <v>4249646.1000000201</v>
      </c>
      <c r="T26" s="596">
        <v>8770526.75999997</v>
      </c>
      <c r="U26" s="596">
        <v>3746086.79999999</v>
      </c>
      <c r="V26" s="595">
        <v>1715969.28</v>
      </c>
      <c r="W26" s="595">
        <v>286943.38</v>
      </c>
      <c r="X26" s="596">
        <v>120987.56</v>
      </c>
      <c r="Y26" s="596">
        <v>13631.77</v>
      </c>
      <c r="Z26" s="595">
        <v>11421.44</v>
      </c>
      <c r="AA26" s="595">
        <v>27569.09</v>
      </c>
      <c r="AB26" s="595">
        <v>15497.62</v>
      </c>
      <c r="AC26" s="595">
        <v>22724.080000000002</v>
      </c>
      <c r="AD26" s="595">
        <v>6159.79</v>
      </c>
      <c r="AE26" s="595">
        <v>15030.34</v>
      </c>
      <c r="AF26" s="598">
        <v>6892.14</v>
      </c>
      <c r="AG26" s="592">
        <v>30270.37</v>
      </c>
      <c r="AH26" s="576">
        <f t="shared" si="0"/>
        <v>19039356.519999977</v>
      </c>
    </row>
    <row r="27" spans="1:34" s="559" customFormat="1" ht="15" customHeight="1">
      <c r="A27" s="577">
        <v>18</v>
      </c>
      <c r="B27" s="578">
        <f t="shared" si="1"/>
        <v>45077</v>
      </c>
      <c r="C27" s="587"/>
      <c r="D27" s="585"/>
      <c r="E27" s="585"/>
      <c r="F27" s="585"/>
      <c r="G27" s="585"/>
      <c r="H27" s="585"/>
      <c r="I27" s="585"/>
      <c r="J27" s="585"/>
      <c r="K27" s="585"/>
      <c r="L27" s="585"/>
      <c r="M27" s="585">
        <v>0</v>
      </c>
      <c r="N27" s="585">
        <v>0</v>
      </c>
      <c r="O27" s="586">
        <v>0</v>
      </c>
      <c r="P27" s="585">
        <v>0</v>
      </c>
      <c r="Q27" s="586">
        <v>0</v>
      </c>
      <c r="R27" s="585">
        <v>0</v>
      </c>
      <c r="S27" s="587">
        <v>0</v>
      </c>
      <c r="T27" s="596">
        <v>5574948.2400000393</v>
      </c>
      <c r="U27" s="596">
        <v>7689310.1699999599</v>
      </c>
      <c r="V27" s="595">
        <v>4638337.49</v>
      </c>
      <c r="W27" s="595">
        <v>1314465.01</v>
      </c>
      <c r="X27" s="596">
        <v>395469.32</v>
      </c>
      <c r="Y27" s="596">
        <v>90278.3</v>
      </c>
      <c r="Z27" s="595">
        <v>58037.93</v>
      </c>
      <c r="AA27" s="595">
        <v>44880.39</v>
      </c>
      <c r="AB27" s="595">
        <v>60360.01</v>
      </c>
      <c r="AC27" s="595">
        <v>38077.879999999997</v>
      </c>
      <c r="AD27" s="595">
        <v>40947.5</v>
      </c>
      <c r="AE27" s="595">
        <v>14114.72</v>
      </c>
      <c r="AF27" s="589">
        <v>14920.78</v>
      </c>
      <c r="AG27" s="599">
        <v>32438.09</v>
      </c>
      <c r="AH27" s="576">
        <f t="shared" si="0"/>
        <v>20006585.830000002</v>
      </c>
    </row>
    <row r="28" spans="1:34" s="559" customFormat="1" ht="15" customHeight="1">
      <c r="A28" s="577">
        <v>19</v>
      </c>
      <c r="B28" s="578">
        <f t="shared" si="1"/>
        <v>45046</v>
      </c>
      <c r="C28" s="587"/>
      <c r="D28" s="585"/>
      <c r="E28" s="585"/>
      <c r="F28" s="585"/>
      <c r="G28" s="585"/>
      <c r="H28" s="585"/>
      <c r="I28" s="585"/>
      <c r="J28" s="585"/>
      <c r="K28" s="585"/>
      <c r="L28" s="585"/>
      <c r="M28" s="585">
        <v>0</v>
      </c>
      <c r="N28" s="585">
        <v>0</v>
      </c>
      <c r="O28" s="586">
        <v>0</v>
      </c>
      <c r="P28" s="585">
        <v>0</v>
      </c>
      <c r="Q28" s="586">
        <v>0</v>
      </c>
      <c r="R28" s="585">
        <v>0</v>
      </c>
      <c r="S28" s="585">
        <v>0</v>
      </c>
      <c r="T28" s="587">
        <v>0</v>
      </c>
      <c r="U28" s="596">
        <v>5732860.0200000405</v>
      </c>
      <c r="V28" s="595">
        <v>9920355.0300001092</v>
      </c>
      <c r="W28" s="595">
        <v>4998075.8500000099</v>
      </c>
      <c r="X28" s="596">
        <v>2190715.4700000002</v>
      </c>
      <c r="Y28" s="596">
        <v>308675.84000000102</v>
      </c>
      <c r="Z28" s="595">
        <v>237945.65</v>
      </c>
      <c r="AA28" s="595">
        <v>176341.34</v>
      </c>
      <c r="AB28" s="595">
        <v>64276.83</v>
      </c>
      <c r="AC28" s="595">
        <v>125200.44</v>
      </c>
      <c r="AD28" s="595">
        <v>31236.66</v>
      </c>
      <c r="AE28" s="595">
        <v>36157</v>
      </c>
      <c r="AF28" s="589">
        <v>30455.759999999998</v>
      </c>
      <c r="AG28" s="593">
        <v>199056.90999999997</v>
      </c>
      <c r="AH28" s="576">
        <f t="shared" si="0"/>
        <v>24051352.800000157</v>
      </c>
    </row>
    <row r="29" spans="1:34" s="559" customFormat="1" ht="15" customHeight="1">
      <c r="A29" s="577">
        <v>20</v>
      </c>
      <c r="B29" s="578">
        <f t="shared" si="1"/>
        <v>45016</v>
      </c>
      <c r="C29" s="587"/>
      <c r="D29" s="585"/>
      <c r="E29" s="585"/>
      <c r="F29" s="585"/>
      <c r="G29" s="585"/>
      <c r="H29" s="585"/>
      <c r="I29" s="585"/>
      <c r="J29" s="585"/>
      <c r="K29" s="585"/>
      <c r="L29" s="585"/>
      <c r="M29" s="585">
        <v>0</v>
      </c>
      <c r="N29" s="585">
        <v>0</v>
      </c>
      <c r="O29" s="586">
        <v>0</v>
      </c>
      <c r="P29" s="585">
        <v>0</v>
      </c>
      <c r="Q29" s="586">
        <v>0</v>
      </c>
      <c r="R29" s="585">
        <v>0</v>
      </c>
      <c r="S29" s="586">
        <v>0</v>
      </c>
      <c r="T29" s="585">
        <v>0</v>
      </c>
      <c r="U29" s="587">
        <v>0</v>
      </c>
      <c r="V29" s="595">
        <v>4329422.4799985792</v>
      </c>
      <c r="W29" s="595">
        <v>8023070.5600000098</v>
      </c>
      <c r="X29" s="596">
        <v>5250612.8200000403</v>
      </c>
      <c r="Y29" s="596">
        <v>855900.43999999797</v>
      </c>
      <c r="Z29" s="595">
        <v>166721.43</v>
      </c>
      <c r="AA29" s="595">
        <v>171718.19</v>
      </c>
      <c r="AB29" s="595">
        <v>109714.69</v>
      </c>
      <c r="AC29" s="595">
        <v>112585.65</v>
      </c>
      <c r="AD29" s="595">
        <v>114012.43</v>
      </c>
      <c r="AE29" s="595">
        <v>47219.57</v>
      </c>
      <c r="AF29" s="589">
        <v>26063.3</v>
      </c>
      <c r="AG29" s="592">
        <v>97798.5</v>
      </c>
      <c r="AH29" s="576">
        <f t="shared" si="0"/>
        <v>19304840.059998628</v>
      </c>
    </row>
    <row r="30" spans="1:34" s="559" customFormat="1" ht="15" customHeight="1">
      <c r="A30" s="577">
        <v>21</v>
      </c>
      <c r="B30" s="578">
        <f t="shared" si="1"/>
        <v>44985</v>
      </c>
      <c r="C30" s="587"/>
      <c r="D30" s="585"/>
      <c r="E30" s="585"/>
      <c r="F30" s="585"/>
      <c r="G30" s="585"/>
      <c r="H30" s="585"/>
      <c r="I30" s="585"/>
      <c r="J30" s="585"/>
      <c r="K30" s="585"/>
      <c r="L30" s="585"/>
      <c r="M30" s="585">
        <v>0</v>
      </c>
      <c r="N30" s="585">
        <v>0</v>
      </c>
      <c r="O30" s="586">
        <v>0</v>
      </c>
      <c r="P30" s="585">
        <v>0</v>
      </c>
      <c r="Q30" s="586">
        <v>0</v>
      </c>
      <c r="R30" s="585">
        <v>0</v>
      </c>
      <c r="S30" s="586">
        <v>0</v>
      </c>
      <c r="T30" s="586">
        <v>0</v>
      </c>
      <c r="U30" s="586">
        <v>0</v>
      </c>
      <c r="V30" s="585">
        <v>0</v>
      </c>
      <c r="W30" s="595">
        <v>3528227.79999999</v>
      </c>
      <c r="X30" s="596">
        <v>8128942.8099999707</v>
      </c>
      <c r="Y30" s="596">
        <v>5845224.5899999896</v>
      </c>
      <c r="Z30" s="595">
        <v>2504843.8099999898</v>
      </c>
      <c r="AA30" s="595">
        <v>355265.43000000197</v>
      </c>
      <c r="AB30" s="595">
        <v>125512.07</v>
      </c>
      <c r="AC30" s="595">
        <v>138146.46</v>
      </c>
      <c r="AD30" s="595">
        <v>149318.56</v>
      </c>
      <c r="AE30" s="595">
        <v>113462.07</v>
      </c>
      <c r="AF30" s="589">
        <v>91004.03</v>
      </c>
      <c r="AG30" s="592">
        <v>543924.99</v>
      </c>
      <c r="AH30" s="576">
        <f t="shared" si="0"/>
        <v>21523872.619999945</v>
      </c>
    </row>
    <row r="31" spans="1:34" s="559" customFormat="1" ht="15" customHeight="1">
      <c r="A31" s="577">
        <v>22</v>
      </c>
      <c r="B31" s="578">
        <f t="shared" si="1"/>
        <v>44957</v>
      </c>
      <c r="C31" s="587"/>
      <c r="D31" s="585"/>
      <c r="E31" s="585"/>
      <c r="F31" s="585"/>
      <c r="G31" s="585"/>
      <c r="H31" s="585"/>
      <c r="I31" s="585"/>
      <c r="J31" s="585"/>
      <c r="K31" s="585"/>
      <c r="L31" s="585"/>
      <c r="M31" s="585">
        <v>0</v>
      </c>
      <c r="N31" s="585">
        <v>0</v>
      </c>
      <c r="O31" s="586">
        <v>0</v>
      </c>
      <c r="P31" s="585">
        <v>0</v>
      </c>
      <c r="Q31" s="586">
        <v>0</v>
      </c>
      <c r="R31" s="585">
        <v>0</v>
      </c>
      <c r="S31" s="586">
        <v>0</v>
      </c>
      <c r="T31" s="586">
        <v>0</v>
      </c>
      <c r="U31" s="586">
        <v>0</v>
      </c>
      <c r="V31" s="585">
        <v>0</v>
      </c>
      <c r="W31" s="585">
        <v>0</v>
      </c>
      <c r="X31" s="596">
        <v>3568379.8999999892</v>
      </c>
      <c r="Y31" s="596">
        <v>7607630.6600000104</v>
      </c>
      <c r="Z31" s="595">
        <v>4207506.9399999995</v>
      </c>
      <c r="AA31" s="595">
        <v>1751827.7</v>
      </c>
      <c r="AB31" s="595">
        <v>114232.41</v>
      </c>
      <c r="AC31" s="595">
        <v>76488.160000000003</v>
      </c>
      <c r="AD31" s="595">
        <v>64546.01</v>
      </c>
      <c r="AE31" s="595">
        <v>62331.26</v>
      </c>
      <c r="AF31" s="589">
        <v>42643.43</v>
      </c>
      <c r="AG31" s="592">
        <v>309943.95</v>
      </c>
      <c r="AH31" s="576">
        <f t="shared" si="0"/>
        <v>17805530.420000002</v>
      </c>
    </row>
    <row r="32" spans="1:34" s="559" customFormat="1" ht="15" customHeight="1">
      <c r="A32" s="577">
        <v>23</v>
      </c>
      <c r="B32" s="578">
        <f t="shared" si="1"/>
        <v>44926</v>
      </c>
      <c r="C32" s="587"/>
      <c r="D32" s="585"/>
      <c r="E32" s="585"/>
      <c r="F32" s="585"/>
      <c r="G32" s="585"/>
      <c r="H32" s="585"/>
      <c r="I32" s="585"/>
      <c r="J32" s="585"/>
      <c r="K32" s="585"/>
      <c r="L32" s="585"/>
      <c r="M32" s="585">
        <v>0</v>
      </c>
      <c r="N32" s="585">
        <v>0</v>
      </c>
      <c r="O32" s="586">
        <v>0</v>
      </c>
      <c r="P32" s="585">
        <v>0</v>
      </c>
      <c r="Q32" s="586">
        <v>0</v>
      </c>
      <c r="R32" s="585">
        <v>0</v>
      </c>
      <c r="S32" s="586">
        <v>0</v>
      </c>
      <c r="T32" s="586">
        <v>0</v>
      </c>
      <c r="U32" s="586">
        <v>0</v>
      </c>
      <c r="V32" s="585">
        <v>0</v>
      </c>
      <c r="W32" s="586">
        <v>0</v>
      </c>
      <c r="X32" s="585">
        <v>0</v>
      </c>
      <c r="Y32" s="596">
        <v>4650308.7400000207</v>
      </c>
      <c r="Z32" s="595">
        <v>7318911.7700000303</v>
      </c>
      <c r="AA32" s="595">
        <v>4563215.51</v>
      </c>
      <c r="AB32" s="595">
        <v>1379181.24</v>
      </c>
      <c r="AC32" s="595">
        <v>134864.33000000002</v>
      </c>
      <c r="AD32" s="595">
        <v>95447.03</v>
      </c>
      <c r="AE32" s="595">
        <v>74418.100000000006</v>
      </c>
      <c r="AF32" s="589">
        <v>94063.27</v>
      </c>
      <c r="AG32" s="592">
        <v>382887.69999999995</v>
      </c>
      <c r="AH32" s="576">
        <f t="shared" si="0"/>
        <v>18693297.69000005</v>
      </c>
    </row>
    <row r="33" spans="1:79" s="559" customFormat="1" ht="15" customHeight="1">
      <c r="A33" s="577">
        <v>24</v>
      </c>
      <c r="B33" s="578">
        <f t="shared" si="1"/>
        <v>44895</v>
      </c>
      <c r="C33" s="587"/>
      <c r="D33" s="585"/>
      <c r="E33" s="585"/>
      <c r="F33" s="585"/>
      <c r="G33" s="585"/>
      <c r="H33" s="585"/>
      <c r="I33" s="585"/>
      <c r="J33" s="585"/>
      <c r="K33" s="585"/>
      <c r="L33" s="585"/>
      <c r="M33" s="585">
        <v>0</v>
      </c>
      <c r="N33" s="585">
        <v>0</v>
      </c>
      <c r="O33" s="586">
        <v>0</v>
      </c>
      <c r="P33" s="585">
        <v>0</v>
      </c>
      <c r="Q33" s="586">
        <v>0</v>
      </c>
      <c r="R33" s="585">
        <v>0</v>
      </c>
      <c r="S33" s="586">
        <v>0</v>
      </c>
      <c r="T33" s="586">
        <v>0</v>
      </c>
      <c r="U33" s="586">
        <v>0</v>
      </c>
      <c r="V33" s="585">
        <v>0</v>
      </c>
      <c r="W33" s="586">
        <v>0</v>
      </c>
      <c r="X33" s="586">
        <v>0</v>
      </c>
      <c r="Y33" s="585">
        <v>0</v>
      </c>
      <c r="Z33" s="595">
        <v>4443524.2500000205</v>
      </c>
      <c r="AA33" s="595">
        <v>7278994.04</v>
      </c>
      <c r="AB33" s="595">
        <v>4560940.08</v>
      </c>
      <c r="AC33" s="595">
        <v>956554.04</v>
      </c>
      <c r="AD33" s="595">
        <v>195753.61</v>
      </c>
      <c r="AE33" s="595">
        <v>53282.91</v>
      </c>
      <c r="AF33" s="589">
        <v>55603.44</v>
      </c>
      <c r="AG33" s="592">
        <v>277023.91000000003</v>
      </c>
      <c r="AH33" s="576">
        <f t="shared" si="0"/>
        <v>17821676.280000024</v>
      </c>
    </row>
    <row r="34" spans="1:79" s="559" customFormat="1" ht="15" customHeight="1">
      <c r="A34" s="577">
        <v>25</v>
      </c>
      <c r="B34" s="578">
        <f t="shared" si="1"/>
        <v>44865</v>
      </c>
      <c r="C34" s="587"/>
      <c r="D34" s="585"/>
      <c r="E34" s="585"/>
      <c r="F34" s="585"/>
      <c r="G34" s="585"/>
      <c r="H34" s="585"/>
      <c r="I34" s="585"/>
      <c r="J34" s="585"/>
      <c r="K34" s="585"/>
      <c r="L34" s="585"/>
      <c r="M34" s="585">
        <v>0</v>
      </c>
      <c r="N34" s="585">
        <v>0</v>
      </c>
      <c r="O34" s="586">
        <v>0</v>
      </c>
      <c r="P34" s="585">
        <v>0</v>
      </c>
      <c r="Q34" s="586">
        <v>0</v>
      </c>
      <c r="R34" s="585">
        <v>0</v>
      </c>
      <c r="S34" s="586">
        <v>0</v>
      </c>
      <c r="T34" s="586">
        <v>0</v>
      </c>
      <c r="U34" s="586">
        <v>0</v>
      </c>
      <c r="V34" s="585">
        <v>0</v>
      </c>
      <c r="W34" s="586">
        <v>0</v>
      </c>
      <c r="X34" s="586">
        <v>0</v>
      </c>
      <c r="Y34" s="586">
        <v>0</v>
      </c>
      <c r="Z34" s="585">
        <v>0</v>
      </c>
      <c r="AA34" s="595">
        <v>5114392.3300000401</v>
      </c>
      <c r="AB34" s="595">
        <v>8573588.1700000297</v>
      </c>
      <c r="AC34" s="595">
        <v>5730810.6400000397</v>
      </c>
      <c r="AD34" s="595">
        <v>758862.01</v>
      </c>
      <c r="AE34" s="595">
        <v>185831.6</v>
      </c>
      <c r="AF34" s="589">
        <v>110845.94</v>
      </c>
      <c r="AG34" s="592">
        <v>334475.64</v>
      </c>
      <c r="AH34" s="576">
        <f t="shared" si="0"/>
        <v>20808806.330000117</v>
      </c>
    </row>
    <row r="35" spans="1:79" s="559" customFormat="1" ht="15" customHeight="1">
      <c r="A35" s="577">
        <v>26</v>
      </c>
      <c r="B35" s="578">
        <f t="shared" si="1"/>
        <v>44834</v>
      </c>
      <c r="C35" s="587"/>
      <c r="D35" s="585"/>
      <c r="E35" s="585"/>
      <c r="F35" s="585"/>
      <c r="G35" s="585"/>
      <c r="H35" s="585"/>
      <c r="I35" s="585"/>
      <c r="J35" s="585"/>
      <c r="K35" s="585"/>
      <c r="L35" s="585"/>
      <c r="M35" s="585">
        <v>0</v>
      </c>
      <c r="N35" s="585">
        <v>0</v>
      </c>
      <c r="O35" s="586">
        <v>0</v>
      </c>
      <c r="P35" s="585">
        <v>0</v>
      </c>
      <c r="Q35" s="586">
        <v>0</v>
      </c>
      <c r="R35" s="585">
        <v>0</v>
      </c>
      <c r="S35" s="586">
        <v>0</v>
      </c>
      <c r="T35" s="586">
        <v>0</v>
      </c>
      <c r="U35" s="586">
        <v>0</v>
      </c>
      <c r="V35" s="585">
        <v>0</v>
      </c>
      <c r="W35" s="586">
        <v>0</v>
      </c>
      <c r="X35" s="586">
        <v>0</v>
      </c>
      <c r="Y35" s="586">
        <v>0</v>
      </c>
      <c r="Z35" s="585">
        <v>0</v>
      </c>
      <c r="AA35" s="585">
        <v>0</v>
      </c>
      <c r="AB35" s="595">
        <v>3013472.0899999901</v>
      </c>
      <c r="AC35" s="595">
        <v>7513501.9799999902</v>
      </c>
      <c r="AD35" s="595">
        <v>5454647.1000000304</v>
      </c>
      <c r="AE35" s="595">
        <v>1488479.25</v>
      </c>
      <c r="AF35" s="589">
        <v>106382.45</v>
      </c>
      <c r="AG35" s="592">
        <v>282890.54000000027</v>
      </c>
      <c r="AH35" s="576">
        <f t="shared" si="0"/>
        <v>17859373.410000008</v>
      </c>
    </row>
    <row r="36" spans="1:79" s="559" customFormat="1" ht="15" customHeight="1">
      <c r="A36" s="577">
        <v>27</v>
      </c>
      <c r="B36" s="578">
        <f t="shared" si="1"/>
        <v>44804</v>
      </c>
      <c r="C36" s="587"/>
      <c r="D36" s="585"/>
      <c r="E36" s="585"/>
      <c r="F36" s="585"/>
      <c r="G36" s="585"/>
      <c r="H36" s="585"/>
      <c r="I36" s="585"/>
      <c r="J36" s="585"/>
      <c r="K36" s="585"/>
      <c r="L36" s="585"/>
      <c r="M36" s="585">
        <v>0</v>
      </c>
      <c r="N36" s="585">
        <v>0</v>
      </c>
      <c r="O36" s="586">
        <v>0</v>
      </c>
      <c r="P36" s="585">
        <v>0</v>
      </c>
      <c r="Q36" s="586">
        <v>0</v>
      </c>
      <c r="R36" s="585">
        <v>0</v>
      </c>
      <c r="S36" s="586">
        <v>0</v>
      </c>
      <c r="T36" s="586">
        <v>0</v>
      </c>
      <c r="U36" s="586">
        <v>0</v>
      </c>
      <c r="V36" s="585">
        <v>0</v>
      </c>
      <c r="W36" s="586">
        <v>0</v>
      </c>
      <c r="X36" s="586">
        <v>0</v>
      </c>
      <c r="Y36" s="586">
        <v>0</v>
      </c>
      <c r="Z36" s="585">
        <v>0</v>
      </c>
      <c r="AA36" s="586">
        <v>0</v>
      </c>
      <c r="AB36" s="585">
        <v>0</v>
      </c>
      <c r="AC36" s="595">
        <v>3985788.2899999903</v>
      </c>
      <c r="AD36" s="595">
        <v>6773617.0600000098</v>
      </c>
      <c r="AE36" s="595">
        <v>4667704.2600000203</v>
      </c>
      <c r="AF36" s="589">
        <v>742791.95</v>
      </c>
      <c r="AG36" s="592">
        <v>339157.30000000028</v>
      </c>
      <c r="AH36" s="576">
        <f t="shared" si="0"/>
        <v>16509058.86000002</v>
      </c>
    </row>
    <row r="37" spans="1:79" s="559" customFormat="1" ht="15" customHeight="1">
      <c r="A37" s="577">
        <v>28</v>
      </c>
      <c r="B37" s="578">
        <f t="shared" si="1"/>
        <v>44773</v>
      </c>
      <c r="C37" s="587"/>
      <c r="D37" s="585"/>
      <c r="E37" s="585"/>
      <c r="F37" s="585"/>
      <c r="G37" s="585"/>
      <c r="H37" s="585"/>
      <c r="I37" s="585"/>
      <c r="J37" s="585"/>
      <c r="K37" s="585"/>
      <c r="L37" s="585"/>
      <c r="M37" s="585">
        <v>0</v>
      </c>
      <c r="N37" s="585">
        <v>0</v>
      </c>
      <c r="O37" s="586">
        <v>0</v>
      </c>
      <c r="P37" s="585">
        <v>0</v>
      </c>
      <c r="Q37" s="586">
        <v>0</v>
      </c>
      <c r="R37" s="585">
        <v>0</v>
      </c>
      <c r="S37" s="586">
        <v>0</v>
      </c>
      <c r="T37" s="586">
        <v>0</v>
      </c>
      <c r="U37" s="586">
        <v>0</v>
      </c>
      <c r="V37" s="585">
        <v>0</v>
      </c>
      <c r="W37" s="586">
        <v>0</v>
      </c>
      <c r="X37" s="586">
        <v>0</v>
      </c>
      <c r="Y37" s="586">
        <v>0</v>
      </c>
      <c r="Z37" s="585">
        <v>0</v>
      </c>
      <c r="AA37" s="586">
        <v>0</v>
      </c>
      <c r="AB37" s="585">
        <v>0</v>
      </c>
      <c r="AC37" s="585">
        <v>0</v>
      </c>
      <c r="AD37" s="595">
        <v>4409466.76999998</v>
      </c>
      <c r="AE37" s="595">
        <v>7387954.4499999695</v>
      </c>
      <c r="AF37" s="589">
        <v>6019198.5600000303</v>
      </c>
      <c r="AG37" s="592">
        <v>1409008.4500000002</v>
      </c>
      <c r="AH37" s="576">
        <f t="shared" si="0"/>
        <v>19225628.229999978</v>
      </c>
    </row>
    <row r="38" spans="1:79" s="559" customFormat="1" ht="15" customHeight="1">
      <c r="A38" s="577">
        <v>29</v>
      </c>
      <c r="B38" s="578">
        <f t="shared" si="1"/>
        <v>44742</v>
      </c>
      <c r="C38" s="587"/>
      <c r="D38" s="585"/>
      <c r="E38" s="585"/>
      <c r="F38" s="585"/>
      <c r="G38" s="585"/>
      <c r="H38" s="585"/>
      <c r="I38" s="585"/>
      <c r="J38" s="585"/>
      <c r="K38" s="585"/>
      <c r="L38" s="585"/>
      <c r="M38" s="585">
        <v>0</v>
      </c>
      <c r="N38" s="585">
        <v>0</v>
      </c>
      <c r="O38" s="586">
        <v>0</v>
      </c>
      <c r="P38" s="585">
        <v>0</v>
      </c>
      <c r="Q38" s="586">
        <v>0</v>
      </c>
      <c r="R38" s="585">
        <v>0</v>
      </c>
      <c r="S38" s="586">
        <v>0</v>
      </c>
      <c r="T38" s="586">
        <v>0</v>
      </c>
      <c r="U38" s="586">
        <v>0</v>
      </c>
      <c r="V38" s="585">
        <v>0</v>
      </c>
      <c r="W38" s="586">
        <v>0</v>
      </c>
      <c r="X38" s="586">
        <v>0</v>
      </c>
      <c r="Y38" s="586">
        <v>0</v>
      </c>
      <c r="Z38" s="585">
        <v>0</v>
      </c>
      <c r="AA38" s="586">
        <v>0</v>
      </c>
      <c r="AB38" s="585">
        <v>0</v>
      </c>
      <c r="AC38" s="585">
        <v>0</v>
      </c>
      <c r="AD38" s="585">
        <v>0</v>
      </c>
      <c r="AE38" s="595">
        <v>3659595.0599999898</v>
      </c>
      <c r="AF38" s="589">
        <v>6046470.4000000115</v>
      </c>
      <c r="AG38" s="592">
        <v>5692617.8000000603</v>
      </c>
      <c r="AH38" s="576">
        <f t="shared" si="0"/>
        <v>15398683.260000061</v>
      </c>
    </row>
    <row r="39" spans="1:79" s="559" customFormat="1" ht="15" customHeight="1">
      <c r="A39" s="577">
        <v>30</v>
      </c>
      <c r="B39" s="578">
        <f t="shared" si="1"/>
        <v>44712</v>
      </c>
      <c r="C39" s="587"/>
      <c r="D39" s="585"/>
      <c r="E39" s="585"/>
      <c r="F39" s="585"/>
      <c r="G39" s="585"/>
      <c r="H39" s="585"/>
      <c r="I39" s="585"/>
      <c r="J39" s="585"/>
      <c r="K39" s="585"/>
      <c r="L39" s="585"/>
      <c r="M39" s="585">
        <v>0</v>
      </c>
      <c r="N39" s="585">
        <v>0</v>
      </c>
      <c r="O39" s="586">
        <v>0</v>
      </c>
      <c r="P39" s="585">
        <v>0</v>
      </c>
      <c r="Q39" s="586">
        <v>0</v>
      </c>
      <c r="R39" s="585">
        <v>0</v>
      </c>
      <c r="S39" s="586">
        <v>0</v>
      </c>
      <c r="T39" s="586">
        <v>0</v>
      </c>
      <c r="U39" s="586">
        <v>0</v>
      </c>
      <c r="V39" s="585">
        <v>0</v>
      </c>
      <c r="W39" s="586">
        <v>0</v>
      </c>
      <c r="X39" s="586">
        <v>0</v>
      </c>
      <c r="Y39" s="586">
        <v>0</v>
      </c>
      <c r="Z39" s="585">
        <v>0</v>
      </c>
      <c r="AA39" s="586">
        <v>0</v>
      </c>
      <c r="AB39" s="585">
        <v>0</v>
      </c>
      <c r="AC39" s="585">
        <v>0</v>
      </c>
      <c r="AD39" s="585">
        <v>0</v>
      </c>
      <c r="AE39" s="585">
        <v>0</v>
      </c>
      <c r="AF39" s="589">
        <v>4673073.1600000095</v>
      </c>
      <c r="AG39" s="592">
        <v>13346876.81000003</v>
      </c>
      <c r="AH39" s="576">
        <f>SUM(C39:AG39)</f>
        <v>18019949.97000004</v>
      </c>
    </row>
    <row r="40" spans="1:79" s="559" customFormat="1" ht="31.35" customHeight="1" thickBot="1">
      <c r="A40" s="577">
        <v>31</v>
      </c>
      <c r="B40" s="578" t="s">
        <v>1497</v>
      </c>
      <c r="C40" s="601"/>
      <c r="D40" s="587"/>
      <c r="E40" s="585"/>
      <c r="F40" s="585"/>
      <c r="G40" s="585"/>
      <c r="H40" s="585"/>
      <c r="I40" s="585"/>
      <c r="J40" s="585"/>
      <c r="K40" s="585"/>
      <c r="L40" s="585"/>
      <c r="M40" s="585">
        <v>0</v>
      </c>
      <c r="N40" s="585">
        <v>0</v>
      </c>
      <c r="O40" s="585">
        <v>0</v>
      </c>
      <c r="P40" s="586">
        <v>0</v>
      </c>
      <c r="Q40" s="585">
        <v>0</v>
      </c>
      <c r="R40" s="586">
        <v>0</v>
      </c>
      <c r="S40" s="585">
        <v>0</v>
      </c>
      <c r="T40" s="586">
        <v>0</v>
      </c>
      <c r="U40" s="586">
        <v>0</v>
      </c>
      <c r="V40" s="586">
        <v>0</v>
      </c>
      <c r="W40" s="585">
        <v>0</v>
      </c>
      <c r="X40" s="586">
        <v>0</v>
      </c>
      <c r="Y40" s="586">
        <v>0</v>
      </c>
      <c r="Z40" s="586">
        <v>0</v>
      </c>
      <c r="AA40" s="585">
        <v>0</v>
      </c>
      <c r="AB40" s="586">
        <v>0</v>
      </c>
      <c r="AC40" s="585">
        <v>0</v>
      </c>
      <c r="AD40" s="585">
        <v>0</v>
      </c>
      <c r="AE40" s="585">
        <v>0</v>
      </c>
      <c r="AF40" s="610">
        <v>0</v>
      </c>
      <c r="AG40" s="591">
        <v>678427974.60999954</v>
      </c>
      <c r="AH40" s="576">
        <f>SUM(C40:AG40)</f>
        <v>678427974.60999954</v>
      </c>
    </row>
    <row r="41" spans="1:79" s="559" customFormat="1" ht="40.35" customHeight="1">
      <c r="A41" s="1124">
        <v>32</v>
      </c>
      <c r="B41" s="1125" t="s">
        <v>1499</v>
      </c>
      <c r="C41" s="1126">
        <f>SUM(C10:C40)</f>
        <v>0</v>
      </c>
      <c r="D41" s="1126">
        <f>SUM(D10:D40)</f>
        <v>0</v>
      </c>
      <c r="E41" s="1126">
        <f t="shared" ref="E41:AC41" si="2">SUM(E10:E40)</f>
        <v>0</v>
      </c>
      <c r="F41" s="1126">
        <f t="shared" si="2"/>
        <v>0</v>
      </c>
      <c r="G41" s="1126">
        <f t="shared" si="2"/>
        <v>0</v>
      </c>
      <c r="H41" s="1126">
        <f t="shared" si="2"/>
        <v>0</v>
      </c>
      <c r="I41" s="1126">
        <f t="shared" si="2"/>
        <v>0</v>
      </c>
      <c r="J41" s="1126">
        <f t="shared" si="2"/>
        <v>0</v>
      </c>
      <c r="K41" s="1126">
        <f t="shared" si="2"/>
        <v>0</v>
      </c>
      <c r="L41" s="1126">
        <f t="shared" si="2"/>
        <v>0</v>
      </c>
      <c r="M41" s="1126">
        <f t="shared" si="2"/>
        <v>24312327.070000149</v>
      </c>
      <c r="N41" s="1126">
        <f t="shared" si="2"/>
        <v>24360120.229999997</v>
      </c>
      <c r="O41" s="1126">
        <f t="shared" si="2"/>
        <v>24813611.770000063</v>
      </c>
      <c r="P41" s="1126">
        <f t="shared" si="2"/>
        <v>23338606.519999593</v>
      </c>
      <c r="Q41" s="1126">
        <f t="shared" si="2"/>
        <v>24365876.990000289</v>
      </c>
      <c r="R41" s="1126">
        <f t="shared" si="2"/>
        <v>23649421.240000062</v>
      </c>
      <c r="S41" s="1126">
        <f t="shared" si="2"/>
        <v>22004047.699998207</v>
      </c>
      <c r="T41" s="1126">
        <f t="shared" si="2"/>
        <v>22595644.53000005</v>
      </c>
      <c r="U41" s="1126">
        <f t="shared" si="2"/>
        <v>20798571.61999999</v>
      </c>
      <c r="V41" s="1126">
        <f t="shared" si="2"/>
        <v>21697968.829998687</v>
      </c>
      <c r="W41" s="1126">
        <f t="shared" si="2"/>
        <v>18710181.780000009</v>
      </c>
      <c r="X41" s="1126">
        <f t="shared" si="2"/>
        <v>20152437.380000003</v>
      </c>
      <c r="Y41" s="1126">
        <f t="shared" si="2"/>
        <v>19736145.310000021</v>
      </c>
      <c r="Z41" s="1126">
        <f t="shared" si="2"/>
        <v>19274474.97000004</v>
      </c>
      <c r="AA41" s="1126">
        <f t="shared" si="2"/>
        <v>19747140.86000004</v>
      </c>
      <c r="AB41" s="1126">
        <f t="shared" si="2"/>
        <v>18222806.44000002</v>
      </c>
      <c r="AC41" s="1126">
        <f t="shared" si="2"/>
        <v>18924747.37000002</v>
      </c>
      <c r="AD41" s="1126">
        <f>SUM(AD10:AD40)</f>
        <v>18184487.520000022</v>
      </c>
      <c r="AE41" s="1126">
        <f>SUM(AE10:AE40)</f>
        <v>17850352.21999998</v>
      </c>
      <c r="AF41" s="1126">
        <f>SUM(AF10:AF40)</f>
        <v>18085463.980000049</v>
      </c>
      <c r="AG41" s="1127">
        <f>SUM(AG10:AG40)</f>
        <v>702175529.13999963</v>
      </c>
      <c r="AH41" s="1128">
        <f>SUM(AH10:AH40)</f>
        <v>1122999963.4699969</v>
      </c>
    </row>
    <row r="42" spans="1:79" s="559" customFormat="1" ht="40.35" customHeight="1">
      <c r="A42" s="579">
        <v>33</v>
      </c>
      <c r="B42" s="580" t="s">
        <v>1500</v>
      </c>
      <c r="C42" s="569"/>
      <c r="D42" s="595"/>
      <c r="E42" s="595"/>
      <c r="F42" s="595"/>
      <c r="G42" s="570"/>
      <c r="H42" s="595"/>
      <c r="I42" s="595"/>
      <c r="J42" s="595"/>
      <c r="K42" s="595"/>
      <c r="L42" s="595"/>
      <c r="M42" s="595"/>
      <c r="N42" s="595"/>
      <c r="O42" s="596"/>
      <c r="P42" s="595"/>
      <c r="Q42" s="596"/>
      <c r="R42" s="595"/>
      <c r="S42" s="596"/>
      <c r="T42" s="596"/>
      <c r="U42" s="596"/>
      <c r="V42" s="595"/>
      <c r="W42" s="596"/>
      <c r="X42" s="596"/>
      <c r="Y42" s="596"/>
      <c r="Z42" s="595"/>
      <c r="AA42" s="596"/>
      <c r="AB42" s="595"/>
      <c r="AC42" s="596"/>
      <c r="AD42" s="596"/>
      <c r="AE42" s="595"/>
      <c r="AF42" s="612"/>
      <c r="AG42" s="570"/>
      <c r="AH42" s="576">
        <f>SUM(C42:AG42)</f>
        <v>0</v>
      </c>
    </row>
    <row r="43" spans="1:79" s="559" customFormat="1" ht="40.35" customHeight="1">
      <c r="A43" s="579">
        <v>34</v>
      </c>
      <c r="B43" s="580" t="s">
        <v>1501</v>
      </c>
      <c r="C43" s="561"/>
      <c r="D43" s="562"/>
      <c r="E43" s="562"/>
      <c r="F43" s="562"/>
      <c r="G43" s="562"/>
      <c r="H43" s="562"/>
      <c r="I43" s="562"/>
      <c r="J43" s="562"/>
      <c r="K43" s="562"/>
      <c r="L43" s="562"/>
      <c r="M43" s="562"/>
      <c r="N43" s="562"/>
      <c r="O43" s="563"/>
      <c r="P43" s="562"/>
      <c r="Q43" s="563"/>
      <c r="R43" s="562"/>
      <c r="S43" s="563"/>
      <c r="T43" s="563"/>
      <c r="U43" s="563"/>
      <c r="V43" s="562"/>
      <c r="W43" s="563"/>
      <c r="X43" s="563"/>
      <c r="Y43" s="563"/>
      <c r="Z43" s="562"/>
      <c r="AA43" s="563"/>
      <c r="AB43" s="562"/>
      <c r="AC43" s="563"/>
      <c r="AD43" s="594"/>
      <c r="AE43" s="670"/>
      <c r="AF43" s="613"/>
      <c r="AG43" s="611"/>
      <c r="AH43" s="564"/>
    </row>
    <row r="44" spans="1:79" s="559" customFormat="1" ht="40.35" customHeight="1">
      <c r="A44" s="579">
        <v>35</v>
      </c>
      <c r="B44" s="581" t="s">
        <v>1502</v>
      </c>
      <c r="C44" s="569"/>
      <c r="D44" s="595"/>
      <c r="E44" s="595"/>
      <c r="F44" s="595"/>
      <c r="G44" s="570"/>
      <c r="H44" s="595"/>
      <c r="I44" s="595"/>
      <c r="J44" s="595"/>
      <c r="K44" s="595"/>
      <c r="L44" s="595"/>
      <c r="M44" s="595"/>
      <c r="N44" s="595"/>
      <c r="O44" s="596"/>
      <c r="P44" s="595"/>
      <c r="Q44" s="596"/>
      <c r="R44" s="595"/>
      <c r="S44" s="596"/>
      <c r="T44" s="596"/>
      <c r="U44" s="596"/>
      <c r="V44" s="595"/>
      <c r="W44" s="596"/>
      <c r="X44" s="596"/>
      <c r="Y44" s="596"/>
      <c r="Z44" s="595"/>
      <c r="AA44" s="596"/>
      <c r="AB44" s="595"/>
      <c r="AC44" s="596"/>
      <c r="AD44" s="596"/>
      <c r="AE44" s="595"/>
      <c r="AF44" s="612"/>
      <c r="AG44" s="570"/>
      <c r="AH44" s="573">
        <f>SUM(C44:AG44)</f>
        <v>0</v>
      </c>
    </row>
    <row r="45" spans="1:79" s="559" customFormat="1" ht="38.25">
      <c r="A45" s="579">
        <v>36</v>
      </c>
      <c r="B45" s="582" t="s">
        <v>1503</v>
      </c>
      <c r="C45" s="571">
        <f>SUM(C41:C44)</f>
        <v>0</v>
      </c>
      <c r="D45" s="571">
        <f>SUM(D41:D44)</f>
        <v>0</v>
      </c>
      <c r="E45" s="572">
        <f t="shared" ref="E45:AB45" si="3">SUM(E41:E44)</f>
        <v>0</v>
      </c>
      <c r="F45" s="572">
        <f>SUM(F41:F44)</f>
        <v>0</v>
      </c>
      <c r="G45" s="572">
        <f t="shared" si="3"/>
        <v>0</v>
      </c>
      <c r="H45" s="572">
        <f t="shared" si="3"/>
        <v>0</v>
      </c>
      <c r="I45" s="572">
        <f t="shared" si="3"/>
        <v>0</v>
      </c>
      <c r="J45" s="572">
        <f t="shared" si="3"/>
        <v>0</v>
      </c>
      <c r="K45" s="572">
        <f t="shared" si="3"/>
        <v>0</v>
      </c>
      <c r="L45" s="572">
        <f t="shared" si="3"/>
        <v>0</v>
      </c>
      <c r="M45" s="572">
        <f t="shared" si="3"/>
        <v>24312327.070000149</v>
      </c>
      <c r="N45" s="572">
        <f t="shared" si="3"/>
        <v>24360120.229999997</v>
      </c>
      <c r="O45" s="572">
        <f t="shared" si="3"/>
        <v>24813611.770000063</v>
      </c>
      <c r="P45" s="572">
        <f t="shared" si="3"/>
        <v>23338606.519999593</v>
      </c>
      <c r="Q45" s="572">
        <f t="shared" si="3"/>
        <v>24365876.990000289</v>
      </c>
      <c r="R45" s="572">
        <f t="shared" si="3"/>
        <v>23649421.240000062</v>
      </c>
      <c r="S45" s="572">
        <f t="shared" si="3"/>
        <v>22004047.699998207</v>
      </c>
      <c r="T45" s="572">
        <f t="shared" si="3"/>
        <v>22595644.53000005</v>
      </c>
      <c r="U45" s="572">
        <f t="shared" si="3"/>
        <v>20798571.61999999</v>
      </c>
      <c r="V45" s="572">
        <f t="shared" si="3"/>
        <v>21697968.829998687</v>
      </c>
      <c r="W45" s="572">
        <f t="shared" si="3"/>
        <v>18710181.780000009</v>
      </c>
      <c r="X45" s="572">
        <f t="shared" si="3"/>
        <v>20152437.380000003</v>
      </c>
      <c r="Y45" s="572">
        <f t="shared" si="3"/>
        <v>19736145.310000021</v>
      </c>
      <c r="Z45" s="572">
        <f t="shared" si="3"/>
        <v>19274474.97000004</v>
      </c>
      <c r="AA45" s="572">
        <f t="shared" si="3"/>
        <v>19747140.86000004</v>
      </c>
      <c r="AB45" s="572">
        <f t="shared" si="3"/>
        <v>18222806.44000002</v>
      </c>
      <c r="AC45" s="572">
        <f t="shared" ref="AC45:AH45" si="4">SUM(AC41:AC44)</f>
        <v>18924747.37000002</v>
      </c>
      <c r="AD45" s="572">
        <f t="shared" si="4"/>
        <v>18184487.520000022</v>
      </c>
      <c r="AE45" s="572">
        <f t="shared" si="4"/>
        <v>17850352.21999998</v>
      </c>
      <c r="AF45" s="572">
        <f t="shared" si="4"/>
        <v>18085463.980000049</v>
      </c>
      <c r="AG45" s="574">
        <f t="shared" si="4"/>
        <v>702175529.13999963</v>
      </c>
      <c r="AH45" s="573">
        <f t="shared" si="4"/>
        <v>1122999963.4699969</v>
      </c>
    </row>
    <row r="46" spans="1:79" s="559" customFormat="1" ht="53.25" customHeight="1">
      <c r="A46" s="579">
        <v>37</v>
      </c>
      <c r="B46" s="582" t="s">
        <v>1504</v>
      </c>
      <c r="C46" s="569"/>
      <c r="D46" s="595"/>
      <c r="E46" s="595"/>
      <c r="F46" s="595"/>
      <c r="G46" s="570"/>
      <c r="H46" s="595"/>
      <c r="I46" s="595"/>
      <c r="J46" s="595"/>
      <c r="K46" s="595"/>
      <c r="L46" s="595"/>
      <c r="M46" s="595">
        <v>119222.14034847821</v>
      </c>
      <c r="N46" s="595">
        <v>84801.690738014207</v>
      </c>
      <c r="O46" s="596">
        <v>124900.4625394654</v>
      </c>
      <c r="P46" s="595">
        <v>46255.932952352072</v>
      </c>
      <c r="Q46" s="596">
        <v>29363.639253805683</v>
      </c>
      <c r="R46" s="595">
        <v>20145.157031475988</v>
      </c>
      <c r="S46" s="596">
        <v>6088.2476500768753</v>
      </c>
      <c r="T46" s="596">
        <v>32787.870390489734</v>
      </c>
      <c r="U46" s="596">
        <v>-1.7436886563998881E-9</v>
      </c>
      <c r="V46" s="595">
        <v>0</v>
      </c>
      <c r="W46" s="596">
        <v>0</v>
      </c>
      <c r="X46" s="596">
        <v>0</v>
      </c>
      <c r="Y46" s="596">
        <v>-3.0774858285860734E-9</v>
      </c>
      <c r="Z46" s="595">
        <v>3.1225305638783269E-9</v>
      </c>
      <c r="AA46" s="596">
        <v>0</v>
      </c>
      <c r="AB46" s="595">
        <v>2.9288844148336724E-9</v>
      </c>
      <c r="AC46" s="596">
        <v>-2.9379060709823236E-9</v>
      </c>
      <c r="AD46" s="596">
        <v>0</v>
      </c>
      <c r="AE46" s="595">
        <v>-1.4563072049316365E-8</v>
      </c>
      <c r="AF46" s="612">
        <v>-5.5624180514836416E-9</v>
      </c>
      <c r="AG46" s="570">
        <v>253720.86501268914</v>
      </c>
      <c r="AH46" s="573">
        <f>SUM(C46:AG46)</f>
        <v>717286.0059168255</v>
      </c>
    </row>
    <row r="47" spans="1:79" s="559" customFormat="1" ht="40.35" customHeight="1" thickBot="1">
      <c r="A47" s="583">
        <v>38</v>
      </c>
      <c r="B47" s="584" t="s">
        <v>1505</v>
      </c>
      <c r="C47" s="597">
        <f>SUM(C45:C46)</f>
        <v>0</v>
      </c>
      <c r="D47" s="597">
        <f t="shared" ref="D47:AC47" si="5">SUM(D45:D46)</f>
        <v>0</v>
      </c>
      <c r="E47" s="597">
        <f t="shared" si="5"/>
        <v>0</v>
      </c>
      <c r="F47" s="597">
        <f t="shared" si="5"/>
        <v>0</v>
      </c>
      <c r="G47" s="597">
        <f t="shared" si="5"/>
        <v>0</v>
      </c>
      <c r="H47" s="597">
        <f t="shared" si="5"/>
        <v>0</v>
      </c>
      <c r="I47" s="597">
        <f t="shared" si="5"/>
        <v>0</v>
      </c>
      <c r="J47" s="597">
        <f t="shared" si="5"/>
        <v>0</v>
      </c>
      <c r="K47" s="597">
        <f t="shared" si="5"/>
        <v>0</v>
      </c>
      <c r="L47" s="597">
        <f t="shared" si="5"/>
        <v>0</v>
      </c>
      <c r="M47" s="597">
        <f t="shared" si="5"/>
        <v>24431549.210348628</v>
      </c>
      <c r="N47" s="597">
        <f t="shared" si="5"/>
        <v>24444921.920738012</v>
      </c>
      <c r="O47" s="597">
        <f t="shared" si="5"/>
        <v>24938512.232539527</v>
      </c>
      <c r="P47" s="597">
        <f t="shared" si="5"/>
        <v>23384862.452951945</v>
      </c>
      <c r="Q47" s="597">
        <f t="shared" si="5"/>
        <v>24395240.629254095</v>
      </c>
      <c r="R47" s="597">
        <f t="shared" si="5"/>
        <v>23669566.397031538</v>
      </c>
      <c r="S47" s="597">
        <f t="shared" si="5"/>
        <v>22010135.947648283</v>
      </c>
      <c r="T47" s="597">
        <f t="shared" si="5"/>
        <v>22628432.400390539</v>
      </c>
      <c r="U47" s="597">
        <f t="shared" si="5"/>
        <v>20798571.61999999</v>
      </c>
      <c r="V47" s="597">
        <f t="shared" si="5"/>
        <v>21697968.829998687</v>
      </c>
      <c r="W47" s="597">
        <f t="shared" si="5"/>
        <v>18710181.780000009</v>
      </c>
      <c r="X47" s="597">
        <f t="shared" si="5"/>
        <v>20152437.380000003</v>
      </c>
      <c r="Y47" s="597">
        <f t="shared" si="5"/>
        <v>19736145.310000017</v>
      </c>
      <c r="Z47" s="597">
        <f t="shared" si="5"/>
        <v>19274474.970000044</v>
      </c>
      <c r="AA47" s="597">
        <f t="shared" si="5"/>
        <v>19747140.86000004</v>
      </c>
      <c r="AB47" s="597">
        <f t="shared" si="5"/>
        <v>18222806.440000024</v>
      </c>
      <c r="AC47" s="597">
        <f t="shared" si="5"/>
        <v>18924747.370000016</v>
      </c>
      <c r="AD47" s="597">
        <f>SUM(AD45:AD46)</f>
        <v>18184487.520000022</v>
      </c>
      <c r="AE47" s="597">
        <f>SUM(AE45:AE46)</f>
        <v>17850352.219999965</v>
      </c>
      <c r="AF47" s="597">
        <f>SUM(AF45:AF46)</f>
        <v>18085463.980000045</v>
      </c>
      <c r="AG47" s="590">
        <f>SUM(AG45:AG46)</f>
        <v>702429250.00501227</v>
      </c>
      <c r="AH47" s="575">
        <f>SUM(AH45:AH46)</f>
        <v>1123717249.4759138</v>
      </c>
    </row>
    <row r="48" spans="1:79">
      <c r="AG48" s="556"/>
      <c r="AH48" s="556"/>
      <c r="AI48" s="556"/>
      <c r="AJ48" s="556"/>
      <c r="AK48" s="556"/>
      <c r="AL48" s="556"/>
      <c r="AM48" s="556"/>
      <c r="AN48" s="556"/>
      <c r="AO48" s="556"/>
      <c r="AP48" s="556"/>
      <c r="AQ48" s="556"/>
      <c r="AR48" s="556"/>
      <c r="AS48" s="556"/>
      <c r="AT48" s="556"/>
      <c r="AU48" s="556"/>
      <c r="AV48" s="556"/>
      <c r="AW48" s="556"/>
      <c r="AX48" s="556"/>
      <c r="AY48" s="556"/>
      <c r="AZ48" s="556"/>
      <c r="BA48" s="556"/>
      <c r="BB48" s="556"/>
      <c r="BC48" s="556"/>
      <c r="BD48" s="556"/>
      <c r="BE48" s="556"/>
      <c r="BF48" s="556"/>
      <c r="BG48" s="556"/>
      <c r="BH48" s="556"/>
      <c r="BI48" s="556"/>
      <c r="BJ48" s="556"/>
      <c r="BK48" s="556"/>
      <c r="BL48" s="556"/>
      <c r="BM48" s="556"/>
      <c r="BN48" s="556"/>
      <c r="BO48" s="556"/>
      <c r="BP48" s="556"/>
      <c r="BQ48" s="556"/>
      <c r="BR48" s="556"/>
      <c r="BS48" s="556"/>
      <c r="BT48" s="556"/>
      <c r="BU48" s="556"/>
      <c r="BV48" s="556"/>
      <c r="BW48" s="556"/>
      <c r="BX48" s="556"/>
      <c r="BY48" s="556"/>
      <c r="BZ48" s="556"/>
      <c r="CA48" s="556"/>
    </row>
    <row r="49" spans="33:79">
      <c r="AG49" s="556"/>
      <c r="AH49" s="556"/>
      <c r="AI49" s="556"/>
      <c r="AJ49" s="556"/>
      <c r="AK49" s="556"/>
      <c r="AL49" s="556"/>
      <c r="AM49" s="556"/>
      <c r="AN49" s="556"/>
      <c r="AO49" s="556"/>
      <c r="AP49" s="556"/>
      <c r="AQ49" s="556"/>
      <c r="AR49" s="556"/>
      <c r="AS49" s="556"/>
      <c r="AT49" s="556"/>
      <c r="AU49" s="556"/>
      <c r="AV49" s="556"/>
      <c r="AW49" s="556"/>
      <c r="AX49" s="556"/>
      <c r="AY49" s="556"/>
      <c r="AZ49" s="556"/>
      <c r="BA49" s="556"/>
      <c r="BB49" s="556"/>
      <c r="BC49" s="556"/>
      <c r="BD49" s="556"/>
      <c r="BE49" s="556"/>
      <c r="BF49" s="556"/>
      <c r="BG49" s="556"/>
      <c r="BH49" s="556"/>
      <c r="BI49" s="556"/>
      <c r="BJ49" s="556"/>
      <c r="BK49" s="556"/>
      <c r="BL49" s="556"/>
      <c r="BM49" s="556"/>
      <c r="BN49" s="556"/>
      <c r="BO49" s="556"/>
      <c r="BP49" s="556"/>
      <c r="BQ49" s="556"/>
      <c r="BR49" s="556"/>
      <c r="BS49" s="556"/>
      <c r="BT49" s="556"/>
      <c r="BU49" s="556"/>
      <c r="BV49" s="556"/>
      <c r="BW49" s="556"/>
      <c r="BX49" s="556"/>
      <c r="BY49" s="556"/>
      <c r="BZ49" s="556"/>
      <c r="CA49" s="556"/>
    </row>
    <row r="50" spans="33:79">
      <c r="AG50" s="556"/>
      <c r="AH50" s="556"/>
      <c r="AI50" s="556"/>
      <c r="AJ50" s="556"/>
      <c r="AK50" s="556"/>
      <c r="AL50" s="556"/>
      <c r="AM50" s="556"/>
      <c r="AN50" s="556"/>
      <c r="AO50" s="556"/>
      <c r="AP50" s="556"/>
      <c r="AQ50" s="556"/>
      <c r="AR50" s="556"/>
      <c r="AS50" s="556"/>
      <c r="AT50" s="556"/>
      <c r="AU50" s="556"/>
      <c r="AV50" s="556"/>
      <c r="AW50" s="556"/>
      <c r="AX50" s="556"/>
      <c r="AY50" s="556"/>
      <c r="AZ50" s="556"/>
      <c r="BA50" s="556"/>
      <c r="BB50" s="556"/>
      <c r="BC50" s="556"/>
      <c r="BD50" s="556"/>
      <c r="BE50" s="556"/>
      <c r="BF50" s="556"/>
      <c r="BG50" s="556"/>
      <c r="BH50" s="556"/>
      <c r="BI50" s="556"/>
      <c r="BJ50" s="556"/>
      <c r="BK50" s="556"/>
      <c r="BL50" s="556"/>
      <c r="BM50" s="556"/>
      <c r="BN50" s="556"/>
      <c r="BO50" s="556"/>
      <c r="BP50" s="556"/>
      <c r="BQ50" s="556"/>
      <c r="BR50" s="556"/>
      <c r="BS50" s="556"/>
      <c r="BT50" s="556"/>
      <c r="BU50" s="556"/>
      <c r="BV50" s="556"/>
      <c r="BW50" s="556"/>
      <c r="BX50" s="556"/>
      <c r="BY50" s="556"/>
      <c r="BZ50" s="556"/>
      <c r="CA50" s="556"/>
    </row>
    <row r="51" spans="33:79">
      <c r="AG51" s="556"/>
      <c r="AH51" s="556"/>
      <c r="AI51" s="556"/>
      <c r="AJ51" s="556"/>
      <c r="AK51" s="556"/>
      <c r="AL51" s="556"/>
      <c r="AM51" s="556"/>
      <c r="AN51" s="556"/>
      <c r="AO51" s="556"/>
      <c r="AP51" s="556"/>
      <c r="AQ51" s="556"/>
      <c r="AR51" s="556"/>
      <c r="AS51" s="556"/>
      <c r="AT51" s="556"/>
      <c r="AU51" s="556"/>
      <c r="AV51" s="556"/>
      <c r="AW51" s="556"/>
      <c r="AX51" s="556"/>
      <c r="AY51" s="556"/>
      <c r="AZ51" s="556"/>
      <c r="BA51" s="556"/>
      <c r="BB51" s="556"/>
      <c r="BC51" s="556"/>
      <c r="BD51" s="556"/>
      <c r="BE51" s="556"/>
      <c r="BF51" s="556"/>
      <c r="BG51" s="556"/>
      <c r="BH51" s="556"/>
      <c r="BI51" s="556"/>
      <c r="BJ51" s="556"/>
      <c r="BK51" s="556"/>
      <c r="BL51" s="556"/>
      <c r="BM51" s="556"/>
      <c r="BN51" s="556"/>
      <c r="BO51" s="556"/>
      <c r="BP51" s="556"/>
      <c r="BQ51" s="556"/>
      <c r="BR51" s="556"/>
      <c r="BS51" s="556"/>
      <c r="BT51" s="556"/>
      <c r="BU51" s="556"/>
      <c r="BV51" s="556"/>
      <c r="BW51" s="556"/>
      <c r="BX51" s="556"/>
      <c r="BY51" s="556"/>
      <c r="BZ51" s="556"/>
      <c r="CA51" s="556"/>
    </row>
    <row r="52" spans="33:79">
      <c r="AG52" s="556"/>
      <c r="AH52" s="556"/>
      <c r="AI52" s="556"/>
      <c r="AJ52" s="556"/>
      <c r="AK52" s="556"/>
      <c r="AL52" s="556"/>
      <c r="AM52" s="556"/>
      <c r="AN52" s="556"/>
      <c r="AO52" s="556"/>
      <c r="AP52" s="556"/>
      <c r="AQ52" s="556"/>
      <c r="AR52" s="556"/>
      <c r="AS52" s="556"/>
      <c r="AT52" s="556"/>
      <c r="AU52" s="556"/>
      <c r="AV52" s="556"/>
      <c r="AW52" s="556"/>
      <c r="AX52" s="556"/>
      <c r="AY52" s="556"/>
      <c r="AZ52" s="556"/>
      <c r="BA52" s="556"/>
      <c r="BB52" s="556"/>
      <c r="BC52" s="556"/>
      <c r="BD52" s="556"/>
      <c r="BE52" s="556"/>
      <c r="BF52" s="556"/>
      <c r="BG52" s="556"/>
      <c r="BH52" s="556"/>
      <c r="BI52" s="556"/>
      <c r="BJ52" s="556"/>
      <c r="BK52" s="556"/>
      <c r="BL52" s="556"/>
      <c r="BM52" s="556"/>
      <c r="BN52" s="556"/>
      <c r="BO52" s="556"/>
      <c r="BP52" s="556"/>
      <c r="BQ52" s="556"/>
      <c r="BR52" s="556"/>
      <c r="BS52" s="556"/>
      <c r="BT52" s="556"/>
      <c r="BU52" s="556"/>
      <c r="BV52" s="556"/>
      <c r="BW52" s="556"/>
      <c r="BX52" s="556"/>
      <c r="BY52" s="556"/>
      <c r="BZ52" s="556"/>
      <c r="CA52" s="556"/>
    </row>
    <row r="53" spans="33:79">
      <c r="AG53" s="556"/>
      <c r="AH53" s="556"/>
      <c r="AI53" s="556"/>
      <c r="AJ53" s="556"/>
      <c r="AK53" s="556"/>
      <c r="AL53" s="556"/>
      <c r="AM53" s="556"/>
      <c r="AN53" s="556"/>
      <c r="AO53" s="556"/>
      <c r="AP53" s="556"/>
      <c r="AQ53" s="556"/>
      <c r="AR53" s="556"/>
      <c r="AS53" s="556"/>
      <c r="AT53" s="556"/>
      <c r="AU53" s="556"/>
      <c r="AV53" s="556"/>
      <c r="AW53" s="556"/>
      <c r="AX53" s="556"/>
      <c r="AY53" s="556"/>
      <c r="AZ53" s="556"/>
      <c r="BA53" s="556"/>
      <c r="BB53" s="556"/>
      <c r="BC53" s="556"/>
      <c r="BD53" s="556"/>
      <c r="BE53" s="556"/>
      <c r="BF53" s="556"/>
      <c r="BG53" s="556"/>
      <c r="BH53" s="556"/>
      <c r="BI53" s="556"/>
      <c r="BJ53" s="556"/>
      <c r="BK53" s="556"/>
      <c r="BL53" s="556"/>
      <c r="BM53" s="556"/>
      <c r="BN53" s="556"/>
      <c r="BO53" s="556"/>
      <c r="BP53" s="556"/>
      <c r="BQ53" s="556"/>
      <c r="BR53" s="556"/>
      <c r="BS53" s="556"/>
      <c r="BT53" s="556"/>
      <c r="BU53" s="556"/>
      <c r="BV53" s="556"/>
      <c r="BW53" s="556"/>
      <c r="BX53" s="556"/>
      <c r="BY53" s="556"/>
      <c r="BZ53" s="556"/>
      <c r="CA53" s="556"/>
    </row>
    <row r="54" spans="33:79">
      <c r="AG54" s="556"/>
      <c r="AH54" s="556"/>
      <c r="AI54" s="556"/>
      <c r="AJ54" s="556"/>
      <c r="AK54" s="556"/>
      <c r="AL54" s="556"/>
      <c r="AM54" s="556"/>
      <c r="AN54" s="556"/>
      <c r="AO54" s="556"/>
      <c r="AP54" s="556"/>
      <c r="AQ54" s="556"/>
      <c r="AR54" s="556"/>
      <c r="AS54" s="556"/>
      <c r="AT54" s="556"/>
      <c r="AU54" s="556"/>
      <c r="AV54" s="556"/>
      <c r="AW54" s="556"/>
      <c r="AX54" s="556"/>
      <c r="AY54" s="556"/>
      <c r="AZ54" s="556"/>
      <c r="BA54" s="556"/>
      <c r="BB54" s="556"/>
      <c r="BC54" s="556"/>
      <c r="BD54" s="556"/>
      <c r="BE54" s="556"/>
      <c r="BF54" s="556"/>
      <c r="BG54" s="556"/>
      <c r="BH54" s="556"/>
      <c r="BI54" s="556"/>
      <c r="BJ54" s="556"/>
      <c r="BK54" s="556"/>
      <c r="BL54" s="556"/>
      <c r="BM54" s="556"/>
      <c r="BN54" s="556"/>
      <c r="BO54" s="556"/>
      <c r="BP54" s="556"/>
      <c r="BQ54" s="556"/>
      <c r="BR54" s="556"/>
      <c r="BS54" s="556"/>
      <c r="BT54" s="556"/>
      <c r="BU54" s="556"/>
      <c r="BV54" s="556"/>
      <c r="BW54" s="556"/>
      <c r="BX54" s="556"/>
      <c r="BY54" s="556"/>
      <c r="BZ54" s="556"/>
      <c r="CA54" s="556"/>
    </row>
    <row r="55" spans="33:79">
      <c r="AG55" s="556"/>
      <c r="AH55" s="556"/>
      <c r="AI55" s="556"/>
      <c r="AJ55" s="556"/>
      <c r="AK55" s="556"/>
      <c r="AL55" s="556"/>
      <c r="AM55" s="556"/>
      <c r="AN55" s="556"/>
      <c r="AO55" s="556"/>
      <c r="AP55" s="556"/>
      <c r="AQ55" s="556"/>
      <c r="AR55" s="556"/>
      <c r="AS55" s="556"/>
      <c r="AT55" s="556"/>
      <c r="AU55" s="556"/>
      <c r="AV55" s="556"/>
      <c r="AW55" s="556"/>
      <c r="AX55" s="556"/>
      <c r="AY55" s="556"/>
      <c r="AZ55" s="556"/>
      <c r="BA55" s="556"/>
      <c r="BB55" s="556"/>
      <c r="BC55" s="556"/>
      <c r="BD55" s="556"/>
      <c r="BE55" s="556"/>
      <c r="BF55" s="556"/>
      <c r="BG55" s="556"/>
      <c r="BH55" s="556"/>
      <c r="BI55" s="556"/>
      <c r="BJ55" s="556"/>
      <c r="BK55" s="556"/>
      <c r="BL55" s="556"/>
      <c r="BM55" s="556"/>
      <c r="BN55" s="556"/>
      <c r="BO55" s="556"/>
      <c r="BP55" s="556"/>
      <c r="BQ55" s="556"/>
      <c r="BR55" s="556"/>
      <c r="BS55" s="556"/>
      <c r="BT55" s="556"/>
      <c r="BU55" s="556"/>
      <c r="BV55" s="556"/>
      <c r="BW55" s="556"/>
      <c r="BX55" s="556"/>
      <c r="BY55" s="556"/>
      <c r="BZ55" s="556"/>
      <c r="CA55" s="556"/>
    </row>
    <row r="56" spans="33:79">
      <c r="AG56" s="556"/>
      <c r="AH56" s="556"/>
      <c r="AI56" s="556"/>
      <c r="AJ56" s="556"/>
      <c r="AK56" s="556"/>
      <c r="AL56" s="556"/>
      <c r="AM56" s="556"/>
      <c r="AN56" s="556"/>
      <c r="AO56" s="556"/>
      <c r="AP56" s="556"/>
      <c r="AQ56" s="556"/>
      <c r="AR56" s="556"/>
      <c r="AS56" s="556"/>
      <c r="AT56" s="556"/>
      <c r="AU56" s="556"/>
      <c r="AV56" s="556"/>
      <c r="AW56" s="556"/>
      <c r="AX56" s="556"/>
      <c r="AY56" s="556"/>
      <c r="AZ56" s="556"/>
      <c r="BA56" s="556"/>
      <c r="BB56" s="556"/>
      <c r="BC56" s="556"/>
      <c r="BD56" s="556"/>
      <c r="BE56" s="556"/>
      <c r="BF56" s="556"/>
      <c r="BG56" s="556"/>
      <c r="BH56" s="556"/>
      <c r="BI56" s="556"/>
      <c r="BJ56" s="556"/>
      <c r="BK56" s="556"/>
      <c r="BL56" s="556"/>
      <c r="BM56" s="556"/>
      <c r="BN56" s="556"/>
      <c r="BO56" s="556"/>
      <c r="BP56" s="556"/>
      <c r="BQ56" s="556"/>
      <c r="BR56" s="556"/>
      <c r="BS56" s="556"/>
      <c r="BT56" s="556"/>
      <c r="BU56" s="556"/>
      <c r="BV56" s="556"/>
      <c r="BW56" s="556"/>
      <c r="BX56" s="556"/>
      <c r="BY56" s="556"/>
      <c r="BZ56" s="556"/>
      <c r="CA56" s="556"/>
    </row>
    <row r="57" spans="33:79">
      <c r="AG57" s="556"/>
      <c r="AH57" s="556"/>
      <c r="AI57" s="556"/>
      <c r="AJ57" s="556"/>
      <c r="AK57" s="556"/>
      <c r="AL57" s="556"/>
      <c r="AM57" s="556"/>
      <c r="AN57" s="556"/>
      <c r="AO57" s="556"/>
      <c r="AP57" s="556"/>
      <c r="AQ57" s="556"/>
      <c r="AR57" s="556"/>
      <c r="AS57" s="556"/>
      <c r="AT57" s="556"/>
      <c r="AU57" s="556"/>
      <c r="AV57" s="556"/>
      <c r="AW57" s="556"/>
      <c r="AX57" s="556"/>
      <c r="AY57" s="556"/>
      <c r="AZ57" s="556"/>
      <c r="BA57" s="556"/>
      <c r="BB57" s="556"/>
      <c r="BC57" s="556"/>
      <c r="BD57" s="556"/>
      <c r="BE57" s="556"/>
      <c r="BF57" s="556"/>
      <c r="BG57" s="556"/>
      <c r="BH57" s="556"/>
      <c r="BI57" s="556"/>
      <c r="BJ57" s="556"/>
      <c r="BK57" s="556"/>
      <c r="BL57" s="556"/>
      <c r="BM57" s="556"/>
      <c r="BN57" s="556"/>
      <c r="BO57" s="556"/>
      <c r="BP57" s="556"/>
      <c r="BQ57" s="556"/>
      <c r="BR57" s="556"/>
      <c r="BS57" s="556"/>
      <c r="BT57" s="556"/>
      <c r="BU57" s="556"/>
      <c r="BV57" s="556"/>
      <c r="BW57" s="556"/>
      <c r="BX57" s="556"/>
      <c r="BY57" s="556"/>
      <c r="BZ57" s="556"/>
      <c r="CA57" s="556"/>
    </row>
    <row r="58" spans="33:79">
      <c r="AG58" s="556"/>
      <c r="AH58" s="556"/>
      <c r="AI58" s="556"/>
      <c r="AJ58" s="556"/>
      <c r="AK58" s="556"/>
      <c r="AL58" s="556"/>
      <c r="AM58" s="556"/>
      <c r="AN58" s="556"/>
      <c r="AO58" s="556"/>
      <c r="AP58" s="556"/>
      <c r="AQ58" s="556"/>
      <c r="AR58" s="556"/>
      <c r="AS58" s="556"/>
      <c r="AT58" s="556"/>
      <c r="AU58" s="556"/>
      <c r="AV58" s="556"/>
      <c r="AW58" s="556"/>
      <c r="AX58" s="556"/>
      <c r="AY58" s="556"/>
      <c r="AZ58" s="556"/>
      <c r="BA58" s="556"/>
      <c r="BB58" s="556"/>
      <c r="BC58" s="556"/>
      <c r="BD58" s="556"/>
      <c r="BE58" s="556"/>
      <c r="BF58" s="556"/>
      <c r="BG58" s="556"/>
      <c r="BH58" s="556"/>
      <c r="BI58" s="556"/>
      <c r="BJ58" s="556"/>
      <c r="BK58" s="556"/>
      <c r="BL58" s="556"/>
      <c r="BM58" s="556"/>
      <c r="BN58" s="556"/>
      <c r="BO58" s="556"/>
      <c r="BP58" s="556"/>
      <c r="BQ58" s="556"/>
      <c r="BR58" s="556"/>
      <c r="BS58" s="556"/>
      <c r="BT58" s="556"/>
      <c r="BU58" s="556"/>
      <c r="BV58" s="556"/>
      <c r="BW58" s="556"/>
      <c r="BX58" s="556"/>
      <c r="BY58" s="556"/>
      <c r="BZ58" s="556"/>
      <c r="CA58" s="556"/>
    </row>
    <row r="59" spans="33:79">
      <c r="AG59" s="556"/>
      <c r="AH59" s="556"/>
      <c r="AI59" s="556"/>
      <c r="AJ59" s="556"/>
      <c r="AK59" s="556"/>
      <c r="AL59" s="556"/>
      <c r="AM59" s="556"/>
      <c r="AN59" s="556"/>
      <c r="AO59" s="556"/>
      <c r="AP59" s="556"/>
      <c r="AQ59" s="556"/>
      <c r="AR59" s="556"/>
      <c r="AS59" s="556"/>
      <c r="AT59" s="556"/>
      <c r="AU59" s="556"/>
      <c r="AV59" s="556"/>
      <c r="AW59" s="556"/>
      <c r="AX59" s="556"/>
      <c r="AY59" s="556"/>
      <c r="AZ59" s="556"/>
      <c r="BA59" s="556"/>
      <c r="BB59" s="556"/>
      <c r="BC59" s="556"/>
      <c r="BD59" s="556"/>
      <c r="BE59" s="556"/>
      <c r="BF59" s="556"/>
      <c r="BG59" s="556"/>
      <c r="BH59" s="556"/>
      <c r="BI59" s="556"/>
      <c r="BJ59" s="556"/>
      <c r="BK59" s="556"/>
      <c r="BL59" s="556"/>
      <c r="BM59" s="556"/>
      <c r="BN59" s="556"/>
      <c r="BO59" s="556"/>
      <c r="BP59" s="556"/>
      <c r="BQ59" s="556"/>
      <c r="BR59" s="556"/>
      <c r="BS59" s="556"/>
      <c r="BT59" s="556"/>
      <c r="BU59" s="556"/>
      <c r="BV59" s="556"/>
      <c r="BW59" s="556"/>
      <c r="BX59" s="556"/>
      <c r="BY59" s="556"/>
      <c r="BZ59" s="556"/>
      <c r="CA59" s="556"/>
    </row>
    <row r="60" spans="33:79">
      <c r="AG60" s="556"/>
      <c r="AH60" s="556"/>
      <c r="AI60" s="556"/>
      <c r="AJ60" s="556"/>
      <c r="AK60" s="556"/>
      <c r="AL60" s="556"/>
      <c r="AM60" s="556"/>
      <c r="AN60" s="556"/>
      <c r="AO60" s="556"/>
      <c r="AP60" s="556"/>
      <c r="AQ60" s="556"/>
      <c r="AR60" s="556"/>
      <c r="AS60" s="556"/>
      <c r="AT60" s="556"/>
      <c r="AU60" s="556"/>
      <c r="AV60" s="556"/>
      <c r="AW60" s="556"/>
      <c r="AX60" s="556"/>
      <c r="AY60" s="556"/>
      <c r="AZ60" s="556"/>
      <c r="BA60" s="556"/>
      <c r="BB60" s="556"/>
      <c r="BC60" s="556"/>
      <c r="BD60" s="556"/>
      <c r="BE60" s="556"/>
      <c r="BF60" s="556"/>
      <c r="BG60" s="556"/>
      <c r="BH60" s="556"/>
      <c r="BI60" s="556"/>
      <c r="BJ60" s="556"/>
      <c r="BK60" s="556"/>
      <c r="BL60" s="556"/>
      <c r="BM60" s="556"/>
      <c r="BN60" s="556"/>
      <c r="BO60" s="556"/>
      <c r="BP60" s="556"/>
      <c r="BQ60" s="556"/>
      <c r="BR60" s="556"/>
      <c r="BS60" s="556"/>
      <c r="BT60" s="556"/>
      <c r="BU60" s="556"/>
      <c r="BV60" s="556"/>
      <c r="BW60" s="556"/>
      <c r="BX60" s="556"/>
      <c r="BY60" s="556"/>
      <c r="BZ60" s="556"/>
      <c r="CA60" s="556"/>
    </row>
    <row r="61" spans="33:79">
      <c r="AG61" s="556"/>
      <c r="AH61" s="556"/>
      <c r="AI61" s="556"/>
      <c r="AJ61" s="556"/>
      <c r="AK61" s="556"/>
      <c r="AL61" s="556"/>
      <c r="AM61" s="556"/>
      <c r="AN61" s="556"/>
      <c r="AO61" s="556"/>
      <c r="AP61" s="556"/>
      <c r="AQ61" s="556"/>
      <c r="AR61" s="556"/>
      <c r="AS61" s="556"/>
      <c r="AT61" s="556"/>
      <c r="AU61" s="556"/>
      <c r="AV61" s="556"/>
      <c r="AW61" s="556"/>
      <c r="AX61" s="556"/>
      <c r="AY61" s="556"/>
      <c r="AZ61" s="556"/>
      <c r="BA61" s="556"/>
      <c r="BB61" s="556"/>
      <c r="BC61" s="556"/>
      <c r="BD61" s="556"/>
      <c r="BE61" s="556"/>
      <c r="BF61" s="556"/>
      <c r="BG61" s="556"/>
      <c r="BH61" s="556"/>
      <c r="BI61" s="556"/>
      <c r="BJ61" s="556"/>
      <c r="BK61" s="556"/>
      <c r="BL61" s="556"/>
      <c r="BM61" s="556"/>
      <c r="BN61" s="556"/>
      <c r="BO61" s="556"/>
      <c r="BP61" s="556"/>
      <c r="BQ61" s="556"/>
      <c r="BR61" s="556"/>
      <c r="BS61" s="556"/>
      <c r="BT61" s="556"/>
      <c r="BU61" s="556"/>
      <c r="BV61" s="556"/>
      <c r="BW61" s="556"/>
      <c r="BX61" s="556"/>
      <c r="BY61" s="556"/>
      <c r="BZ61" s="556"/>
      <c r="CA61" s="556"/>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4">
    <pageSetUpPr fitToPage="1"/>
  </sheetPr>
  <dimension ref="A1:F19"/>
  <sheetViews>
    <sheetView zoomScale="60" zoomScaleNormal="60" workbookViewId="0"/>
  </sheetViews>
  <sheetFormatPr defaultRowHeight="12.75"/>
  <cols>
    <col min="1" max="1" width="20.42578125" customWidth="1"/>
    <col min="3" max="3" width="29.42578125" customWidth="1"/>
    <col min="5" max="5" width="14.42578125" customWidth="1"/>
  </cols>
  <sheetData>
    <row r="1" spans="1:6" ht="18">
      <c r="A1" s="111" t="s">
        <v>1510</v>
      </c>
      <c r="B1" s="112"/>
      <c r="C1" s="112"/>
      <c r="D1" s="39"/>
      <c r="E1" s="47"/>
      <c r="F1" s="39"/>
    </row>
    <row r="2" spans="1:6" ht="18">
      <c r="A2" s="38"/>
      <c r="B2" s="39"/>
      <c r="C2" s="39"/>
      <c r="D2" s="39"/>
      <c r="E2" s="39"/>
    </row>
    <row r="3" spans="1:6" ht="15.75">
      <c r="A3" s="40" t="s">
        <v>1511</v>
      </c>
      <c r="B3" s="39"/>
      <c r="C3" s="39"/>
      <c r="D3" s="39"/>
      <c r="E3" s="39"/>
    </row>
    <row r="4" spans="1:6">
      <c r="B4" s="39"/>
      <c r="C4" s="39"/>
      <c r="D4" s="39"/>
      <c r="E4" s="39"/>
    </row>
    <row r="5" spans="1:6">
      <c r="A5" s="39"/>
      <c r="B5" s="39"/>
      <c r="C5" s="41"/>
      <c r="D5" s="39"/>
      <c r="E5" s="39"/>
    </row>
    <row r="6" spans="1:6" ht="26.25">
      <c r="A6" s="46"/>
      <c r="B6" s="39"/>
      <c r="C6" s="39"/>
      <c r="D6" s="39"/>
      <c r="E6" s="39"/>
    </row>
    <row r="7" spans="1:6" ht="15.75" thickBot="1">
      <c r="A7" s="42" t="s">
        <v>1512</v>
      </c>
      <c r="B7" s="42"/>
      <c r="C7" s="1129" t="str">
        <f>'Schedule 2_Balance Sheet'!C2</f>
        <v>Tufts Associated Health Plans, Inc. (TAHMO)</v>
      </c>
      <c r="D7" s="1129"/>
      <c r="E7" s="1130"/>
    </row>
    <row r="8" spans="1:6" ht="15.75" thickBot="1">
      <c r="A8" s="42" t="s">
        <v>1513</v>
      </c>
      <c r="B8" s="42"/>
      <c r="C8" s="1131" t="str">
        <f>'Schedule 2_Balance Sheet'!C3</f>
        <v>01/01/2023 - 12/31/2023</v>
      </c>
      <c r="D8" s="1129"/>
      <c r="E8" s="1130"/>
    </row>
    <row r="9" spans="1:6" ht="15">
      <c r="A9" s="43"/>
      <c r="B9" s="39"/>
      <c r="C9" s="39"/>
      <c r="D9" s="39"/>
      <c r="E9" s="39"/>
    </row>
    <row r="10" spans="1:6">
      <c r="A10" s="39"/>
      <c r="B10" s="39"/>
      <c r="C10" s="39"/>
      <c r="D10" s="39"/>
      <c r="E10" s="39"/>
    </row>
    <row r="11" spans="1:6" ht="44.25" customHeight="1">
      <c r="A11" s="893" t="s">
        <v>1514</v>
      </c>
      <c r="B11" s="894"/>
      <c r="C11" s="894"/>
      <c r="D11" s="894"/>
      <c r="E11" s="894"/>
    </row>
    <row r="12" spans="1:6" ht="96.75" customHeight="1">
      <c r="A12" s="893" t="s">
        <v>1515</v>
      </c>
      <c r="B12" s="894"/>
      <c r="C12" s="894"/>
      <c r="D12" s="894"/>
      <c r="E12" s="894"/>
    </row>
    <row r="13" spans="1:6">
      <c r="A13" s="39"/>
      <c r="B13" s="39"/>
      <c r="C13" s="39"/>
      <c r="D13" s="39"/>
      <c r="E13" s="39"/>
    </row>
    <row r="14" spans="1:6" ht="13.5" thickBot="1">
      <c r="A14" s="44" t="s">
        <v>1516</v>
      </c>
      <c r="B14" s="1132"/>
      <c r="C14" s="1132"/>
      <c r="D14" s="45"/>
      <c r="E14" s="1132"/>
    </row>
    <row r="15" spans="1:6">
      <c r="A15" s="44"/>
      <c r="B15" s="44" t="s">
        <v>1517</v>
      </c>
      <c r="C15" s="44"/>
      <c r="D15" s="44"/>
      <c r="E15" s="44" t="s">
        <v>1518</v>
      </c>
    </row>
    <row r="16" spans="1:6">
      <c r="A16" s="44"/>
      <c r="B16" s="44"/>
      <c r="C16" s="44"/>
      <c r="D16" s="44"/>
      <c r="E16" s="44"/>
    </row>
    <row r="17" spans="1:5">
      <c r="A17" s="39"/>
      <c r="B17" s="44"/>
      <c r="C17" s="44"/>
      <c r="D17" s="44"/>
      <c r="E17" s="44"/>
    </row>
    <row r="18" spans="1:5" ht="13.5" thickBot="1">
      <c r="B18" s="1132"/>
      <c r="C18" s="1132"/>
      <c r="D18" s="44"/>
      <c r="E18" s="1132"/>
    </row>
    <row r="19" spans="1:5">
      <c r="B19" s="44" t="s">
        <v>1519</v>
      </c>
      <c r="C19" s="44"/>
      <c r="D19" s="44"/>
      <c r="E19" s="44" t="s">
        <v>1520</v>
      </c>
    </row>
  </sheetData>
  <protectedRanges>
    <protectedRange password="CC6C" sqref="C7:E8" name="Schedule 10_Plan Name"/>
  </protectedRanges>
  <mergeCells count="2">
    <mergeCell ref="A12:E12"/>
    <mergeCell ref="A11:E11"/>
  </mergeCells>
  <phoneticPr fontId="33" type="noConversion"/>
  <conditionalFormatting sqref="C7:D7">
    <cfRule type="cellIs" dxfId="1" priority="2" stopIfTrue="1" operator="equal">
      <formula>0</formula>
    </cfRule>
  </conditionalFormatting>
  <conditionalFormatting sqref="C8:D8">
    <cfRule type="cellIs" dxfId="0" priority="1" stopIfTrue="1" operator="equal">
      <formula>0</formula>
    </cfRule>
  </conditionalFormatting>
  <pageMargins left="0.75" right="0.75" top="1" bottom="1" header="0.5" footer="0.5"/>
  <pageSetup orientation="landscape" r:id="rId1"/>
  <headerFooter alignWithMargins="0">
    <oddFooter>&amp;CPage &amp;P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N130"/>
  <sheetViews>
    <sheetView topLeftCell="A74" zoomScale="60" zoomScaleNormal="60" workbookViewId="0">
      <selection activeCell="J117" sqref="J117"/>
    </sheetView>
  </sheetViews>
  <sheetFormatPr defaultColWidth="9.42578125" defaultRowHeight="12.75"/>
  <cols>
    <col min="1" max="1" width="66.42578125" style="149" customWidth="1"/>
    <col min="2" max="5" width="32.5703125" style="149" customWidth="1"/>
    <col min="6" max="16384" width="9.42578125" style="149"/>
  </cols>
  <sheetData>
    <row r="1" spans="1:14" ht="15.75">
      <c r="A1" s="279" t="s">
        <v>1521</v>
      </c>
    </row>
    <row r="5" spans="1:14">
      <c r="A5" s="273" t="s">
        <v>1522</v>
      </c>
      <c r="B5" s="274"/>
      <c r="C5" s="275" t="s">
        <v>1523</v>
      </c>
      <c r="D5" s="276" t="str">
        <f>'Schedule 2_Balance Sheet'!C2</f>
        <v>Tufts Associated Health Plans, Inc. (TAHMO)</v>
      </c>
      <c r="E5" s="276"/>
    </row>
    <row r="6" spans="1:14">
      <c r="A6" s="49"/>
      <c r="B6" s="50"/>
      <c r="C6" s="270"/>
      <c r="D6" s="895"/>
      <c r="E6" s="896"/>
    </row>
    <row r="7" spans="1:14" ht="13.5" thickBot="1"/>
    <row r="8" spans="1:14" ht="31.5" customHeight="1" thickTop="1">
      <c r="A8" s="897" t="s">
        <v>1524</v>
      </c>
      <c r="B8" s="898"/>
      <c r="C8" s="898"/>
      <c r="D8" s="898"/>
      <c r="E8" s="899"/>
      <c r="F8" s="277"/>
      <c r="G8" s="277"/>
      <c r="H8" s="277"/>
      <c r="I8" s="277"/>
      <c r="J8" s="277"/>
      <c r="K8" s="277"/>
      <c r="L8" s="277"/>
      <c r="M8" s="277"/>
      <c r="N8" s="277"/>
    </row>
    <row r="9" spans="1:14">
      <c r="A9" s="278"/>
      <c r="B9" s="271"/>
      <c r="C9" s="271"/>
      <c r="D9" s="271"/>
      <c r="E9" s="272"/>
    </row>
    <row r="10" spans="1:14">
      <c r="A10" s="909" t="s">
        <v>1525</v>
      </c>
      <c r="B10" s="900"/>
      <c r="C10" s="901"/>
      <c r="D10" s="901"/>
      <c r="E10" s="902"/>
    </row>
    <row r="11" spans="1:14">
      <c r="A11" s="910"/>
      <c r="B11" s="903"/>
      <c r="C11" s="904"/>
      <c r="D11" s="904"/>
      <c r="E11" s="905"/>
    </row>
    <row r="12" spans="1:14">
      <c r="A12" s="910"/>
      <c r="B12" s="903"/>
      <c r="C12" s="904"/>
      <c r="D12" s="904"/>
      <c r="E12" s="905"/>
    </row>
    <row r="13" spans="1:14">
      <c r="A13" s="910"/>
      <c r="B13" s="903"/>
      <c r="C13" s="904"/>
      <c r="D13" s="904"/>
      <c r="E13" s="905"/>
    </row>
    <row r="14" spans="1:14">
      <c r="A14" s="910"/>
      <c r="B14" s="903"/>
      <c r="C14" s="904"/>
      <c r="D14" s="904"/>
      <c r="E14" s="905"/>
    </row>
    <row r="15" spans="1:14">
      <c r="A15" s="910"/>
      <c r="B15" s="903"/>
      <c r="C15" s="904"/>
      <c r="D15" s="904"/>
      <c r="E15" s="905"/>
    </row>
    <row r="16" spans="1:14">
      <c r="A16" s="910"/>
      <c r="B16" s="903"/>
      <c r="C16" s="904"/>
      <c r="D16" s="904"/>
      <c r="E16" s="905"/>
    </row>
    <row r="17" spans="1:5">
      <c r="A17" s="910"/>
      <c r="B17" s="903"/>
      <c r="C17" s="904"/>
      <c r="D17" s="904"/>
      <c r="E17" s="905"/>
    </row>
    <row r="18" spans="1:5">
      <c r="A18" s="910"/>
      <c r="B18" s="903"/>
      <c r="C18" s="904"/>
      <c r="D18" s="904"/>
      <c r="E18" s="905"/>
    </row>
    <row r="19" spans="1:5">
      <c r="A19" s="910"/>
      <c r="B19" s="903"/>
      <c r="C19" s="904"/>
      <c r="D19" s="904"/>
      <c r="E19" s="905"/>
    </row>
    <row r="20" spans="1:5">
      <c r="A20" s="911"/>
      <c r="B20" s="906"/>
      <c r="C20" s="907"/>
      <c r="D20" s="907"/>
      <c r="E20" s="908"/>
    </row>
    <row r="21" spans="1:5">
      <c r="A21" s="909" t="s">
        <v>1526</v>
      </c>
      <c r="B21" s="900"/>
      <c r="C21" s="901"/>
      <c r="D21" s="901"/>
      <c r="E21" s="902"/>
    </row>
    <row r="22" spans="1:5">
      <c r="A22" s="910"/>
      <c r="B22" s="903"/>
      <c r="C22" s="904"/>
      <c r="D22" s="904"/>
      <c r="E22" s="905"/>
    </row>
    <row r="23" spans="1:5">
      <c r="A23" s="910"/>
      <c r="B23" s="903"/>
      <c r="C23" s="904"/>
      <c r="D23" s="904"/>
      <c r="E23" s="905"/>
    </row>
    <row r="24" spans="1:5">
      <c r="A24" s="910"/>
      <c r="B24" s="903"/>
      <c r="C24" s="904"/>
      <c r="D24" s="904"/>
      <c r="E24" s="905"/>
    </row>
    <row r="25" spans="1:5">
      <c r="A25" s="910"/>
      <c r="B25" s="903"/>
      <c r="C25" s="904"/>
      <c r="D25" s="904"/>
      <c r="E25" s="905"/>
    </row>
    <row r="26" spans="1:5">
      <c r="A26" s="910"/>
      <c r="B26" s="903"/>
      <c r="C26" s="904"/>
      <c r="D26" s="904"/>
      <c r="E26" s="905"/>
    </row>
    <row r="27" spans="1:5">
      <c r="A27" s="910"/>
      <c r="B27" s="903"/>
      <c r="C27" s="904"/>
      <c r="D27" s="904"/>
      <c r="E27" s="905"/>
    </row>
    <row r="28" spans="1:5">
      <c r="A28" s="910"/>
      <c r="B28" s="903"/>
      <c r="C28" s="904"/>
      <c r="D28" s="904"/>
      <c r="E28" s="905"/>
    </row>
    <row r="29" spans="1:5">
      <c r="A29" s="910"/>
      <c r="B29" s="903"/>
      <c r="C29" s="904"/>
      <c r="D29" s="904"/>
      <c r="E29" s="905"/>
    </row>
    <row r="30" spans="1:5">
      <c r="A30" s="910"/>
      <c r="B30" s="903"/>
      <c r="C30" s="904"/>
      <c r="D30" s="904"/>
      <c r="E30" s="905"/>
    </row>
    <row r="31" spans="1:5">
      <c r="A31" s="911"/>
      <c r="B31" s="906"/>
      <c r="C31" s="907"/>
      <c r="D31" s="907"/>
      <c r="E31" s="908"/>
    </row>
    <row r="32" spans="1:5">
      <c r="A32" s="909" t="s">
        <v>1527</v>
      </c>
      <c r="B32" s="900" t="s">
        <v>1528</v>
      </c>
      <c r="C32" s="901"/>
      <c r="D32" s="901"/>
      <c r="E32" s="902"/>
    </row>
    <row r="33" spans="1:5">
      <c r="A33" s="910"/>
      <c r="B33" s="903"/>
      <c r="C33" s="904"/>
      <c r="D33" s="904"/>
      <c r="E33" s="905"/>
    </row>
    <row r="34" spans="1:5">
      <c r="A34" s="910"/>
      <c r="B34" s="903"/>
      <c r="C34" s="904"/>
      <c r="D34" s="904"/>
      <c r="E34" s="905"/>
    </row>
    <row r="35" spans="1:5">
      <c r="A35" s="910"/>
      <c r="B35" s="903"/>
      <c r="C35" s="904"/>
      <c r="D35" s="904"/>
      <c r="E35" s="905"/>
    </row>
    <row r="36" spans="1:5">
      <c r="A36" s="910"/>
      <c r="B36" s="903"/>
      <c r="C36" s="904"/>
      <c r="D36" s="904"/>
      <c r="E36" s="905"/>
    </row>
    <row r="37" spans="1:5">
      <c r="A37" s="910"/>
      <c r="B37" s="903"/>
      <c r="C37" s="904"/>
      <c r="D37" s="904"/>
      <c r="E37" s="905"/>
    </row>
    <row r="38" spans="1:5">
      <c r="A38" s="910"/>
      <c r="B38" s="903"/>
      <c r="C38" s="904"/>
      <c r="D38" s="904"/>
      <c r="E38" s="905"/>
    </row>
    <row r="39" spans="1:5">
      <c r="A39" s="910"/>
      <c r="B39" s="903"/>
      <c r="C39" s="904"/>
      <c r="D39" s="904"/>
      <c r="E39" s="905"/>
    </row>
    <row r="40" spans="1:5">
      <c r="A40" s="910"/>
      <c r="B40" s="903"/>
      <c r="C40" s="904"/>
      <c r="D40" s="904"/>
      <c r="E40" s="905"/>
    </row>
    <row r="41" spans="1:5">
      <c r="A41" s="910"/>
      <c r="B41" s="903"/>
      <c r="C41" s="904"/>
      <c r="D41" s="904"/>
      <c r="E41" s="905"/>
    </row>
    <row r="42" spans="1:5">
      <c r="A42" s="911"/>
      <c r="B42" s="906"/>
      <c r="C42" s="907"/>
      <c r="D42" s="907"/>
      <c r="E42" s="908"/>
    </row>
    <row r="43" spans="1:5">
      <c r="A43" s="909" t="s">
        <v>1529</v>
      </c>
      <c r="B43" s="900"/>
      <c r="C43" s="901"/>
      <c r="D43" s="901"/>
      <c r="E43" s="902"/>
    </row>
    <row r="44" spans="1:5">
      <c r="A44" s="910"/>
      <c r="B44" s="903"/>
      <c r="C44" s="904"/>
      <c r="D44" s="904"/>
      <c r="E44" s="905"/>
    </row>
    <row r="45" spans="1:5">
      <c r="A45" s="910"/>
      <c r="B45" s="903"/>
      <c r="C45" s="904"/>
      <c r="D45" s="904"/>
      <c r="E45" s="905"/>
    </row>
    <row r="46" spans="1:5">
      <c r="A46" s="910"/>
      <c r="B46" s="903"/>
      <c r="C46" s="904"/>
      <c r="D46" s="904"/>
      <c r="E46" s="905"/>
    </row>
    <row r="47" spans="1:5">
      <c r="A47" s="910"/>
      <c r="B47" s="903"/>
      <c r="C47" s="904"/>
      <c r="D47" s="904"/>
      <c r="E47" s="905"/>
    </row>
    <row r="48" spans="1:5">
      <c r="A48" s="910"/>
      <c r="B48" s="903"/>
      <c r="C48" s="904"/>
      <c r="D48" s="904"/>
      <c r="E48" s="905"/>
    </row>
    <row r="49" spans="1:5">
      <c r="A49" s="910"/>
      <c r="B49" s="903"/>
      <c r="C49" s="904"/>
      <c r="D49" s="904"/>
      <c r="E49" s="905"/>
    </row>
    <row r="50" spans="1:5">
      <c r="A50" s="910"/>
      <c r="B50" s="903"/>
      <c r="C50" s="904"/>
      <c r="D50" s="904"/>
      <c r="E50" s="905"/>
    </row>
    <row r="51" spans="1:5">
      <c r="A51" s="910"/>
      <c r="B51" s="903"/>
      <c r="C51" s="904"/>
      <c r="D51" s="904"/>
      <c r="E51" s="905"/>
    </row>
    <row r="52" spans="1:5">
      <c r="A52" s="910"/>
      <c r="B52" s="903"/>
      <c r="C52" s="904"/>
      <c r="D52" s="904"/>
      <c r="E52" s="905"/>
    </row>
    <row r="53" spans="1:5">
      <c r="A53" s="911"/>
      <c r="B53" s="906"/>
      <c r="C53" s="907"/>
      <c r="D53" s="907"/>
      <c r="E53" s="908"/>
    </row>
    <row r="54" spans="1:5">
      <c r="A54" s="909" t="s">
        <v>1530</v>
      </c>
      <c r="B54" s="900"/>
      <c r="C54" s="901"/>
      <c r="D54" s="901"/>
      <c r="E54" s="902"/>
    </row>
    <row r="55" spans="1:5">
      <c r="A55" s="910"/>
      <c r="B55" s="903"/>
      <c r="C55" s="904"/>
      <c r="D55" s="904"/>
      <c r="E55" s="905"/>
    </row>
    <row r="56" spans="1:5">
      <c r="A56" s="910"/>
      <c r="B56" s="903"/>
      <c r="C56" s="904"/>
      <c r="D56" s="904"/>
      <c r="E56" s="905"/>
    </row>
    <row r="57" spans="1:5">
      <c r="A57" s="910"/>
      <c r="B57" s="903"/>
      <c r="C57" s="904"/>
      <c r="D57" s="904"/>
      <c r="E57" s="905"/>
    </row>
    <row r="58" spans="1:5">
      <c r="A58" s="910"/>
      <c r="B58" s="903"/>
      <c r="C58" s="904"/>
      <c r="D58" s="904"/>
      <c r="E58" s="905"/>
    </row>
    <row r="59" spans="1:5">
      <c r="A59" s="910"/>
      <c r="B59" s="903"/>
      <c r="C59" s="904"/>
      <c r="D59" s="904"/>
      <c r="E59" s="905"/>
    </row>
    <row r="60" spans="1:5">
      <c r="A60" s="910"/>
      <c r="B60" s="903"/>
      <c r="C60" s="904"/>
      <c r="D60" s="904"/>
      <c r="E60" s="905"/>
    </row>
    <row r="61" spans="1:5">
      <c r="A61" s="910"/>
      <c r="B61" s="903"/>
      <c r="C61" s="904"/>
      <c r="D61" s="904"/>
      <c r="E61" s="905"/>
    </row>
    <row r="62" spans="1:5">
      <c r="A62" s="910"/>
      <c r="B62" s="903"/>
      <c r="C62" s="904"/>
      <c r="D62" s="904"/>
      <c r="E62" s="905"/>
    </row>
    <row r="63" spans="1:5">
      <c r="A63" s="910"/>
      <c r="B63" s="903"/>
      <c r="C63" s="904"/>
      <c r="D63" s="904"/>
      <c r="E63" s="905"/>
    </row>
    <row r="64" spans="1:5">
      <c r="A64" s="911"/>
      <c r="B64" s="906"/>
      <c r="C64" s="907"/>
      <c r="D64" s="907"/>
      <c r="E64" s="908"/>
    </row>
    <row r="65" spans="1:5">
      <c r="A65" s="909" t="s">
        <v>1531</v>
      </c>
      <c r="B65" s="900" t="s">
        <v>1532</v>
      </c>
      <c r="C65" s="901"/>
      <c r="D65" s="901"/>
      <c r="E65" s="902"/>
    </row>
    <row r="66" spans="1:5">
      <c r="A66" s="910"/>
      <c r="B66" s="903"/>
      <c r="C66" s="904"/>
      <c r="D66" s="904"/>
      <c r="E66" s="905"/>
    </row>
    <row r="67" spans="1:5">
      <c r="A67" s="910"/>
      <c r="B67" s="903"/>
      <c r="C67" s="904"/>
      <c r="D67" s="904"/>
      <c r="E67" s="905"/>
    </row>
    <row r="68" spans="1:5">
      <c r="A68" s="910"/>
      <c r="B68" s="903"/>
      <c r="C68" s="904"/>
      <c r="D68" s="904"/>
      <c r="E68" s="905"/>
    </row>
    <row r="69" spans="1:5">
      <c r="A69" s="910"/>
      <c r="B69" s="903"/>
      <c r="C69" s="904"/>
      <c r="D69" s="904"/>
      <c r="E69" s="905"/>
    </row>
    <row r="70" spans="1:5">
      <c r="A70" s="910"/>
      <c r="B70" s="903"/>
      <c r="C70" s="904"/>
      <c r="D70" s="904"/>
      <c r="E70" s="905"/>
    </row>
    <row r="71" spans="1:5">
      <c r="A71" s="910"/>
      <c r="B71" s="903"/>
      <c r="C71" s="904"/>
      <c r="D71" s="904"/>
      <c r="E71" s="905"/>
    </row>
    <row r="72" spans="1:5">
      <c r="A72" s="910"/>
      <c r="B72" s="903"/>
      <c r="C72" s="904"/>
      <c r="D72" s="904"/>
      <c r="E72" s="905"/>
    </row>
    <row r="73" spans="1:5">
      <c r="A73" s="910"/>
      <c r="B73" s="903"/>
      <c r="C73" s="904"/>
      <c r="D73" s="904"/>
      <c r="E73" s="905"/>
    </row>
    <row r="74" spans="1:5">
      <c r="A74" s="910"/>
      <c r="B74" s="903"/>
      <c r="C74" s="904"/>
      <c r="D74" s="904"/>
      <c r="E74" s="905"/>
    </row>
    <row r="75" spans="1:5">
      <c r="A75" s="911"/>
      <c r="B75" s="906"/>
      <c r="C75" s="907"/>
      <c r="D75" s="907"/>
      <c r="E75" s="908"/>
    </row>
    <row r="76" spans="1:5">
      <c r="A76" s="909" t="s">
        <v>1533</v>
      </c>
      <c r="B76" s="900"/>
      <c r="C76" s="901"/>
      <c r="D76" s="901"/>
      <c r="E76" s="902"/>
    </row>
    <row r="77" spans="1:5">
      <c r="A77" s="910"/>
      <c r="B77" s="903"/>
      <c r="C77" s="904"/>
      <c r="D77" s="904"/>
      <c r="E77" s="905"/>
    </row>
    <row r="78" spans="1:5">
      <c r="A78" s="910"/>
      <c r="B78" s="903"/>
      <c r="C78" s="904"/>
      <c r="D78" s="904"/>
      <c r="E78" s="905"/>
    </row>
    <row r="79" spans="1:5">
      <c r="A79" s="910"/>
      <c r="B79" s="903"/>
      <c r="C79" s="904"/>
      <c r="D79" s="904"/>
      <c r="E79" s="905"/>
    </row>
    <row r="80" spans="1:5">
      <c r="A80" s="910"/>
      <c r="B80" s="903"/>
      <c r="C80" s="904"/>
      <c r="D80" s="904"/>
      <c r="E80" s="905"/>
    </row>
    <row r="81" spans="1:5">
      <c r="A81" s="910"/>
      <c r="B81" s="903"/>
      <c r="C81" s="904"/>
      <c r="D81" s="904"/>
      <c r="E81" s="905"/>
    </row>
    <row r="82" spans="1:5">
      <c r="A82" s="910"/>
      <c r="B82" s="903"/>
      <c r="C82" s="904"/>
      <c r="D82" s="904"/>
      <c r="E82" s="905"/>
    </row>
    <row r="83" spans="1:5">
      <c r="A83" s="910"/>
      <c r="B83" s="903"/>
      <c r="C83" s="904"/>
      <c r="D83" s="904"/>
      <c r="E83" s="905"/>
    </row>
    <row r="84" spans="1:5">
      <c r="A84" s="910"/>
      <c r="B84" s="903"/>
      <c r="C84" s="904"/>
      <c r="D84" s="904"/>
      <c r="E84" s="905"/>
    </row>
    <row r="85" spans="1:5">
      <c r="A85" s="910"/>
      <c r="B85" s="903"/>
      <c r="C85" s="904"/>
      <c r="D85" s="904"/>
      <c r="E85" s="905"/>
    </row>
    <row r="86" spans="1:5">
      <c r="A86" s="911"/>
      <c r="B86" s="906"/>
      <c r="C86" s="907"/>
      <c r="D86" s="907"/>
      <c r="E86" s="908"/>
    </row>
    <row r="87" spans="1:5">
      <c r="A87" s="909" t="s">
        <v>1534</v>
      </c>
      <c r="B87" s="900"/>
      <c r="C87" s="901"/>
      <c r="D87" s="901"/>
      <c r="E87" s="902"/>
    </row>
    <row r="88" spans="1:5">
      <c r="A88" s="910"/>
      <c r="B88" s="903"/>
      <c r="C88" s="904"/>
      <c r="D88" s="904"/>
      <c r="E88" s="905"/>
    </row>
    <row r="89" spans="1:5">
      <c r="A89" s="910"/>
      <c r="B89" s="903"/>
      <c r="C89" s="904"/>
      <c r="D89" s="904"/>
      <c r="E89" s="905"/>
    </row>
    <row r="90" spans="1:5">
      <c r="A90" s="910"/>
      <c r="B90" s="903"/>
      <c r="C90" s="904"/>
      <c r="D90" s="904"/>
      <c r="E90" s="905"/>
    </row>
    <row r="91" spans="1:5">
      <c r="A91" s="910"/>
      <c r="B91" s="903"/>
      <c r="C91" s="904"/>
      <c r="D91" s="904"/>
      <c r="E91" s="905"/>
    </row>
    <row r="92" spans="1:5">
      <c r="A92" s="910"/>
      <c r="B92" s="903"/>
      <c r="C92" s="904"/>
      <c r="D92" s="904"/>
      <c r="E92" s="905"/>
    </row>
    <row r="93" spans="1:5">
      <c r="A93" s="910"/>
      <c r="B93" s="903"/>
      <c r="C93" s="904"/>
      <c r="D93" s="904"/>
      <c r="E93" s="905"/>
    </row>
    <row r="94" spans="1:5">
      <c r="A94" s="910"/>
      <c r="B94" s="903"/>
      <c r="C94" s="904"/>
      <c r="D94" s="904"/>
      <c r="E94" s="905"/>
    </row>
    <row r="95" spans="1:5">
      <c r="A95" s="910"/>
      <c r="B95" s="903"/>
      <c r="C95" s="904"/>
      <c r="D95" s="904"/>
      <c r="E95" s="905"/>
    </row>
    <row r="96" spans="1:5">
      <c r="A96" s="910"/>
      <c r="B96" s="903"/>
      <c r="C96" s="904"/>
      <c r="D96" s="904"/>
      <c r="E96" s="905"/>
    </row>
    <row r="97" spans="1:5">
      <c r="A97" s="911"/>
      <c r="B97" s="906"/>
      <c r="C97" s="907"/>
      <c r="D97" s="907"/>
      <c r="E97" s="908"/>
    </row>
    <row r="98" spans="1:5">
      <c r="A98" s="909" t="s">
        <v>1535</v>
      </c>
      <c r="B98" s="900"/>
      <c r="C98" s="901"/>
      <c r="D98" s="901"/>
      <c r="E98" s="902"/>
    </row>
    <row r="99" spans="1:5">
      <c r="A99" s="910"/>
      <c r="B99" s="903"/>
      <c r="C99" s="904"/>
      <c r="D99" s="904"/>
      <c r="E99" s="905"/>
    </row>
    <row r="100" spans="1:5">
      <c r="A100" s="910"/>
      <c r="B100" s="903"/>
      <c r="C100" s="904"/>
      <c r="D100" s="904"/>
      <c r="E100" s="905"/>
    </row>
    <row r="101" spans="1:5">
      <c r="A101" s="910"/>
      <c r="B101" s="903"/>
      <c r="C101" s="904"/>
      <c r="D101" s="904"/>
      <c r="E101" s="905"/>
    </row>
    <row r="102" spans="1:5">
      <c r="A102" s="910"/>
      <c r="B102" s="903"/>
      <c r="C102" s="904"/>
      <c r="D102" s="904"/>
      <c r="E102" s="905"/>
    </row>
    <row r="103" spans="1:5">
      <c r="A103" s="910"/>
      <c r="B103" s="903"/>
      <c r="C103" s="904"/>
      <c r="D103" s="904"/>
      <c r="E103" s="905"/>
    </row>
    <row r="104" spans="1:5">
      <c r="A104" s="910"/>
      <c r="B104" s="903"/>
      <c r="C104" s="904"/>
      <c r="D104" s="904"/>
      <c r="E104" s="905"/>
    </row>
    <row r="105" spans="1:5">
      <c r="A105" s="910"/>
      <c r="B105" s="903"/>
      <c r="C105" s="904"/>
      <c r="D105" s="904"/>
      <c r="E105" s="905"/>
    </row>
    <row r="106" spans="1:5">
      <c r="A106" s="910"/>
      <c r="B106" s="903"/>
      <c r="C106" s="904"/>
      <c r="D106" s="904"/>
      <c r="E106" s="905"/>
    </row>
    <row r="107" spans="1:5">
      <c r="A107" s="910"/>
      <c r="B107" s="903"/>
      <c r="C107" s="904"/>
      <c r="D107" s="904"/>
      <c r="E107" s="905"/>
    </row>
    <row r="108" spans="1:5">
      <c r="A108" s="911"/>
      <c r="B108" s="906"/>
      <c r="C108" s="907"/>
      <c r="D108" s="907"/>
      <c r="E108" s="908"/>
    </row>
    <row r="109" spans="1:5">
      <c r="A109" s="909" t="s">
        <v>1536</v>
      </c>
      <c r="B109" s="900"/>
      <c r="C109" s="901"/>
      <c r="D109" s="901"/>
      <c r="E109" s="902"/>
    </row>
    <row r="110" spans="1:5">
      <c r="A110" s="910"/>
      <c r="B110" s="903"/>
      <c r="C110" s="904"/>
      <c r="D110" s="904"/>
      <c r="E110" s="905"/>
    </row>
    <row r="111" spans="1:5">
      <c r="A111" s="910"/>
      <c r="B111" s="903"/>
      <c r="C111" s="904"/>
      <c r="D111" s="904"/>
      <c r="E111" s="905"/>
    </row>
    <row r="112" spans="1:5">
      <c r="A112" s="910"/>
      <c r="B112" s="903"/>
      <c r="C112" s="904"/>
      <c r="D112" s="904"/>
      <c r="E112" s="905"/>
    </row>
    <row r="113" spans="1:5">
      <c r="A113" s="910"/>
      <c r="B113" s="903"/>
      <c r="C113" s="904"/>
      <c r="D113" s="904"/>
      <c r="E113" s="905"/>
    </row>
    <row r="114" spans="1:5">
      <c r="A114" s="910"/>
      <c r="B114" s="903"/>
      <c r="C114" s="904"/>
      <c r="D114" s="904"/>
      <c r="E114" s="905"/>
    </row>
    <row r="115" spans="1:5">
      <c r="A115" s="910"/>
      <c r="B115" s="903"/>
      <c r="C115" s="904"/>
      <c r="D115" s="904"/>
      <c r="E115" s="905"/>
    </row>
    <row r="116" spans="1:5">
      <c r="A116" s="910"/>
      <c r="B116" s="903"/>
      <c r="C116" s="904"/>
      <c r="D116" s="904"/>
      <c r="E116" s="905"/>
    </row>
    <row r="117" spans="1:5">
      <c r="A117" s="910"/>
      <c r="B117" s="903"/>
      <c r="C117" s="904"/>
      <c r="D117" s="904"/>
      <c r="E117" s="905"/>
    </row>
    <row r="118" spans="1:5">
      <c r="A118" s="910"/>
      <c r="B118" s="903"/>
      <c r="C118" s="904"/>
      <c r="D118" s="904"/>
      <c r="E118" s="905"/>
    </row>
    <row r="119" spans="1:5">
      <c r="A119" s="911"/>
      <c r="B119" s="906"/>
      <c r="C119" s="907"/>
      <c r="D119" s="907"/>
      <c r="E119" s="908"/>
    </row>
    <row r="120" spans="1:5">
      <c r="A120" s="909" t="s">
        <v>1537</v>
      </c>
      <c r="B120" s="900"/>
      <c r="C120" s="901"/>
      <c r="D120" s="901"/>
      <c r="E120" s="902"/>
    </row>
    <row r="121" spans="1:5">
      <c r="A121" s="910"/>
      <c r="B121" s="903"/>
      <c r="C121" s="904"/>
      <c r="D121" s="904"/>
      <c r="E121" s="905"/>
    </row>
    <row r="122" spans="1:5">
      <c r="A122" s="910"/>
      <c r="B122" s="903"/>
      <c r="C122" s="904"/>
      <c r="D122" s="904"/>
      <c r="E122" s="905"/>
    </row>
    <row r="123" spans="1:5">
      <c r="A123" s="910"/>
      <c r="B123" s="903"/>
      <c r="C123" s="904"/>
      <c r="D123" s="904"/>
      <c r="E123" s="905"/>
    </row>
    <row r="124" spans="1:5">
      <c r="A124" s="910"/>
      <c r="B124" s="903"/>
      <c r="C124" s="904"/>
      <c r="D124" s="904"/>
      <c r="E124" s="905"/>
    </row>
    <row r="125" spans="1:5">
      <c r="A125" s="910"/>
      <c r="B125" s="903"/>
      <c r="C125" s="904"/>
      <c r="D125" s="904"/>
      <c r="E125" s="905"/>
    </row>
    <row r="126" spans="1:5">
      <c r="A126" s="910"/>
      <c r="B126" s="903"/>
      <c r="C126" s="904"/>
      <c r="D126" s="904"/>
      <c r="E126" s="905"/>
    </row>
    <row r="127" spans="1:5">
      <c r="A127" s="910"/>
      <c r="B127" s="903"/>
      <c r="C127" s="904"/>
      <c r="D127" s="904"/>
      <c r="E127" s="905"/>
    </row>
    <row r="128" spans="1:5">
      <c r="A128" s="910"/>
      <c r="B128" s="903"/>
      <c r="C128" s="904"/>
      <c r="D128" s="904"/>
      <c r="E128" s="905"/>
    </row>
    <row r="129" spans="1:5">
      <c r="A129" s="910"/>
      <c r="B129" s="903"/>
      <c r="C129" s="904"/>
      <c r="D129" s="904"/>
      <c r="E129" s="905"/>
    </row>
    <row r="130" spans="1:5">
      <c r="A130" s="911"/>
      <c r="B130" s="906"/>
      <c r="C130" s="907"/>
      <c r="D130" s="907"/>
      <c r="E130" s="908"/>
    </row>
  </sheetData>
  <mergeCells count="24">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 ref="D6:E6"/>
    <mergeCell ref="A8:E8"/>
    <mergeCell ref="B10:E20"/>
    <mergeCell ref="A10:A20"/>
    <mergeCell ref="A43:A53"/>
    <mergeCell ref="B43:E53"/>
    <mergeCell ref="A21:A31"/>
    <mergeCell ref="B21:E31"/>
    <mergeCell ref="A32:A42"/>
    <mergeCell ref="B32:E42"/>
  </mergeCells>
  <phoneticPr fontId="8" type="noConversion"/>
  <printOptions horizontalCentered="1"/>
  <pageMargins left="0.75" right="0.75" top="1" bottom="1" header="0.5" footer="0.5"/>
  <pageSetup scale="61"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D15"/>
  <sheetViews>
    <sheetView zoomScale="60" zoomScaleNormal="60" workbookViewId="0"/>
  </sheetViews>
  <sheetFormatPr defaultColWidth="8.7109375" defaultRowHeight="12.75"/>
  <cols>
    <col min="1" max="1" width="11.42578125" style="751" customWidth="1"/>
    <col min="2" max="2" width="12.5703125" style="751" customWidth="1"/>
    <col min="3" max="3" width="15.140625" style="751" bestFit="1" customWidth="1"/>
    <col min="4" max="4" width="109" style="751" customWidth="1"/>
    <col min="5" max="16384" width="8.7109375" style="751"/>
  </cols>
  <sheetData>
    <row r="1" spans="1:4">
      <c r="A1" s="1133" t="s">
        <v>1538</v>
      </c>
      <c r="B1" s="1133"/>
      <c r="C1" s="1133"/>
      <c r="D1" s="1133"/>
    </row>
    <row r="2" spans="1:4">
      <c r="A2" s="255"/>
      <c r="B2" s="746"/>
      <c r="C2" s="746"/>
      <c r="D2" s="747"/>
    </row>
    <row r="3" spans="1:4" ht="25.5">
      <c r="A3" s="748" t="s">
        <v>1539</v>
      </c>
      <c r="B3" s="749" t="s">
        <v>1540</v>
      </c>
      <c r="C3" s="749" t="s">
        <v>1541</v>
      </c>
      <c r="D3" s="750" t="s">
        <v>1542</v>
      </c>
    </row>
    <row r="4" spans="1:4">
      <c r="A4" s="136" t="s">
        <v>437</v>
      </c>
      <c r="B4" s="752"/>
      <c r="C4" s="752"/>
      <c r="D4" s="753"/>
    </row>
    <row r="5" spans="1:4" ht="25.5">
      <c r="A5" s="754">
        <v>1.1000000000000001</v>
      </c>
      <c r="B5" s="755">
        <v>44708</v>
      </c>
      <c r="C5" s="757" t="s">
        <v>1543</v>
      </c>
      <c r="D5" s="756" t="s">
        <v>1544</v>
      </c>
    </row>
    <row r="6" spans="1:4">
      <c r="A6" s="1134"/>
      <c r="B6" s="1135"/>
      <c r="C6" s="765" t="s">
        <v>1525</v>
      </c>
      <c r="D6" s="765" t="s">
        <v>1545</v>
      </c>
    </row>
    <row r="7" spans="1:4" ht="102">
      <c r="A7" s="1134"/>
      <c r="B7" s="1135"/>
      <c r="C7" s="765" t="s">
        <v>1527</v>
      </c>
      <c r="D7" s="1136" t="s">
        <v>1546</v>
      </c>
    </row>
    <row r="8" spans="1:4" ht="114.75">
      <c r="A8" s="1134"/>
      <c r="B8" s="1135"/>
      <c r="C8" s="765" t="s">
        <v>1531</v>
      </c>
      <c r="D8" s="1136" t="s">
        <v>1547</v>
      </c>
    </row>
    <row r="9" spans="1:4" ht="25.5">
      <c r="A9" s="1134"/>
      <c r="B9" s="1135"/>
      <c r="C9" s="765" t="s">
        <v>1534</v>
      </c>
      <c r="D9" s="1136" t="s">
        <v>1548</v>
      </c>
    </row>
    <row r="10" spans="1:4">
      <c r="A10" s="1134"/>
      <c r="B10" s="1135"/>
      <c r="C10" s="765" t="s">
        <v>1536</v>
      </c>
      <c r="D10" s="765" t="s">
        <v>1549</v>
      </c>
    </row>
    <row r="11" spans="1:4">
      <c r="A11" s="1134"/>
      <c r="B11" s="1135"/>
      <c r="C11" s="765" t="s">
        <v>1537</v>
      </c>
      <c r="D11" s="765" t="s">
        <v>1549</v>
      </c>
    </row>
    <row r="12" spans="1:4" ht="89.25">
      <c r="A12" s="1137">
        <v>1.2</v>
      </c>
      <c r="B12" s="1138">
        <v>44931</v>
      </c>
      <c r="C12" s="769" t="s">
        <v>1543</v>
      </c>
      <c r="D12" s="768" t="s">
        <v>1550</v>
      </c>
    </row>
    <row r="13" spans="1:4">
      <c r="A13" s="1134"/>
      <c r="B13" s="766"/>
      <c r="C13" s="765" t="s">
        <v>1525</v>
      </c>
      <c r="D13" s="766" t="s">
        <v>1551</v>
      </c>
    </row>
    <row r="14" spans="1:4" ht="38.25">
      <c r="A14" s="1139"/>
      <c r="B14" s="1140"/>
      <c r="C14" s="764" t="s">
        <v>1527</v>
      </c>
      <c r="D14" s="767" t="s">
        <v>1552</v>
      </c>
    </row>
    <row r="15" spans="1:4" ht="38.25">
      <c r="A15" s="1141">
        <v>1.3</v>
      </c>
      <c r="B15" s="1142">
        <v>45023</v>
      </c>
      <c r="C15" s="771" t="s">
        <v>1527</v>
      </c>
      <c r="D15" s="770" t="s">
        <v>1553</v>
      </c>
    </row>
  </sheetData>
  <sheetProtection algorithmName="SHA-512" hashValue="Y1ucw4KoSfhnT1HJpvjjpDiYh+CpyEiisCGoaMKo1FCYi9BmbRPR0diyaI28B6qcYGWiZ+Rn5LC1GbjNDwOcdA==" saltValue="IlcWYMzIMNz6fKtuIZiW3A==" spinCount="100000" sheet="1" objects="1" scenarios="1"/>
  <pageMargins left="0.7" right="0.7" top="0.75" bottom="0.75" header="0.3" footer="0.3"/>
  <pageSetup scale="70"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IV28"/>
  <sheetViews>
    <sheetView workbookViewId="0"/>
  </sheetViews>
  <sheetFormatPr defaultRowHeight="12.75"/>
  <cols>
    <col min="4" max="4" width="31.5703125" customWidth="1"/>
    <col min="5" max="5" width="16.42578125" customWidth="1"/>
    <col min="6" max="6" width="13.5703125" bestFit="1" customWidth="1"/>
    <col min="7" max="7" width="12" bestFit="1" customWidth="1"/>
  </cols>
  <sheetData>
    <row r="1" spans="2:5">
      <c r="B1" s="1" t="s">
        <v>1554</v>
      </c>
      <c r="C1" s="2"/>
      <c r="D1" s="2"/>
      <c r="E1" s="48"/>
    </row>
    <row r="2" spans="2:5">
      <c r="E2" s="3"/>
    </row>
    <row r="3" spans="2:5">
      <c r="B3" s="4" t="s">
        <v>1555</v>
      </c>
      <c r="C3" s="2"/>
      <c r="D3" s="2"/>
      <c r="E3" s="5">
        <v>1500000</v>
      </c>
    </row>
    <row r="7" spans="2:5">
      <c r="B7" s="4" t="s">
        <v>1556</v>
      </c>
      <c r="C7" s="2"/>
      <c r="D7" s="6"/>
      <c r="E7" s="2"/>
    </row>
    <row r="9" spans="2:5">
      <c r="B9" s="7" t="s">
        <v>1557</v>
      </c>
      <c r="C9" s="149"/>
      <c r="D9" s="149"/>
    </row>
    <row r="10" spans="2:5">
      <c r="B10" s="149"/>
      <c r="C10" s="149"/>
      <c r="D10" s="149"/>
    </row>
    <row r="11" spans="2:5">
      <c r="B11" s="149" t="s">
        <v>1558</v>
      </c>
      <c r="C11" s="149"/>
      <c r="D11" s="3">
        <v>310</v>
      </c>
    </row>
    <row r="12" spans="2:5">
      <c r="B12" s="149" t="s">
        <v>1559</v>
      </c>
      <c r="C12" s="149"/>
      <c r="D12" s="1143">
        <v>134408.60215053763</v>
      </c>
    </row>
    <row r="13" spans="2:5">
      <c r="B13" s="149"/>
      <c r="C13" s="149"/>
      <c r="D13" s="149"/>
    </row>
    <row r="14" spans="2:5">
      <c r="B14" s="149" t="s">
        <v>1560</v>
      </c>
      <c r="C14" s="149"/>
      <c r="D14" s="149"/>
      <c r="E14" s="3">
        <f>D11*D12</f>
        <v>41666666.666666664</v>
      </c>
    </row>
    <row r="15" spans="2:5">
      <c r="B15" s="149"/>
      <c r="C15" s="149"/>
      <c r="D15" s="149"/>
    </row>
    <row r="16" spans="2:5">
      <c r="B16" s="149" t="s">
        <v>1561</v>
      </c>
      <c r="C16" s="149"/>
      <c r="D16" s="149"/>
      <c r="E16" s="3">
        <f>E14*1.5</f>
        <v>62500000</v>
      </c>
    </row>
    <row r="18" spans="1:256" ht="13.5" thickBot="1">
      <c r="A18" s="8"/>
      <c r="B18" s="149" t="s">
        <v>1562</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5" thickTop="1">
      <c r="A19" s="8"/>
      <c r="B19" s="149"/>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c r="A20" s="8"/>
      <c r="B20" s="149" t="s">
        <v>1563</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c r="A21" s="8"/>
      <c r="B21" s="149"/>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5" thickBot="1">
      <c r="A22" s="8"/>
      <c r="B22" s="4" t="s">
        <v>1564</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5" thickTop="1">
      <c r="A23" s="8"/>
      <c r="B23" s="149"/>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c r="B25" s="14" t="s">
        <v>1565</v>
      </c>
    </row>
    <row r="26" spans="1:256">
      <c r="B26" s="149" t="s">
        <v>1566</v>
      </c>
    </row>
    <row r="27" spans="1:256">
      <c r="B27" s="149" t="s">
        <v>1567</v>
      </c>
    </row>
    <row r="28" spans="1:256">
      <c r="B28" s="149" t="s">
        <v>1568</v>
      </c>
    </row>
  </sheetData>
  <phoneticPr fontId="8" type="noConversion"/>
  <pageMargins left="0.7" right="0.7" top="0.75" bottom="0.75" header="0.3" footer="0.3"/>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214"/>
  <sheetViews>
    <sheetView zoomScale="60" zoomScaleNormal="60" workbookViewId="0"/>
  </sheetViews>
  <sheetFormatPr defaultColWidth="9.42578125" defaultRowHeight="12.75"/>
  <cols>
    <col min="1" max="1" width="17.5703125" style="287" customWidth="1"/>
    <col min="2" max="2" width="63.5703125" style="288" customWidth="1"/>
    <col min="3" max="3" width="84" style="286" customWidth="1"/>
    <col min="4" max="16384" width="9.42578125" style="286"/>
  </cols>
  <sheetData>
    <row r="1" spans="1:3" s="285" customFormat="1" ht="26.25" thickBot="1">
      <c r="A1" s="284" t="s">
        <v>36</v>
      </c>
      <c r="B1" s="924" t="s">
        <v>37</v>
      </c>
      <c r="C1" s="925" t="s">
        <v>38</v>
      </c>
    </row>
    <row r="2" spans="1:3" ht="39" thickBot="1">
      <c r="A2" s="926"/>
      <c r="B2" s="927" t="s">
        <v>39</v>
      </c>
      <c r="C2" s="928" t="s">
        <v>40</v>
      </c>
    </row>
    <row r="3" spans="1:3" ht="38.25">
      <c r="A3" s="289" t="s">
        <v>41</v>
      </c>
      <c r="B3" s="929" t="s">
        <v>42</v>
      </c>
      <c r="C3" s="290" t="s">
        <v>43</v>
      </c>
    </row>
    <row r="4" spans="1:3" ht="38.25">
      <c r="A4" s="289" t="s">
        <v>44</v>
      </c>
      <c r="B4" s="929" t="s">
        <v>45</v>
      </c>
      <c r="C4" s="290" t="s">
        <v>46</v>
      </c>
    </row>
    <row r="5" spans="1:3" ht="38.25">
      <c r="A5" s="289" t="s">
        <v>47</v>
      </c>
      <c r="B5" s="929" t="s">
        <v>48</v>
      </c>
      <c r="C5" s="290" t="s">
        <v>49</v>
      </c>
    </row>
    <row r="6" spans="1:3" ht="25.5">
      <c r="A6" s="289">
        <v>1</v>
      </c>
      <c r="B6" s="929" t="s">
        <v>50</v>
      </c>
      <c r="C6" s="290" t="s">
        <v>51</v>
      </c>
    </row>
    <row r="7" spans="1:3" ht="25.5">
      <c r="A7" s="289">
        <v>2</v>
      </c>
      <c r="B7" s="929" t="s">
        <v>52</v>
      </c>
      <c r="C7" s="290" t="s">
        <v>53</v>
      </c>
    </row>
    <row r="8" spans="1:3" ht="26.25" thickBot="1">
      <c r="A8" s="289">
        <v>3</v>
      </c>
      <c r="B8" s="929" t="s">
        <v>54</v>
      </c>
      <c r="C8" s="290" t="s">
        <v>55</v>
      </c>
    </row>
    <row r="9" spans="1:3" ht="26.25" thickBot="1">
      <c r="A9" s="926"/>
      <c r="B9" s="927" t="s">
        <v>56</v>
      </c>
      <c r="C9" s="928" t="s">
        <v>57</v>
      </c>
    </row>
    <row r="10" spans="1:3">
      <c r="A10" s="930"/>
      <c r="B10" s="931" t="s">
        <v>58</v>
      </c>
      <c r="C10" s="932"/>
    </row>
    <row r="11" spans="1:3" ht="51">
      <c r="A11" s="291">
        <f>'Schedule 2_Balance Sheet'!B11</f>
        <v>1</v>
      </c>
      <c r="B11" s="933" t="s">
        <v>59</v>
      </c>
      <c r="C11" s="156" t="s">
        <v>60</v>
      </c>
    </row>
    <row r="12" spans="1:3" ht="51">
      <c r="A12" s="292">
        <f>'Schedule 2_Balance Sheet'!B12</f>
        <v>2</v>
      </c>
      <c r="B12" s="933" t="s">
        <v>61</v>
      </c>
      <c r="C12" s="934" t="s">
        <v>62</v>
      </c>
    </row>
    <row r="13" spans="1:3">
      <c r="A13" s="292">
        <f>'Schedule 2_Balance Sheet'!B13</f>
        <v>3</v>
      </c>
      <c r="B13" s="933" t="s">
        <v>63</v>
      </c>
      <c r="C13" s="934" t="s">
        <v>64</v>
      </c>
    </row>
    <row r="14" spans="1:3">
      <c r="A14" s="292">
        <f>'Schedule 2_Balance Sheet'!B14</f>
        <v>4</v>
      </c>
      <c r="B14" s="933" t="s">
        <v>65</v>
      </c>
      <c r="C14" s="934" t="s">
        <v>66</v>
      </c>
    </row>
    <row r="15" spans="1:3" ht="25.5">
      <c r="A15" s="292">
        <f>'Schedule 2_Balance Sheet'!B15</f>
        <v>5</v>
      </c>
      <c r="B15" s="933" t="s">
        <v>67</v>
      </c>
      <c r="C15" s="934" t="s">
        <v>68</v>
      </c>
    </row>
    <row r="16" spans="1:3">
      <c r="A16" s="292">
        <f>'Schedule 2_Balance Sheet'!B16</f>
        <v>6</v>
      </c>
      <c r="B16" s="933" t="s">
        <v>69</v>
      </c>
      <c r="C16" s="935" t="s">
        <v>70</v>
      </c>
    </row>
    <row r="17" spans="1:3">
      <c r="A17" s="293" t="s">
        <v>71</v>
      </c>
      <c r="B17" s="933" t="s">
        <v>72</v>
      </c>
      <c r="C17" s="934" t="s">
        <v>73</v>
      </c>
    </row>
    <row r="18" spans="1:3">
      <c r="A18" s="294">
        <v>11</v>
      </c>
      <c r="B18" s="936" t="s">
        <v>74</v>
      </c>
      <c r="C18" s="937" t="s">
        <v>75</v>
      </c>
    </row>
    <row r="19" spans="1:3">
      <c r="A19" s="292">
        <v>12</v>
      </c>
      <c r="B19" s="933" t="s">
        <v>76</v>
      </c>
      <c r="C19" s="934" t="s">
        <v>77</v>
      </c>
    </row>
    <row r="20" spans="1:3" ht="38.25">
      <c r="A20" s="292">
        <v>13</v>
      </c>
      <c r="B20" s="933" t="s">
        <v>78</v>
      </c>
      <c r="C20" s="935" t="s">
        <v>79</v>
      </c>
    </row>
    <row r="21" spans="1:3">
      <c r="A21" s="292">
        <v>14</v>
      </c>
      <c r="B21" s="933" t="s">
        <v>80</v>
      </c>
      <c r="C21" s="935" t="s">
        <v>81</v>
      </c>
    </row>
    <row r="22" spans="1:3">
      <c r="A22" s="292">
        <v>15</v>
      </c>
      <c r="B22" s="933" t="s">
        <v>82</v>
      </c>
      <c r="C22" s="935" t="s">
        <v>83</v>
      </c>
    </row>
    <row r="23" spans="1:3">
      <c r="A23" s="292">
        <v>16</v>
      </c>
      <c r="B23" s="933" t="s">
        <v>84</v>
      </c>
      <c r="C23" s="935" t="s">
        <v>85</v>
      </c>
    </row>
    <row r="24" spans="1:3" ht="38.25">
      <c r="A24" s="292">
        <v>17</v>
      </c>
      <c r="B24" s="933" t="s">
        <v>86</v>
      </c>
      <c r="C24" s="935" t="s">
        <v>87</v>
      </c>
    </row>
    <row r="25" spans="1:3">
      <c r="A25" s="292" t="s">
        <v>88</v>
      </c>
      <c r="B25" s="933" t="s">
        <v>89</v>
      </c>
      <c r="C25" s="935" t="s">
        <v>90</v>
      </c>
    </row>
    <row r="26" spans="1:3">
      <c r="A26" s="294">
        <v>21</v>
      </c>
      <c r="B26" s="936" t="s">
        <v>91</v>
      </c>
      <c r="C26" s="937" t="s">
        <v>92</v>
      </c>
    </row>
    <row r="27" spans="1:3">
      <c r="A27" s="292">
        <v>22</v>
      </c>
      <c r="B27" s="933" t="s">
        <v>93</v>
      </c>
      <c r="C27" s="935" t="s">
        <v>94</v>
      </c>
    </row>
    <row r="28" spans="1:3" ht="38.25">
      <c r="A28" s="292">
        <v>23</v>
      </c>
      <c r="B28" s="933" t="s">
        <v>95</v>
      </c>
      <c r="C28" s="935" t="s">
        <v>96</v>
      </c>
    </row>
    <row r="29" spans="1:3" ht="38.25">
      <c r="A29" s="292">
        <v>24</v>
      </c>
      <c r="B29" s="933" t="s">
        <v>97</v>
      </c>
      <c r="C29" s="938" t="s">
        <v>98</v>
      </c>
    </row>
    <row r="30" spans="1:3" ht="39" customHeight="1">
      <c r="A30" s="292">
        <v>25</v>
      </c>
      <c r="B30" s="933" t="s">
        <v>99</v>
      </c>
      <c r="C30" s="935" t="s">
        <v>100</v>
      </c>
    </row>
    <row r="31" spans="1:3" ht="16.7" customHeight="1">
      <c r="A31" s="292">
        <v>26</v>
      </c>
      <c r="B31" s="933" t="s">
        <v>101</v>
      </c>
      <c r="C31" s="935" t="s">
        <v>102</v>
      </c>
    </row>
    <row r="32" spans="1:3" ht="28.7" customHeight="1">
      <c r="A32" s="292" t="s">
        <v>103</v>
      </c>
      <c r="B32" s="933" t="s">
        <v>104</v>
      </c>
      <c r="C32" s="935" t="s">
        <v>105</v>
      </c>
    </row>
    <row r="33" spans="1:3">
      <c r="A33" s="294">
        <v>30</v>
      </c>
      <c r="B33" s="936" t="s">
        <v>106</v>
      </c>
      <c r="C33" s="938" t="s">
        <v>107</v>
      </c>
    </row>
    <row r="34" spans="1:3">
      <c r="A34" s="292">
        <v>31</v>
      </c>
      <c r="B34" s="933" t="s">
        <v>108</v>
      </c>
      <c r="C34" s="935" t="s">
        <v>109</v>
      </c>
    </row>
    <row r="35" spans="1:3">
      <c r="A35" s="283"/>
      <c r="B35" s="95" t="s">
        <v>110</v>
      </c>
      <c r="C35" s="939"/>
    </row>
    <row r="36" spans="1:3" ht="38.25">
      <c r="A36" s="292">
        <v>32</v>
      </c>
      <c r="B36" s="933" t="s">
        <v>111</v>
      </c>
      <c r="C36" s="935" t="s">
        <v>112</v>
      </c>
    </row>
    <row r="37" spans="1:3">
      <c r="A37" s="292">
        <v>33</v>
      </c>
      <c r="B37" s="933" t="s">
        <v>113</v>
      </c>
      <c r="C37" s="935" t="s">
        <v>114</v>
      </c>
    </row>
    <row r="38" spans="1:3">
      <c r="A38" s="292">
        <v>34</v>
      </c>
      <c r="B38" s="933" t="s">
        <v>115</v>
      </c>
      <c r="C38" s="935" t="s">
        <v>116</v>
      </c>
    </row>
    <row r="39" spans="1:3">
      <c r="A39" s="292">
        <v>35</v>
      </c>
      <c r="B39" s="933" t="s">
        <v>117</v>
      </c>
      <c r="C39" s="935" t="s">
        <v>118</v>
      </c>
    </row>
    <row r="40" spans="1:3">
      <c r="A40" s="292">
        <v>36</v>
      </c>
      <c r="B40" s="933" t="s">
        <v>119</v>
      </c>
      <c r="C40" s="935" t="s">
        <v>120</v>
      </c>
    </row>
    <row r="41" spans="1:3">
      <c r="A41" s="292">
        <v>37</v>
      </c>
      <c r="B41" s="933" t="s">
        <v>121</v>
      </c>
      <c r="C41" s="935" t="s">
        <v>122</v>
      </c>
    </row>
    <row r="42" spans="1:3" ht="25.5">
      <c r="A42" s="292">
        <v>38</v>
      </c>
      <c r="B42" s="933" t="s">
        <v>123</v>
      </c>
      <c r="C42" s="935" t="s">
        <v>124</v>
      </c>
    </row>
    <row r="43" spans="1:3">
      <c r="A43" s="292">
        <v>39</v>
      </c>
      <c r="B43" s="933" t="s">
        <v>125</v>
      </c>
      <c r="C43" s="935" t="s">
        <v>126</v>
      </c>
    </row>
    <row r="44" spans="1:3" ht="38.25">
      <c r="A44" s="292">
        <v>40</v>
      </c>
      <c r="B44" s="933" t="s">
        <v>127</v>
      </c>
      <c r="C44" s="935" t="s">
        <v>128</v>
      </c>
    </row>
    <row r="45" spans="1:3">
      <c r="A45" s="292" t="s">
        <v>129</v>
      </c>
      <c r="B45" s="933" t="s">
        <v>130</v>
      </c>
      <c r="C45" s="935" t="s">
        <v>131</v>
      </c>
    </row>
    <row r="46" spans="1:3">
      <c r="A46" s="292">
        <v>45</v>
      </c>
      <c r="B46" s="933" t="s">
        <v>132</v>
      </c>
      <c r="C46" s="935" t="s">
        <v>133</v>
      </c>
    </row>
    <row r="47" spans="1:3" ht="38.25">
      <c r="A47" s="292">
        <v>46</v>
      </c>
      <c r="B47" s="933" t="s">
        <v>134</v>
      </c>
      <c r="C47" s="935" t="s">
        <v>135</v>
      </c>
    </row>
    <row r="48" spans="1:3" ht="38.25">
      <c r="A48" s="292">
        <v>47</v>
      </c>
      <c r="B48" s="933" t="s">
        <v>136</v>
      </c>
      <c r="C48" s="935" t="s">
        <v>137</v>
      </c>
    </row>
    <row r="49" spans="1:3">
      <c r="A49" s="292" t="s">
        <v>138</v>
      </c>
      <c r="B49" s="933" t="s">
        <v>139</v>
      </c>
      <c r="C49" s="935" t="s">
        <v>140</v>
      </c>
    </row>
    <row r="50" spans="1:3">
      <c r="A50" s="292">
        <v>52</v>
      </c>
      <c r="B50" s="933" t="s">
        <v>141</v>
      </c>
      <c r="C50" s="935" t="s">
        <v>142</v>
      </c>
    </row>
    <row r="51" spans="1:3">
      <c r="A51" s="292">
        <v>53</v>
      </c>
      <c r="B51" s="933" t="s">
        <v>143</v>
      </c>
      <c r="C51" s="935" t="s">
        <v>144</v>
      </c>
    </row>
    <row r="52" spans="1:3">
      <c r="A52" s="283"/>
      <c r="B52" s="95" t="s">
        <v>145</v>
      </c>
      <c r="C52" s="939"/>
    </row>
    <row r="53" spans="1:3" ht="25.5">
      <c r="A53" s="292">
        <v>54</v>
      </c>
      <c r="B53" s="933" t="s">
        <v>146</v>
      </c>
      <c r="C53" s="935" t="s">
        <v>147</v>
      </c>
    </row>
    <row r="54" spans="1:3">
      <c r="A54" s="292">
        <v>55</v>
      </c>
      <c r="B54" s="933" t="s">
        <v>148</v>
      </c>
      <c r="C54" s="935" t="s">
        <v>149</v>
      </c>
    </row>
    <row r="55" spans="1:3" ht="51">
      <c r="A55" s="292">
        <v>56</v>
      </c>
      <c r="B55" s="933" t="s">
        <v>150</v>
      </c>
      <c r="C55" s="935" t="s">
        <v>151</v>
      </c>
    </row>
    <row r="56" spans="1:3">
      <c r="A56" s="292">
        <v>57</v>
      </c>
      <c r="B56" s="933" t="s">
        <v>152</v>
      </c>
      <c r="C56" s="938" t="s">
        <v>153</v>
      </c>
    </row>
    <row r="57" spans="1:3">
      <c r="A57" s="292" t="s">
        <v>154</v>
      </c>
      <c r="B57" s="933" t="s">
        <v>155</v>
      </c>
      <c r="C57" s="938" t="s">
        <v>156</v>
      </c>
    </row>
    <row r="58" spans="1:3" ht="25.5">
      <c r="A58" s="292">
        <v>62</v>
      </c>
      <c r="B58" s="933" t="s">
        <v>157</v>
      </c>
      <c r="C58" s="935" t="s">
        <v>158</v>
      </c>
    </row>
    <row r="59" spans="1:3" ht="28.35" customHeight="1">
      <c r="A59" s="294">
        <v>63</v>
      </c>
      <c r="B59" s="936" t="s">
        <v>159</v>
      </c>
      <c r="C59" s="938" t="s">
        <v>160</v>
      </c>
    </row>
    <row r="60" spans="1:3" ht="28.35" customHeight="1">
      <c r="A60" s="294">
        <v>64</v>
      </c>
      <c r="B60" s="936" t="s">
        <v>161</v>
      </c>
      <c r="C60" s="938" t="s">
        <v>162</v>
      </c>
    </row>
    <row r="61" spans="1:3">
      <c r="A61" s="294">
        <v>65</v>
      </c>
      <c r="B61" s="936" t="s">
        <v>163</v>
      </c>
      <c r="C61" s="938" t="s">
        <v>164</v>
      </c>
    </row>
    <row r="62" spans="1:3" ht="27.6" customHeight="1" thickBot="1">
      <c r="A62" s="295">
        <v>66</v>
      </c>
      <c r="B62" s="940" t="s">
        <v>165</v>
      </c>
      <c r="C62" s="941" t="s">
        <v>166</v>
      </c>
    </row>
    <row r="63" spans="1:3" ht="39" thickBot="1">
      <c r="A63" s="926"/>
      <c r="B63" s="942" t="s">
        <v>167</v>
      </c>
      <c r="C63" s="943" t="s">
        <v>168</v>
      </c>
    </row>
    <row r="64" spans="1:3">
      <c r="A64" s="283"/>
      <c r="B64" s="95" t="s">
        <v>169</v>
      </c>
      <c r="C64" s="720" t="s">
        <v>170</v>
      </c>
    </row>
    <row r="65" spans="1:3" ht="25.5">
      <c r="A65" s="292">
        <v>1</v>
      </c>
      <c r="B65" s="154" t="s">
        <v>171</v>
      </c>
      <c r="C65" s="155" t="s">
        <v>172</v>
      </c>
    </row>
    <row r="66" spans="1:3" ht="63.75">
      <c r="A66" s="292">
        <v>2</v>
      </c>
      <c r="B66" s="154" t="s">
        <v>173</v>
      </c>
      <c r="C66" s="155" t="s">
        <v>174</v>
      </c>
    </row>
    <row r="67" spans="1:3" ht="25.5">
      <c r="A67" s="292">
        <v>3</v>
      </c>
      <c r="B67" s="154" t="s">
        <v>175</v>
      </c>
      <c r="C67" s="155" t="s">
        <v>176</v>
      </c>
    </row>
    <row r="68" spans="1:3" ht="25.5">
      <c r="A68" s="292">
        <v>4</v>
      </c>
      <c r="B68" s="154" t="s">
        <v>177</v>
      </c>
      <c r="C68" s="155" t="s">
        <v>178</v>
      </c>
    </row>
    <row r="69" spans="1:3">
      <c r="A69" s="292">
        <v>5</v>
      </c>
      <c r="B69" s="154" t="s">
        <v>179</v>
      </c>
      <c r="C69" s="155" t="s">
        <v>180</v>
      </c>
    </row>
    <row r="70" spans="1:3" ht="25.5">
      <c r="A70" s="292">
        <v>6</v>
      </c>
      <c r="B70" s="154" t="s">
        <v>181</v>
      </c>
      <c r="C70" s="155" t="s">
        <v>182</v>
      </c>
    </row>
    <row r="71" spans="1:3" ht="25.5">
      <c r="A71" s="292">
        <v>7</v>
      </c>
      <c r="B71" s="154" t="s">
        <v>183</v>
      </c>
      <c r="C71" s="934" t="s">
        <v>184</v>
      </c>
    </row>
    <row r="72" spans="1:3">
      <c r="A72" s="292">
        <v>8</v>
      </c>
      <c r="B72" s="154" t="s">
        <v>185</v>
      </c>
      <c r="C72" s="934" t="s">
        <v>186</v>
      </c>
    </row>
    <row r="73" spans="1:3" ht="25.5">
      <c r="A73" s="292">
        <v>9</v>
      </c>
      <c r="B73" s="154" t="s">
        <v>187</v>
      </c>
      <c r="C73" s="651" t="s">
        <v>188</v>
      </c>
    </row>
    <row r="74" spans="1:3">
      <c r="A74" s="292">
        <v>10</v>
      </c>
      <c r="B74" s="154" t="s">
        <v>189</v>
      </c>
      <c r="C74" s="155" t="s">
        <v>190</v>
      </c>
    </row>
    <row r="75" spans="1:3">
      <c r="A75" s="292">
        <v>11</v>
      </c>
      <c r="B75" s="154" t="s">
        <v>191</v>
      </c>
      <c r="C75" s="155" t="s">
        <v>192</v>
      </c>
    </row>
    <row r="76" spans="1:3">
      <c r="A76" s="296">
        <v>12</v>
      </c>
      <c r="B76" s="154" t="s">
        <v>193</v>
      </c>
      <c r="C76" s="155" t="s">
        <v>194</v>
      </c>
    </row>
    <row r="77" spans="1:3">
      <c r="A77" s="283"/>
      <c r="B77" s="96" t="s">
        <v>195</v>
      </c>
      <c r="C77" s="720" t="s">
        <v>196</v>
      </c>
    </row>
    <row r="78" spans="1:3">
      <c r="A78" s="289">
        <v>13</v>
      </c>
      <c r="B78" s="153" t="s">
        <v>197</v>
      </c>
      <c r="C78" s="155" t="s">
        <v>198</v>
      </c>
    </row>
    <row r="79" spans="1:3">
      <c r="A79" s="294">
        <v>14</v>
      </c>
      <c r="B79" s="153" t="s">
        <v>199</v>
      </c>
      <c r="C79" s="155" t="s">
        <v>198</v>
      </c>
    </row>
    <row r="80" spans="1:3">
      <c r="A80" s="294">
        <v>15</v>
      </c>
      <c r="B80" s="936" t="s">
        <v>200</v>
      </c>
      <c r="C80" s="155" t="s">
        <v>198</v>
      </c>
    </row>
    <row r="81" spans="1:3">
      <c r="A81" s="294">
        <v>16</v>
      </c>
      <c r="B81" s="936" t="s">
        <v>201</v>
      </c>
      <c r="C81" s="155" t="s">
        <v>198</v>
      </c>
    </row>
    <row r="82" spans="1:3">
      <c r="A82" s="294">
        <v>17</v>
      </c>
      <c r="B82" s="936" t="s">
        <v>202</v>
      </c>
      <c r="C82" s="155" t="s">
        <v>198</v>
      </c>
    </row>
    <row r="83" spans="1:3">
      <c r="A83" s="294">
        <v>18</v>
      </c>
      <c r="B83" s="936" t="s">
        <v>203</v>
      </c>
      <c r="C83" s="297" t="s">
        <v>198</v>
      </c>
    </row>
    <row r="84" spans="1:3">
      <c r="A84" s="294">
        <v>19</v>
      </c>
      <c r="B84" s="936" t="s">
        <v>204</v>
      </c>
      <c r="C84" s="297" t="s">
        <v>198</v>
      </c>
    </row>
    <row r="85" spans="1:3">
      <c r="A85" s="294">
        <v>20</v>
      </c>
      <c r="B85" s="936" t="s">
        <v>205</v>
      </c>
      <c r="C85" s="297" t="s">
        <v>198</v>
      </c>
    </row>
    <row r="86" spans="1:3">
      <c r="A86" s="677">
        <v>21</v>
      </c>
      <c r="B86" s="153" t="s">
        <v>206</v>
      </c>
      <c r="C86" s="297" t="s">
        <v>198</v>
      </c>
    </row>
    <row r="87" spans="1:3">
      <c r="A87" s="677">
        <v>22</v>
      </c>
      <c r="B87" s="153" t="s">
        <v>207</v>
      </c>
      <c r="C87" s="297" t="s">
        <v>208</v>
      </c>
    </row>
    <row r="88" spans="1:3">
      <c r="A88" s="677">
        <v>23</v>
      </c>
      <c r="B88" s="153" t="s">
        <v>209</v>
      </c>
      <c r="C88" s="297" t="s">
        <v>210</v>
      </c>
    </row>
    <row r="89" spans="1:3">
      <c r="A89" s="677">
        <v>24</v>
      </c>
      <c r="B89" s="153" t="s">
        <v>211</v>
      </c>
      <c r="C89" s="297" t="s">
        <v>208</v>
      </c>
    </row>
    <row r="90" spans="1:3">
      <c r="A90" s="677">
        <v>25</v>
      </c>
      <c r="B90" s="153" t="s">
        <v>212</v>
      </c>
      <c r="C90" s="297" t="s">
        <v>210</v>
      </c>
    </row>
    <row r="91" spans="1:3">
      <c r="A91" s="677">
        <v>26</v>
      </c>
      <c r="B91" s="936" t="s">
        <v>213</v>
      </c>
      <c r="C91" s="297" t="s">
        <v>198</v>
      </c>
    </row>
    <row r="92" spans="1:3">
      <c r="A92" s="677">
        <v>27</v>
      </c>
      <c r="B92" s="936" t="s">
        <v>214</v>
      </c>
      <c r="C92" s="297" t="s">
        <v>198</v>
      </c>
    </row>
    <row r="93" spans="1:3">
      <c r="A93" s="677">
        <v>28</v>
      </c>
      <c r="B93" s="936" t="s">
        <v>215</v>
      </c>
      <c r="C93" s="297" t="s">
        <v>198</v>
      </c>
    </row>
    <row r="94" spans="1:3">
      <c r="A94" s="677">
        <v>29</v>
      </c>
      <c r="B94" s="936" t="s">
        <v>216</v>
      </c>
      <c r="C94" s="297" t="s">
        <v>198</v>
      </c>
    </row>
    <row r="95" spans="1:3">
      <c r="A95" s="677">
        <v>30</v>
      </c>
      <c r="B95" s="936" t="s">
        <v>217</v>
      </c>
      <c r="C95" s="297" t="s">
        <v>198</v>
      </c>
    </row>
    <row r="96" spans="1:3">
      <c r="A96" s="677">
        <v>31</v>
      </c>
      <c r="B96" s="936" t="s">
        <v>218</v>
      </c>
      <c r="C96" s="297" t="s">
        <v>198</v>
      </c>
    </row>
    <row r="97" spans="1:3">
      <c r="A97" s="677">
        <v>32</v>
      </c>
      <c r="B97" s="936" t="s">
        <v>219</v>
      </c>
      <c r="C97" s="297" t="s">
        <v>198</v>
      </c>
    </row>
    <row r="98" spans="1:3">
      <c r="A98" s="677">
        <v>33</v>
      </c>
      <c r="B98" s="936" t="s">
        <v>220</v>
      </c>
      <c r="C98" s="297" t="s">
        <v>198</v>
      </c>
    </row>
    <row r="99" spans="1:3">
      <c r="A99" s="677">
        <v>34</v>
      </c>
      <c r="B99" s="936" t="s">
        <v>221</v>
      </c>
      <c r="C99" s="297" t="s">
        <v>198</v>
      </c>
    </row>
    <row r="100" spans="1:3">
      <c r="A100" s="677">
        <v>35</v>
      </c>
      <c r="B100" s="936" t="s">
        <v>222</v>
      </c>
      <c r="C100" s="297" t="s">
        <v>198</v>
      </c>
    </row>
    <row r="101" spans="1:3">
      <c r="A101" s="677">
        <v>36</v>
      </c>
      <c r="B101" s="936" t="s">
        <v>223</v>
      </c>
      <c r="C101" s="297" t="s">
        <v>198</v>
      </c>
    </row>
    <row r="102" spans="1:3">
      <c r="A102" s="677">
        <v>37</v>
      </c>
      <c r="B102" s="936" t="s">
        <v>224</v>
      </c>
      <c r="C102" s="297" t="s">
        <v>198</v>
      </c>
    </row>
    <row r="103" spans="1:3">
      <c r="A103" s="944">
        <v>38</v>
      </c>
      <c r="B103" s="936" t="s">
        <v>225</v>
      </c>
      <c r="C103" s="945" t="s">
        <v>198</v>
      </c>
    </row>
    <row r="104" spans="1:3">
      <c r="A104" s="944">
        <v>39</v>
      </c>
      <c r="B104" s="936" t="s">
        <v>226</v>
      </c>
      <c r="C104" s="945" t="s">
        <v>198</v>
      </c>
    </row>
    <row r="105" spans="1:3" ht="25.5">
      <c r="A105" s="944">
        <v>40</v>
      </c>
      <c r="B105" s="936" t="s">
        <v>227</v>
      </c>
      <c r="C105" s="945" t="s">
        <v>228</v>
      </c>
    </row>
    <row r="106" spans="1:3" ht="25.5">
      <c r="A106" s="944">
        <v>41</v>
      </c>
      <c r="B106" s="936" t="s">
        <v>229</v>
      </c>
      <c r="C106" s="945" t="s">
        <v>230</v>
      </c>
    </row>
    <row r="107" spans="1:3" ht="25.5">
      <c r="A107" s="944">
        <v>42</v>
      </c>
      <c r="B107" s="936" t="s">
        <v>231</v>
      </c>
      <c r="C107" s="155" t="s">
        <v>232</v>
      </c>
    </row>
    <row r="108" spans="1:3">
      <c r="A108" s="944">
        <v>43</v>
      </c>
      <c r="B108" s="936" t="s">
        <v>233</v>
      </c>
      <c r="C108" s="945" t="s">
        <v>234</v>
      </c>
    </row>
    <row r="109" spans="1:3">
      <c r="A109" s="283"/>
      <c r="B109" s="95" t="s">
        <v>235</v>
      </c>
      <c r="C109" s="939"/>
    </row>
    <row r="110" spans="1:3">
      <c r="A110" s="944">
        <v>44</v>
      </c>
      <c r="B110" s="153" t="s">
        <v>236</v>
      </c>
      <c r="C110" s="297" t="s">
        <v>237</v>
      </c>
    </row>
    <row r="111" spans="1:3" ht="25.5">
      <c r="A111" s="944">
        <v>45</v>
      </c>
      <c r="B111" s="153" t="s">
        <v>238</v>
      </c>
      <c r="C111" s="297" t="s">
        <v>239</v>
      </c>
    </row>
    <row r="112" spans="1:3" ht="25.5">
      <c r="A112" s="677">
        <v>46</v>
      </c>
      <c r="B112" s="153" t="s">
        <v>224</v>
      </c>
      <c r="C112" s="297" t="s">
        <v>240</v>
      </c>
    </row>
    <row r="113" spans="1:3" ht="38.25">
      <c r="A113" s="676">
        <v>47</v>
      </c>
      <c r="B113" s="153" t="s">
        <v>241</v>
      </c>
      <c r="C113" s="297" t="s">
        <v>242</v>
      </c>
    </row>
    <row r="114" spans="1:3">
      <c r="A114" s="283"/>
      <c r="B114" s="95" t="s">
        <v>243</v>
      </c>
      <c r="C114" s="939"/>
    </row>
    <row r="115" spans="1:3" ht="38.25">
      <c r="A115" s="944">
        <v>48</v>
      </c>
      <c r="B115" s="153" t="s">
        <v>244</v>
      </c>
      <c r="C115" s="297" t="s">
        <v>245</v>
      </c>
    </row>
    <row r="116" spans="1:3" ht="51">
      <c r="A116" s="944">
        <v>49</v>
      </c>
      <c r="B116" s="153" t="s">
        <v>246</v>
      </c>
      <c r="C116" s="297" t="s">
        <v>247</v>
      </c>
    </row>
    <row r="117" spans="1:3">
      <c r="A117" s="944">
        <v>50</v>
      </c>
      <c r="B117" s="153" t="s">
        <v>248</v>
      </c>
      <c r="C117" s="297" t="s">
        <v>249</v>
      </c>
    </row>
    <row r="118" spans="1:3" ht="51">
      <c r="A118" s="944">
        <v>51</v>
      </c>
      <c r="B118" s="153" t="s">
        <v>250</v>
      </c>
      <c r="C118" s="297" t="s">
        <v>251</v>
      </c>
    </row>
    <row r="119" spans="1:3" ht="38.25">
      <c r="A119" s="944">
        <v>52</v>
      </c>
      <c r="B119" s="153" t="s">
        <v>252</v>
      </c>
      <c r="C119" s="297" t="s">
        <v>253</v>
      </c>
    </row>
    <row r="120" spans="1:3" ht="51">
      <c r="A120" s="944">
        <v>53</v>
      </c>
      <c r="B120" s="153" t="s">
        <v>254</v>
      </c>
      <c r="C120" s="297" t="s">
        <v>255</v>
      </c>
    </row>
    <row r="121" spans="1:3" ht="25.5">
      <c r="A121" s="944">
        <v>54</v>
      </c>
      <c r="B121" s="153" t="s">
        <v>256</v>
      </c>
      <c r="C121" s="297" t="s">
        <v>257</v>
      </c>
    </row>
    <row r="122" spans="1:3">
      <c r="A122" s="944">
        <v>55</v>
      </c>
      <c r="B122" s="153" t="s">
        <v>258</v>
      </c>
      <c r="C122" s="297" t="s">
        <v>259</v>
      </c>
    </row>
    <row r="123" spans="1:3">
      <c r="A123" s="944">
        <v>56</v>
      </c>
      <c r="B123" s="153" t="s">
        <v>260</v>
      </c>
      <c r="C123" s="297" t="s">
        <v>261</v>
      </c>
    </row>
    <row r="124" spans="1:3">
      <c r="A124" s="944">
        <v>57</v>
      </c>
      <c r="B124" s="153" t="s">
        <v>262</v>
      </c>
      <c r="C124" s="297" t="s">
        <v>263</v>
      </c>
    </row>
    <row r="125" spans="1:3" ht="38.25">
      <c r="A125" s="944">
        <v>58</v>
      </c>
      <c r="B125" s="153" t="s">
        <v>264</v>
      </c>
      <c r="C125" s="297" t="s">
        <v>265</v>
      </c>
    </row>
    <row r="126" spans="1:3">
      <c r="A126" s="944">
        <v>59</v>
      </c>
      <c r="B126" s="153" t="s">
        <v>266</v>
      </c>
      <c r="C126" s="297" t="s">
        <v>267</v>
      </c>
    </row>
    <row r="127" spans="1:3" ht="38.25">
      <c r="A127" s="944">
        <v>60</v>
      </c>
      <c r="B127" s="153" t="s">
        <v>268</v>
      </c>
      <c r="C127" s="297" t="s">
        <v>269</v>
      </c>
    </row>
    <row r="128" spans="1:3">
      <c r="A128" s="944">
        <v>61</v>
      </c>
      <c r="B128" s="157" t="s">
        <v>270</v>
      </c>
      <c r="C128" s="740" t="s">
        <v>271</v>
      </c>
    </row>
    <row r="129" spans="1:3" ht="25.5">
      <c r="A129" s="944">
        <v>62</v>
      </c>
      <c r="B129" s="153" t="s">
        <v>272</v>
      </c>
      <c r="C129" s="297" t="s">
        <v>273</v>
      </c>
    </row>
    <row r="130" spans="1:3" ht="38.25">
      <c r="A130" s="944">
        <v>63</v>
      </c>
      <c r="B130" s="153" t="s">
        <v>274</v>
      </c>
      <c r="C130" s="297" t="s">
        <v>275</v>
      </c>
    </row>
    <row r="131" spans="1:3" ht="25.5">
      <c r="A131" s="944">
        <v>64</v>
      </c>
      <c r="B131" s="341" t="s">
        <v>276</v>
      </c>
      <c r="C131" s="297" t="s">
        <v>277</v>
      </c>
    </row>
    <row r="132" spans="1:3" ht="26.25" thickBot="1">
      <c r="A132" s="944">
        <v>65</v>
      </c>
      <c r="B132" s="153" t="s">
        <v>278</v>
      </c>
      <c r="C132" s="297" t="s">
        <v>279</v>
      </c>
    </row>
    <row r="133" spans="1:3" ht="39" thickBot="1">
      <c r="A133" s="926"/>
      <c r="B133" s="927" t="s">
        <v>280</v>
      </c>
      <c r="C133" s="928" t="s">
        <v>281</v>
      </c>
    </row>
    <row r="134" spans="1:3" ht="25.5">
      <c r="A134" s="946" t="s">
        <v>282</v>
      </c>
      <c r="B134" s="947" t="s">
        <v>283</v>
      </c>
      <c r="C134" s="948" t="s">
        <v>284</v>
      </c>
    </row>
    <row r="135" spans="1:3" ht="127.5">
      <c r="A135" s="614" t="s">
        <v>285</v>
      </c>
      <c r="B135" s="949" t="s">
        <v>286</v>
      </c>
      <c r="C135" s="950" t="s">
        <v>287</v>
      </c>
    </row>
    <row r="136" spans="1:3" ht="116.1" customHeight="1">
      <c r="A136" s="614" t="s">
        <v>288</v>
      </c>
      <c r="B136" s="949" t="s">
        <v>289</v>
      </c>
      <c r="C136" s="951" t="s">
        <v>290</v>
      </c>
    </row>
    <row r="137" spans="1:3" ht="25.5">
      <c r="A137" s="614" t="s">
        <v>291</v>
      </c>
      <c r="B137" s="949" t="s">
        <v>292</v>
      </c>
      <c r="C137" s="950" t="s">
        <v>293</v>
      </c>
    </row>
    <row r="138" spans="1:3" ht="51">
      <c r="A138" s="614" t="s">
        <v>294</v>
      </c>
      <c r="B138" s="949" t="s">
        <v>295</v>
      </c>
      <c r="C138" s="950" t="s">
        <v>296</v>
      </c>
    </row>
    <row r="139" spans="1:3" ht="51">
      <c r="A139" s="614" t="s">
        <v>297</v>
      </c>
      <c r="B139" s="949" t="s">
        <v>298</v>
      </c>
      <c r="C139" s="950" t="s">
        <v>299</v>
      </c>
    </row>
    <row r="140" spans="1:3" ht="51">
      <c r="A140" s="614" t="s">
        <v>300</v>
      </c>
      <c r="B140" s="949" t="s">
        <v>301</v>
      </c>
      <c r="C140" s="950" t="s">
        <v>302</v>
      </c>
    </row>
    <row r="141" spans="1:3" ht="25.5">
      <c r="A141" s="614" t="s">
        <v>303</v>
      </c>
      <c r="B141" s="949" t="s">
        <v>304</v>
      </c>
      <c r="C141" s="950" t="s">
        <v>305</v>
      </c>
    </row>
    <row r="142" spans="1:3" ht="38.25">
      <c r="A142" s="614" t="s">
        <v>306</v>
      </c>
      <c r="B142" s="949" t="s">
        <v>307</v>
      </c>
      <c r="C142" s="950" t="s">
        <v>308</v>
      </c>
    </row>
    <row r="143" spans="1:3" ht="38.25">
      <c r="A143" s="614" t="s">
        <v>309</v>
      </c>
      <c r="B143" s="949" t="s">
        <v>310</v>
      </c>
      <c r="C143" s="950" t="s">
        <v>311</v>
      </c>
    </row>
    <row r="144" spans="1:3">
      <c r="A144" s="614" t="s">
        <v>312</v>
      </c>
      <c r="B144" s="949" t="s">
        <v>313</v>
      </c>
      <c r="C144" s="950" t="s">
        <v>314</v>
      </c>
    </row>
    <row r="145" spans="1:3" ht="38.25">
      <c r="A145" s="614" t="s">
        <v>315</v>
      </c>
      <c r="B145" s="949" t="s">
        <v>316</v>
      </c>
      <c r="C145" s="950" t="s">
        <v>317</v>
      </c>
    </row>
    <row r="146" spans="1:3">
      <c r="A146" s="614" t="s">
        <v>318</v>
      </c>
      <c r="B146" s="949" t="s">
        <v>319</v>
      </c>
      <c r="C146" s="950" t="s">
        <v>320</v>
      </c>
    </row>
    <row r="147" spans="1:3" ht="25.5">
      <c r="A147" s="614" t="s">
        <v>321</v>
      </c>
      <c r="B147" s="949" t="s">
        <v>322</v>
      </c>
      <c r="C147" s="950" t="s">
        <v>323</v>
      </c>
    </row>
    <row r="148" spans="1:3" ht="25.5">
      <c r="A148" s="614" t="s">
        <v>324</v>
      </c>
      <c r="B148" s="949" t="s">
        <v>325</v>
      </c>
      <c r="C148" s="950" t="s">
        <v>326</v>
      </c>
    </row>
    <row r="149" spans="1:3" ht="38.25">
      <c r="A149" s="614" t="s">
        <v>327</v>
      </c>
      <c r="B149" s="949" t="s">
        <v>328</v>
      </c>
      <c r="C149" s="950" t="s">
        <v>329</v>
      </c>
    </row>
    <row r="150" spans="1:3" ht="25.5">
      <c r="A150" s="614" t="s">
        <v>330</v>
      </c>
      <c r="B150" s="949" t="s">
        <v>331</v>
      </c>
      <c r="C150" s="950" t="s">
        <v>332</v>
      </c>
    </row>
    <row r="151" spans="1:3" ht="39" thickBot="1">
      <c r="A151" s="614" t="s">
        <v>333</v>
      </c>
      <c r="B151" s="952" t="s">
        <v>334</v>
      </c>
      <c r="C151" s="953" t="s">
        <v>335</v>
      </c>
    </row>
    <row r="152" spans="1:3" ht="13.5" thickBot="1">
      <c r="A152" s="926"/>
      <c r="B152" s="927" t="s">
        <v>336</v>
      </c>
      <c r="C152" s="928" t="s">
        <v>337</v>
      </c>
    </row>
    <row r="153" spans="1:3" ht="27.95" customHeight="1" thickBot="1">
      <c r="A153" s="926"/>
      <c r="B153" s="927" t="s">
        <v>338</v>
      </c>
      <c r="C153" s="954" t="s">
        <v>339</v>
      </c>
    </row>
    <row r="154" spans="1:3">
      <c r="A154" s="283"/>
      <c r="B154" s="95" t="s">
        <v>340</v>
      </c>
      <c r="C154" s="955"/>
    </row>
    <row r="155" spans="1:3">
      <c r="A155" s="292"/>
      <c r="B155" s="154" t="s">
        <v>341</v>
      </c>
      <c r="C155" s="155" t="s">
        <v>342</v>
      </c>
    </row>
    <row r="156" spans="1:3" ht="51">
      <c r="A156" s="292"/>
      <c r="B156" s="154" t="s">
        <v>343</v>
      </c>
      <c r="C156" s="155" t="s">
        <v>344</v>
      </c>
    </row>
    <row r="157" spans="1:3">
      <c r="A157" s="292"/>
      <c r="B157" s="154" t="s">
        <v>345</v>
      </c>
      <c r="C157" s="155" t="s">
        <v>346</v>
      </c>
    </row>
    <row r="158" spans="1:3">
      <c r="A158" s="292"/>
      <c r="B158" s="154" t="s">
        <v>347</v>
      </c>
      <c r="C158" s="155" t="s">
        <v>348</v>
      </c>
    </row>
    <row r="159" spans="1:3" ht="51">
      <c r="A159" s="292"/>
      <c r="B159" s="154" t="s">
        <v>349</v>
      </c>
      <c r="C159" s="155" t="s">
        <v>350</v>
      </c>
    </row>
    <row r="160" spans="1:3">
      <c r="A160" s="292"/>
      <c r="B160" s="154" t="s">
        <v>351</v>
      </c>
      <c r="C160" s="155" t="s">
        <v>352</v>
      </c>
    </row>
    <row r="161" spans="1:3">
      <c r="A161" s="292"/>
      <c r="B161" s="154" t="s">
        <v>353</v>
      </c>
      <c r="C161" s="155" t="s">
        <v>354</v>
      </c>
    </row>
    <row r="162" spans="1:3" ht="38.25">
      <c r="A162" s="292"/>
      <c r="B162" s="154" t="s">
        <v>355</v>
      </c>
      <c r="C162" s="155" t="s">
        <v>356</v>
      </c>
    </row>
    <row r="163" spans="1:3" ht="25.5">
      <c r="A163" s="292"/>
      <c r="B163" s="154" t="s">
        <v>357</v>
      </c>
      <c r="C163" s="155" t="s">
        <v>358</v>
      </c>
    </row>
    <row r="164" spans="1:3">
      <c r="A164" s="292"/>
      <c r="B164" s="154" t="s">
        <v>359</v>
      </c>
      <c r="C164" s="155" t="s">
        <v>360</v>
      </c>
    </row>
    <row r="165" spans="1:3" ht="25.5">
      <c r="A165" s="292"/>
      <c r="B165" s="154" t="s">
        <v>361</v>
      </c>
      <c r="C165" s="155" t="s">
        <v>362</v>
      </c>
    </row>
    <row r="166" spans="1:3" ht="38.25">
      <c r="A166" s="292"/>
      <c r="B166" s="154" t="s">
        <v>363</v>
      </c>
      <c r="C166" s="155" t="s">
        <v>364</v>
      </c>
    </row>
    <row r="167" spans="1:3">
      <c r="A167" s="292"/>
      <c r="B167" s="154" t="s">
        <v>365</v>
      </c>
      <c r="C167" s="155" t="s">
        <v>366</v>
      </c>
    </row>
    <row r="168" spans="1:3">
      <c r="A168" s="283"/>
      <c r="B168" s="96" t="s">
        <v>367</v>
      </c>
      <c r="C168" s="956"/>
    </row>
    <row r="169" spans="1:3">
      <c r="A169" s="291">
        <v>1</v>
      </c>
      <c r="B169" s="154" t="s">
        <v>197</v>
      </c>
      <c r="C169" s="155" t="s">
        <v>198</v>
      </c>
    </row>
    <row r="170" spans="1:3">
      <c r="A170" s="292">
        <v>2</v>
      </c>
      <c r="B170" s="154" t="s">
        <v>199</v>
      </c>
      <c r="C170" s="155" t="s">
        <v>198</v>
      </c>
    </row>
    <row r="171" spans="1:3">
      <c r="A171" s="292">
        <v>3</v>
      </c>
      <c r="B171" s="933" t="s">
        <v>200</v>
      </c>
      <c r="C171" s="155" t="s">
        <v>198</v>
      </c>
    </row>
    <row r="172" spans="1:3">
      <c r="A172" s="291">
        <v>4</v>
      </c>
      <c r="B172" s="933" t="s">
        <v>201</v>
      </c>
      <c r="C172" s="155" t="s">
        <v>198</v>
      </c>
    </row>
    <row r="173" spans="1:3">
      <c r="A173" s="292">
        <v>5</v>
      </c>
      <c r="B173" s="933" t="s">
        <v>202</v>
      </c>
      <c r="C173" s="155" t="s">
        <v>198</v>
      </c>
    </row>
    <row r="174" spans="1:3">
      <c r="A174" s="292">
        <v>6</v>
      </c>
      <c r="B174" s="933" t="s">
        <v>203</v>
      </c>
      <c r="C174" s="155" t="s">
        <v>198</v>
      </c>
    </row>
    <row r="175" spans="1:3">
      <c r="A175" s="291">
        <v>7</v>
      </c>
      <c r="B175" s="933" t="s">
        <v>204</v>
      </c>
      <c r="C175" s="155" t="s">
        <v>198</v>
      </c>
    </row>
    <row r="176" spans="1:3">
      <c r="A176" s="292">
        <v>8</v>
      </c>
      <c r="B176" s="933" t="s">
        <v>205</v>
      </c>
      <c r="C176" s="155" t="s">
        <v>198</v>
      </c>
    </row>
    <row r="177" spans="1:3">
      <c r="A177" s="677">
        <v>9</v>
      </c>
      <c r="B177" s="153" t="s">
        <v>206</v>
      </c>
      <c r="C177" s="297" t="s">
        <v>198</v>
      </c>
    </row>
    <row r="178" spans="1:3">
      <c r="A178" s="677" t="s">
        <v>368</v>
      </c>
      <c r="B178" s="153" t="s">
        <v>207</v>
      </c>
      <c r="C178" s="297" t="s">
        <v>198</v>
      </c>
    </row>
    <row r="179" spans="1:3">
      <c r="A179" s="677" t="s">
        <v>369</v>
      </c>
      <c r="B179" s="153" t="s">
        <v>209</v>
      </c>
      <c r="C179" s="297" t="s">
        <v>198</v>
      </c>
    </row>
    <row r="180" spans="1:3">
      <c r="A180" s="677" t="s">
        <v>370</v>
      </c>
      <c r="B180" s="153" t="s">
        <v>211</v>
      </c>
      <c r="C180" s="297" t="s">
        <v>198</v>
      </c>
    </row>
    <row r="181" spans="1:3">
      <c r="A181" s="676" t="s">
        <v>371</v>
      </c>
      <c r="B181" s="153" t="s">
        <v>212</v>
      </c>
      <c r="C181" s="297" t="s">
        <v>198</v>
      </c>
    </row>
    <row r="182" spans="1:3">
      <c r="A182" s="676">
        <v>12</v>
      </c>
      <c r="B182" s="154" t="s">
        <v>213</v>
      </c>
      <c r="C182" s="155" t="s">
        <v>198</v>
      </c>
    </row>
    <row r="183" spans="1:3">
      <c r="A183" s="677">
        <v>13</v>
      </c>
      <c r="B183" s="933" t="s">
        <v>214</v>
      </c>
      <c r="C183" s="155" t="s">
        <v>198</v>
      </c>
    </row>
    <row r="184" spans="1:3">
      <c r="A184" s="677">
        <v>14</v>
      </c>
      <c r="B184" s="936" t="s">
        <v>215</v>
      </c>
      <c r="C184" s="297" t="s">
        <v>198</v>
      </c>
    </row>
    <row r="185" spans="1:3">
      <c r="A185" s="676">
        <v>15</v>
      </c>
      <c r="B185" s="936" t="s">
        <v>216</v>
      </c>
      <c r="C185" s="297" t="s">
        <v>198</v>
      </c>
    </row>
    <row r="186" spans="1:3">
      <c r="A186" s="676">
        <v>16</v>
      </c>
      <c r="B186" s="936" t="s">
        <v>217</v>
      </c>
      <c r="C186" s="297" t="s">
        <v>198</v>
      </c>
    </row>
    <row r="187" spans="1:3">
      <c r="A187" s="676">
        <v>17</v>
      </c>
      <c r="B187" s="936" t="s">
        <v>218</v>
      </c>
      <c r="C187" s="297" t="s">
        <v>198</v>
      </c>
    </row>
    <row r="188" spans="1:3">
      <c r="A188" s="676">
        <v>18</v>
      </c>
      <c r="B188" s="936" t="s">
        <v>219</v>
      </c>
      <c r="C188" s="297" t="s">
        <v>198</v>
      </c>
    </row>
    <row r="189" spans="1:3">
      <c r="A189" s="676">
        <v>19</v>
      </c>
      <c r="B189" s="936" t="s">
        <v>220</v>
      </c>
      <c r="C189" s="297" t="s">
        <v>198</v>
      </c>
    </row>
    <row r="190" spans="1:3">
      <c r="A190" s="677">
        <v>20</v>
      </c>
      <c r="B190" s="933" t="s">
        <v>221</v>
      </c>
      <c r="C190" s="155" t="s">
        <v>198</v>
      </c>
    </row>
    <row r="191" spans="1:3">
      <c r="A191" s="677">
        <v>21</v>
      </c>
      <c r="B191" s="933" t="s">
        <v>222</v>
      </c>
      <c r="C191" s="155" t="s">
        <v>198</v>
      </c>
    </row>
    <row r="192" spans="1:3">
      <c r="A192" s="676">
        <v>22</v>
      </c>
      <c r="B192" s="933" t="s">
        <v>223</v>
      </c>
      <c r="C192" s="155" t="s">
        <v>198</v>
      </c>
    </row>
    <row r="193" spans="1:3">
      <c r="A193" s="677">
        <v>23</v>
      </c>
      <c r="B193" s="933" t="s">
        <v>224</v>
      </c>
      <c r="C193" s="155" t="s">
        <v>198</v>
      </c>
    </row>
    <row r="194" spans="1:3">
      <c r="A194" s="677">
        <v>24</v>
      </c>
      <c r="B194" s="154" t="s">
        <v>372</v>
      </c>
      <c r="C194" s="155" t="s">
        <v>198</v>
      </c>
    </row>
    <row r="195" spans="1:3">
      <c r="A195" s="677">
        <v>25</v>
      </c>
      <c r="B195" s="933" t="s">
        <v>226</v>
      </c>
      <c r="C195" s="155" t="s">
        <v>198</v>
      </c>
    </row>
    <row r="196" spans="1:3">
      <c r="A196" s="677">
        <v>26</v>
      </c>
      <c r="B196" s="154" t="s">
        <v>54</v>
      </c>
      <c r="C196" s="297" t="s">
        <v>373</v>
      </c>
    </row>
    <row r="197" spans="1:3">
      <c r="A197" s="677">
        <v>27</v>
      </c>
      <c r="B197" s="154" t="s">
        <v>204</v>
      </c>
      <c r="C197" s="155" t="s">
        <v>374</v>
      </c>
    </row>
    <row r="198" spans="1:3" ht="25.5">
      <c r="A198" s="677">
        <v>28</v>
      </c>
      <c r="B198" s="154" t="s">
        <v>375</v>
      </c>
      <c r="C198" s="155" t="s">
        <v>376</v>
      </c>
    </row>
    <row r="199" spans="1:3">
      <c r="A199" s="676">
        <v>29</v>
      </c>
      <c r="B199" s="933" t="s">
        <v>377</v>
      </c>
      <c r="C199" s="155" t="s">
        <v>378</v>
      </c>
    </row>
    <row r="200" spans="1:3" ht="28.35" customHeight="1">
      <c r="A200" s="677">
        <v>30</v>
      </c>
      <c r="B200" s="933" t="s">
        <v>379</v>
      </c>
      <c r="C200" s="155" t="s">
        <v>380</v>
      </c>
    </row>
    <row r="201" spans="1:3">
      <c r="A201" s="676">
        <v>31</v>
      </c>
      <c r="B201" s="933" t="s">
        <v>381</v>
      </c>
      <c r="C201" s="155" t="s">
        <v>382</v>
      </c>
    </row>
    <row r="202" spans="1:3" ht="13.5" thickBot="1">
      <c r="A202" s="678">
        <v>32</v>
      </c>
      <c r="B202" s="957" t="s">
        <v>383</v>
      </c>
      <c r="C202" s="298" t="s">
        <v>384</v>
      </c>
    </row>
    <row r="203" spans="1:3" ht="217.5" thickBot="1">
      <c r="A203" s="926"/>
      <c r="B203" s="927" t="s">
        <v>385</v>
      </c>
      <c r="C203" s="928" t="s">
        <v>386</v>
      </c>
    </row>
    <row r="204" spans="1:3" ht="26.25" thickBot="1">
      <c r="A204" s="926"/>
      <c r="B204" s="927" t="s">
        <v>387</v>
      </c>
      <c r="C204" s="928" t="s">
        <v>388</v>
      </c>
    </row>
    <row r="205" spans="1:3" ht="26.25" thickBot="1">
      <c r="A205" s="926"/>
      <c r="B205" s="927" t="s">
        <v>389</v>
      </c>
      <c r="C205" s="928" t="s">
        <v>390</v>
      </c>
    </row>
    <row r="206" spans="1:3" ht="75" customHeight="1" thickBot="1">
      <c r="A206" s="958"/>
      <c r="B206" s="959" t="s">
        <v>391</v>
      </c>
      <c r="C206" s="960" t="s">
        <v>392</v>
      </c>
    </row>
    <row r="207" spans="1:3" ht="51.75" thickBot="1">
      <c r="A207" s="958"/>
      <c r="B207" s="961" t="s">
        <v>393</v>
      </c>
      <c r="C207" s="962" t="s">
        <v>394</v>
      </c>
    </row>
    <row r="208" spans="1:3" ht="39" thickBot="1">
      <c r="A208" s="926"/>
      <c r="B208" s="927" t="s">
        <v>395</v>
      </c>
      <c r="C208" s="928" t="s">
        <v>396</v>
      </c>
    </row>
    <row r="209" spans="1:3" ht="13.5" thickBot="1">
      <c r="A209" s="926"/>
      <c r="B209" s="927" t="s">
        <v>397</v>
      </c>
      <c r="C209" s="928" t="s">
        <v>398</v>
      </c>
    </row>
    <row r="210" spans="1:3">
      <c r="A210" s="963"/>
      <c r="B210" s="963"/>
      <c r="C210" s="964"/>
    </row>
    <row r="211" spans="1:3">
      <c r="A211" s="963"/>
      <c r="B211" s="963"/>
      <c r="C211" s="964"/>
    </row>
    <row r="212" spans="1:3">
      <c r="A212" s="963"/>
      <c r="B212" s="963"/>
      <c r="C212" s="964"/>
    </row>
    <row r="213" spans="1:3">
      <c r="A213" s="963"/>
      <c r="B213" s="963"/>
      <c r="C213" s="964"/>
    </row>
    <row r="214" spans="1:3">
      <c r="A214" s="963"/>
      <c r="B214" s="963"/>
      <c r="C214" s="964"/>
    </row>
  </sheetData>
  <sheetProtection algorithmName="SHA-512" hashValue="w6ckiHNaXWMtWC5XxUVQoyH5qSiXgSoi5lNWUGpPJ3I2Ampzt75xzUV344CW2J9V9erocqlX8J0xy9HXt6ue6w==" saltValue="4FnNeTVOX+IxqVQl0oVcQw==" spinCount="100000" sheet="1" formatColumns="0" formatRows="0"/>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E24"/>
  <sheetViews>
    <sheetView zoomScale="60" zoomScaleNormal="60" workbookViewId="0"/>
  </sheetViews>
  <sheetFormatPr defaultColWidth="9.42578125" defaultRowHeight="12.75"/>
  <cols>
    <col min="1" max="1" width="3.42578125" customWidth="1"/>
    <col min="2" max="2" width="21.42578125" style="149" customWidth="1"/>
    <col min="3" max="3" width="14.42578125" style="149" customWidth="1"/>
    <col min="4" max="4" width="14.42578125" style="149" bestFit="1" customWidth="1"/>
    <col min="5" max="5" width="116.42578125" style="149" customWidth="1"/>
    <col min="6" max="16384" width="9.42578125" style="149"/>
  </cols>
  <sheetData>
    <row r="1" spans="2:5" ht="16.5" thickBot="1">
      <c r="B1" s="18" t="s">
        <v>399</v>
      </c>
      <c r="C1" s="14"/>
    </row>
    <row r="2" spans="2:5">
      <c r="B2" s="965" t="s">
        <v>400</v>
      </c>
      <c r="C2" s="966" t="s">
        <v>401</v>
      </c>
      <c r="D2" s="966" t="s">
        <v>402</v>
      </c>
      <c r="E2" s="967" t="s">
        <v>403</v>
      </c>
    </row>
    <row r="3" spans="2:5" ht="12.75" customHeight="1">
      <c r="B3" s="796" t="s">
        <v>404</v>
      </c>
      <c r="C3" s="787" t="s">
        <v>405</v>
      </c>
      <c r="D3" s="787" t="s">
        <v>406</v>
      </c>
      <c r="E3" s="797" t="s">
        <v>407</v>
      </c>
    </row>
    <row r="4" spans="2:5">
      <c r="B4" s="784"/>
      <c r="C4" s="786"/>
      <c r="D4" s="786"/>
      <c r="E4" s="794"/>
    </row>
    <row r="5" spans="2:5" ht="12.75" customHeight="1">
      <c r="B5" s="784"/>
      <c r="C5" s="789" t="s">
        <v>405</v>
      </c>
      <c r="D5" s="789" t="s">
        <v>408</v>
      </c>
      <c r="E5" s="794"/>
    </row>
    <row r="6" spans="2:5" ht="13.5" thickBot="1">
      <c r="B6" s="785"/>
      <c r="C6" s="790"/>
      <c r="D6" s="790"/>
      <c r="E6" s="795"/>
    </row>
    <row r="7" spans="2:5" ht="12.75" customHeight="1">
      <c r="B7" s="968" t="s">
        <v>409</v>
      </c>
      <c r="C7" s="969" t="s">
        <v>405</v>
      </c>
      <c r="D7" s="787" t="s">
        <v>406</v>
      </c>
      <c r="E7" s="970" t="s">
        <v>410</v>
      </c>
    </row>
    <row r="8" spans="2:5" ht="12.6" customHeight="1">
      <c r="B8" s="784"/>
      <c r="C8" s="786"/>
      <c r="D8" s="786"/>
      <c r="E8" s="794"/>
    </row>
    <row r="9" spans="2:5" ht="12.75" customHeight="1">
      <c r="B9" s="784"/>
      <c r="C9" s="789" t="s">
        <v>405</v>
      </c>
      <c r="D9" s="789" t="s">
        <v>408</v>
      </c>
      <c r="E9" s="794"/>
    </row>
    <row r="10" spans="2:5" ht="12.95" customHeight="1" thickBot="1">
      <c r="B10" s="785"/>
      <c r="C10" s="790"/>
      <c r="D10" s="790"/>
      <c r="E10" s="795"/>
    </row>
    <row r="11" spans="2:5" ht="12.75" customHeight="1">
      <c r="B11" s="968" t="s">
        <v>411</v>
      </c>
      <c r="C11" s="971" t="s">
        <v>412</v>
      </c>
      <c r="D11" s="787" t="s">
        <v>406</v>
      </c>
      <c r="E11" s="972" t="s">
        <v>413</v>
      </c>
    </row>
    <row r="12" spans="2:5">
      <c r="B12" s="784"/>
      <c r="C12" s="772" t="s">
        <v>414</v>
      </c>
      <c r="D12" s="786"/>
      <c r="E12" s="788"/>
    </row>
    <row r="13" spans="2:5" ht="12.75" customHeight="1">
      <c r="B13" s="784"/>
      <c r="C13" s="773" t="s">
        <v>415</v>
      </c>
      <c r="D13" s="789" t="s">
        <v>408</v>
      </c>
      <c r="E13" s="793" t="s">
        <v>416</v>
      </c>
    </row>
    <row r="14" spans="2:5" ht="13.5" thickBot="1">
      <c r="B14" s="784"/>
      <c r="C14" s="773" t="s">
        <v>417</v>
      </c>
      <c r="D14" s="790"/>
      <c r="E14" s="788"/>
    </row>
    <row r="15" spans="2:5" ht="12.75" customHeight="1">
      <c r="B15" s="968" t="s">
        <v>418</v>
      </c>
      <c r="C15" s="971" t="s">
        <v>419</v>
      </c>
      <c r="D15" s="787" t="s">
        <v>406</v>
      </c>
      <c r="E15" s="972" t="s">
        <v>420</v>
      </c>
    </row>
    <row r="16" spans="2:5">
      <c r="B16" s="784"/>
      <c r="C16" s="772" t="s">
        <v>421</v>
      </c>
      <c r="D16" s="786"/>
      <c r="E16" s="788"/>
    </row>
    <row r="17" spans="2:5" ht="12.75" customHeight="1">
      <c r="B17" s="784"/>
      <c r="C17" s="773" t="s">
        <v>422</v>
      </c>
      <c r="D17" s="789" t="s">
        <v>408</v>
      </c>
      <c r="E17" s="793" t="s">
        <v>423</v>
      </c>
    </row>
    <row r="18" spans="2:5" ht="13.5" thickBot="1">
      <c r="B18" s="784"/>
      <c r="C18" s="773" t="s">
        <v>424</v>
      </c>
      <c r="D18" s="790"/>
      <c r="E18" s="788"/>
    </row>
    <row r="19" spans="2:5" ht="12.75" customHeight="1">
      <c r="B19" s="968" t="s">
        <v>425</v>
      </c>
      <c r="C19" s="969" t="s">
        <v>426</v>
      </c>
      <c r="D19" s="787" t="s">
        <v>406</v>
      </c>
      <c r="E19" s="972" t="s">
        <v>427</v>
      </c>
    </row>
    <row r="20" spans="2:5">
      <c r="B20" s="784"/>
      <c r="C20" s="786"/>
      <c r="D20" s="786"/>
      <c r="E20" s="788"/>
    </row>
    <row r="21" spans="2:5">
      <c r="B21" s="784"/>
      <c r="C21" s="789" t="s">
        <v>428</v>
      </c>
      <c r="D21" s="789" t="s">
        <v>408</v>
      </c>
      <c r="E21" s="791" t="s">
        <v>429</v>
      </c>
    </row>
    <row r="22" spans="2:5" ht="13.5" thickBot="1">
      <c r="B22" s="785"/>
      <c r="C22" s="790"/>
      <c r="D22" s="790"/>
      <c r="E22" s="792"/>
    </row>
    <row r="23" spans="2:5" ht="12.75" customHeight="1">
      <c r="B23" s="784" t="s">
        <v>430</v>
      </c>
      <c r="C23" s="973" t="s">
        <v>431</v>
      </c>
      <c r="D23" s="973" t="s">
        <v>406</v>
      </c>
      <c r="E23" s="972" t="s">
        <v>432</v>
      </c>
    </row>
    <row r="24" spans="2:5" ht="13.5" thickBot="1">
      <c r="B24" s="785"/>
      <c r="C24" s="774" t="s">
        <v>433</v>
      </c>
      <c r="D24" s="774" t="s">
        <v>408</v>
      </c>
      <c r="E24" s="974"/>
    </row>
  </sheetData>
  <sheetProtection algorithmName="SHA-512" hashValue="GcwTuklfUwhD3tDBhMD4vdza08SEZF63RejyCg2YWcz6AbNnVtqUiYtOKS+SEkfp8gLOVF0NIbFjdOF+Z3jqYQ==" saltValue="Ei6lLQqTuU5i+lFoLVdZSQ==" spinCount="100000" sheet="1" objects="1" scenarios="1" formatColumns="0" formatRows="0"/>
  <mergeCells count="31">
    <mergeCell ref="B3:B6"/>
    <mergeCell ref="C3:C4"/>
    <mergeCell ref="D3:D4"/>
    <mergeCell ref="E3:E6"/>
    <mergeCell ref="C5:C6"/>
    <mergeCell ref="D5:D6"/>
    <mergeCell ref="B7:B10"/>
    <mergeCell ref="C7:C8"/>
    <mergeCell ref="D7:D8"/>
    <mergeCell ref="E7:E10"/>
    <mergeCell ref="C9:C10"/>
    <mergeCell ref="D9:D10"/>
    <mergeCell ref="B15:B18"/>
    <mergeCell ref="D15:D16"/>
    <mergeCell ref="E15:E16"/>
    <mergeCell ref="D17:D18"/>
    <mergeCell ref="E17:E18"/>
    <mergeCell ref="B11:B14"/>
    <mergeCell ref="D11:D12"/>
    <mergeCell ref="E11:E12"/>
    <mergeCell ref="D13:D14"/>
    <mergeCell ref="E13:E14"/>
    <mergeCell ref="B23:B24"/>
    <mergeCell ref="E23:E24"/>
    <mergeCell ref="B19:B22"/>
    <mergeCell ref="C19:C20"/>
    <mergeCell ref="D19:D20"/>
    <mergeCell ref="E19:E20"/>
    <mergeCell ref="C21:C22"/>
    <mergeCell ref="D21:D22"/>
    <mergeCell ref="E21:E22"/>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C187"/>
  <sheetViews>
    <sheetView zoomScale="60" zoomScaleNormal="60" workbookViewId="0"/>
  </sheetViews>
  <sheetFormatPr defaultColWidth="9.42578125" defaultRowHeight="12.75"/>
  <cols>
    <col min="1" max="1" width="12.5703125" style="134" customWidth="1"/>
    <col min="2" max="2" width="39.42578125" style="125" bestFit="1" customWidth="1"/>
    <col min="3" max="3" width="104.5703125" style="125" customWidth="1"/>
    <col min="4" max="16384" width="9.42578125" style="125"/>
  </cols>
  <sheetData>
    <row r="1" spans="1:3" s="124" customFormat="1" ht="15.75">
      <c r="A1" s="253" t="s">
        <v>367</v>
      </c>
      <c r="B1" s="254"/>
    </row>
    <row r="2" spans="1:3">
      <c r="A2" s="255"/>
      <c r="B2" s="135"/>
      <c r="C2" s="141"/>
    </row>
    <row r="3" spans="1:3" s="126" customFormat="1">
      <c r="A3" s="136" t="s">
        <v>434</v>
      </c>
      <c r="B3" s="137" t="s">
        <v>435</v>
      </c>
      <c r="C3" s="142" t="s">
        <v>436</v>
      </c>
    </row>
    <row r="4" spans="1:3" s="127" customFormat="1">
      <c r="A4" s="138" t="s">
        <v>437</v>
      </c>
      <c r="B4" s="139"/>
      <c r="C4" s="143"/>
    </row>
    <row r="5" spans="1:3">
      <c r="A5" s="186"/>
      <c r="B5" s="128" t="s">
        <v>438</v>
      </c>
      <c r="C5" s="128"/>
    </row>
    <row r="6" spans="1:3">
      <c r="A6" s="187"/>
      <c r="B6" s="129" t="s">
        <v>439</v>
      </c>
      <c r="C6" s="129"/>
    </row>
    <row r="7" spans="1:3" ht="51">
      <c r="A7" s="130">
        <v>1</v>
      </c>
      <c r="B7" s="131" t="s">
        <v>197</v>
      </c>
      <c r="C7" s="140" t="s">
        <v>440</v>
      </c>
    </row>
    <row r="8" spans="1:3">
      <c r="A8" s="132">
        <v>2</v>
      </c>
      <c r="B8" s="133" t="s">
        <v>199</v>
      </c>
      <c r="C8" s="140" t="s">
        <v>441</v>
      </c>
    </row>
    <row r="9" spans="1:3" ht="38.25">
      <c r="A9" s="130">
        <v>3</v>
      </c>
      <c r="B9" s="131" t="s">
        <v>200</v>
      </c>
      <c r="C9" s="140" t="s">
        <v>442</v>
      </c>
    </row>
    <row r="10" spans="1:3" ht="25.5">
      <c r="A10" s="132">
        <v>4</v>
      </c>
      <c r="B10" s="133" t="s">
        <v>201</v>
      </c>
      <c r="C10" s="140" t="s">
        <v>443</v>
      </c>
    </row>
    <row r="11" spans="1:3" ht="102">
      <c r="A11" s="130">
        <v>5</v>
      </c>
      <c r="B11" s="131" t="s">
        <v>202</v>
      </c>
      <c r="C11" s="140" t="s">
        <v>444</v>
      </c>
    </row>
    <row r="12" spans="1:3" ht="25.5">
      <c r="A12" s="130">
        <v>6</v>
      </c>
      <c r="B12" s="131" t="s">
        <v>203</v>
      </c>
      <c r="C12" s="140" t="s">
        <v>445</v>
      </c>
    </row>
    <row r="13" spans="1:3" ht="89.25">
      <c r="A13" s="132">
        <v>7</v>
      </c>
      <c r="B13" s="133" t="s">
        <v>204</v>
      </c>
      <c r="C13" s="140" t="s">
        <v>446</v>
      </c>
    </row>
    <row r="14" spans="1:3" ht="25.5">
      <c r="A14" s="130">
        <v>8</v>
      </c>
      <c r="B14" s="131" t="s">
        <v>205</v>
      </c>
      <c r="C14" s="140" t="s">
        <v>447</v>
      </c>
    </row>
    <row r="15" spans="1:3" ht="25.5">
      <c r="A15" s="680">
        <v>9</v>
      </c>
      <c r="B15" s="681" t="s">
        <v>206</v>
      </c>
      <c r="C15" s="679" t="s">
        <v>448</v>
      </c>
    </row>
    <row r="16" spans="1:3" ht="153">
      <c r="A16" s="680" t="s">
        <v>449</v>
      </c>
      <c r="B16" s="681" t="s">
        <v>207</v>
      </c>
      <c r="C16" s="679" t="s">
        <v>450</v>
      </c>
    </row>
    <row r="17" spans="1:3" ht="153">
      <c r="A17" s="682" t="s">
        <v>451</v>
      </c>
      <c r="B17" s="683" t="s">
        <v>209</v>
      </c>
      <c r="C17" s="679" t="s">
        <v>452</v>
      </c>
    </row>
    <row r="18" spans="1:3" ht="153">
      <c r="A18" s="682" t="s">
        <v>453</v>
      </c>
      <c r="B18" s="683" t="s">
        <v>211</v>
      </c>
      <c r="C18" s="679" t="s">
        <v>454</v>
      </c>
    </row>
    <row r="19" spans="1:3" ht="153">
      <c r="A19" s="682" t="s">
        <v>455</v>
      </c>
      <c r="B19" s="683" t="s">
        <v>212</v>
      </c>
      <c r="C19" s="679" t="s">
        <v>456</v>
      </c>
    </row>
    <row r="20" spans="1:3" ht="38.25">
      <c r="A20" s="680">
        <v>12</v>
      </c>
      <c r="B20" s="131" t="s">
        <v>213</v>
      </c>
      <c r="C20" s="140" t="s">
        <v>457</v>
      </c>
    </row>
    <row r="21" spans="1:3" ht="114.75">
      <c r="A21" s="682">
        <v>13</v>
      </c>
      <c r="B21" s="133" t="s">
        <v>214</v>
      </c>
      <c r="C21" s="140" t="s">
        <v>458</v>
      </c>
    </row>
    <row r="22" spans="1:3" ht="25.5">
      <c r="A22" s="680">
        <v>14</v>
      </c>
      <c r="B22" s="736" t="s">
        <v>215</v>
      </c>
      <c r="C22" s="737" t="s">
        <v>459</v>
      </c>
    </row>
    <row r="23" spans="1:3" ht="38.25">
      <c r="A23" s="680">
        <v>15</v>
      </c>
      <c r="B23" s="736" t="s">
        <v>216</v>
      </c>
      <c r="C23" s="737" t="s">
        <v>460</v>
      </c>
    </row>
    <row r="24" spans="1:3" ht="89.25">
      <c r="A24" s="680">
        <v>16</v>
      </c>
      <c r="B24" s="736" t="s">
        <v>217</v>
      </c>
      <c r="C24" s="737" t="s">
        <v>461</v>
      </c>
    </row>
    <row r="25" spans="1:3" ht="51">
      <c r="A25" s="680">
        <v>17</v>
      </c>
      <c r="B25" s="736" t="s">
        <v>218</v>
      </c>
      <c r="C25" s="737" t="s">
        <v>462</v>
      </c>
    </row>
    <row r="26" spans="1:3" ht="51">
      <c r="A26" s="680">
        <v>18</v>
      </c>
      <c r="B26" s="736" t="s">
        <v>219</v>
      </c>
      <c r="C26" s="737" t="s">
        <v>463</v>
      </c>
    </row>
    <row r="27" spans="1:3" ht="89.25">
      <c r="A27" s="680">
        <v>19</v>
      </c>
      <c r="B27" s="736" t="s">
        <v>220</v>
      </c>
      <c r="C27" s="737" t="s">
        <v>464</v>
      </c>
    </row>
    <row r="28" spans="1:3">
      <c r="A28" s="680">
        <v>20</v>
      </c>
      <c r="B28" s="131" t="s">
        <v>221</v>
      </c>
      <c r="C28" s="738" t="s">
        <v>465</v>
      </c>
    </row>
    <row r="29" spans="1:3" ht="51">
      <c r="A29" s="682">
        <v>21</v>
      </c>
      <c r="B29" s="133" t="s">
        <v>222</v>
      </c>
      <c r="C29" s="739" t="s">
        <v>466</v>
      </c>
    </row>
    <row r="30" spans="1:3" ht="38.25">
      <c r="A30" s="680">
        <v>22</v>
      </c>
      <c r="B30" s="131" t="s">
        <v>223</v>
      </c>
      <c r="C30" s="140" t="s">
        <v>467</v>
      </c>
    </row>
    <row r="31" spans="1:3" ht="25.5">
      <c r="A31" s="682">
        <v>23</v>
      </c>
      <c r="B31" s="133" t="s">
        <v>468</v>
      </c>
      <c r="C31" s="140" t="s">
        <v>469</v>
      </c>
    </row>
    <row r="32" spans="1:3">
      <c r="A32" s="975">
        <v>24</v>
      </c>
      <c r="B32" s="762" t="s">
        <v>372</v>
      </c>
      <c r="C32" s="976" t="s">
        <v>470</v>
      </c>
    </row>
    <row r="33" spans="1:3">
      <c r="A33" s="975">
        <v>25</v>
      </c>
      <c r="B33" s="762" t="s">
        <v>226</v>
      </c>
      <c r="C33" s="977" t="s">
        <v>471</v>
      </c>
    </row>
    <row r="42" spans="1:3">
      <c r="A42" s="125"/>
    </row>
    <row r="69" spans="1:1">
      <c r="A69" s="125"/>
    </row>
    <row r="131" spans="1:1">
      <c r="A131" s="125"/>
    </row>
    <row r="149" spans="1:1">
      <c r="A149" s="125"/>
    </row>
    <row r="187" spans="1:1">
      <c r="A187" s="125"/>
    </row>
  </sheetData>
  <sheetProtection algorithmName="SHA-512" hashValue="Z4aW2l6qKio+6Gf+aOLoGbpefb0knUsne6bzJLuHklnytVe/jvHpfvi2QOyf1dlAuIfhfFtYoe9vVJBKDa28Iw==" saltValue="8B41s+DWcRmgSEs5OByxQw==" spinCount="100000" sheet="1" formatColumns="0" formatRows="0"/>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H349"/>
  <sheetViews>
    <sheetView zoomScale="70" zoomScaleNormal="70" workbookViewId="0"/>
  </sheetViews>
  <sheetFormatPr defaultColWidth="8.5703125" defaultRowHeight="12.75"/>
  <cols>
    <col min="1" max="1" width="56.5703125" style="280" customWidth="1"/>
    <col min="2" max="2" width="24.5703125" style="280" customWidth="1"/>
    <col min="3" max="3" width="26" style="280" customWidth="1"/>
    <col min="4" max="4" width="27.42578125" style="280" customWidth="1"/>
    <col min="5" max="5" width="21.42578125" style="280" customWidth="1"/>
    <col min="6" max="6" width="16.42578125" style="280" customWidth="1"/>
    <col min="7" max="7" width="13.42578125" style="652" customWidth="1"/>
    <col min="8" max="16384" width="8.5703125" style="280"/>
  </cols>
  <sheetData>
    <row r="1" spans="1:8" ht="23.25">
      <c r="A1" s="627" t="s">
        <v>472</v>
      </c>
      <c r="B1"/>
      <c r="C1"/>
      <c r="D1"/>
      <c r="E1"/>
      <c r="F1"/>
      <c r="G1" s="655"/>
      <c r="H1"/>
    </row>
    <row r="2" spans="1:8" ht="30.6" customHeight="1">
      <c r="A2" s="798" t="s">
        <v>473</v>
      </c>
      <c r="B2" s="798"/>
      <c r="C2" s="798"/>
      <c r="D2" s="798"/>
      <c r="E2" s="798"/>
      <c r="F2" s="798"/>
      <c r="G2" s="655"/>
      <c r="H2"/>
    </row>
    <row r="3" spans="1:8" ht="15" customHeight="1">
      <c r="A3" s="636" t="s">
        <v>474</v>
      </c>
      <c r="B3"/>
      <c r="C3"/>
      <c r="D3"/>
      <c r="E3"/>
      <c r="F3"/>
      <c r="G3" s="655"/>
      <c r="H3"/>
    </row>
    <row r="4" spans="1:8" ht="15">
      <c r="A4" s="636" t="s">
        <v>475</v>
      </c>
      <c r="B4"/>
      <c r="C4"/>
      <c r="D4"/>
      <c r="E4"/>
      <c r="F4"/>
      <c r="G4" s="655"/>
      <c r="H4"/>
    </row>
    <row r="5" spans="1:8" ht="29.1" customHeight="1">
      <c r="A5" s="805" t="s">
        <v>476</v>
      </c>
      <c r="B5" s="805"/>
      <c r="C5" s="805"/>
      <c r="D5" s="805"/>
      <c r="E5" s="805"/>
      <c r="F5" s="805"/>
      <c r="G5" s="655"/>
      <c r="H5"/>
    </row>
    <row r="6" spans="1:8" ht="15" thickBot="1">
      <c r="A6" s="636"/>
      <c r="B6"/>
      <c r="C6"/>
      <c r="D6"/>
      <c r="E6"/>
      <c r="F6"/>
      <c r="G6" s="655"/>
      <c r="H6"/>
    </row>
    <row r="7" spans="1:8" ht="51.75" thickBot="1">
      <c r="A7" s="978" t="s">
        <v>477</v>
      </c>
      <c r="B7" s="979" t="s">
        <v>478</v>
      </c>
      <c r="C7" s="979" t="s">
        <v>479</v>
      </c>
      <c r="D7" s="979" t="s">
        <v>397</v>
      </c>
      <c r="E7" s="979" t="s">
        <v>480</v>
      </c>
      <c r="F7" s="980" t="s">
        <v>481</v>
      </c>
      <c r="G7" s="980" t="s">
        <v>482</v>
      </c>
    </row>
    <row r="8" spans="1:8" ht="26.25" thickBot="1">
      <c r="A8" s="775" t="s">
        <v>218</v>
      </c>
      <c r="B8" s="981"/>
      <c r="C8" s="981" t="s">
        <v>483</v>
      </c>
      <c r="D8" s="982"/>
      <c r="E8" s="983" t="s">
        <v>484</v>
      </c>
      <c r="F8" s="744" t="s">
        <v>485</v>
      </c>
      <c r="G8" s="984">
        <v>17</v>
      </c>
    </row>
    <row r="9" spans="1:8" ht="26.25" thickBot="1">
      <c r="A9" s="775" t="s">
        <v>486</v>
      </c>
      <c r="B9" s="981"/>
      <c r="C9" s="981" t="s">
        <v>483</v>
      </c>
      <c r="D9" s="983"/>
      <c r="E9" s="983"/>
      <c r="F9" s="744" t="s">
        <v>487</v>
      </c>
      <c r="G9" s="984">
        <v>16</v>
      </c>
    </row>
    <row r="10" spans="1:8" ht="13.5" thickBot="1">
      <c r="A10" s="775" t="s">
        <v>488</v>
      </c>
      <c r="B10" s="981" t="s">
        <v>483</v>
      </c>
      <c r="C10" s="981"/>
      <c r="D10" s="983"/>
      <c r="E10" s="983"/>
      <c r="F10" s="744" t="s">
        <v>489</v>
      </c>
      <c r="G10" s="984">
        <v>20</v>
      </c>
    </row>
    <row r="11" spans="1:8" ht="39" thickBot="1">
      <c r="A11" s="775" t="s">
        <v>490</v>
      </c>
      <c r="B11" s="981" t="s">
        <v>483</v>
      </c>
      <c r="C11" s="981"/>
      <c r="D11" s="985" t="s">
        <v>491</v>
      </c>
      <c r="E11" s="986"/>
      <c r="F11" s="987" t="s">
        <v>492</v>
      </c>
      <c r="G11" s="988">
        <v>3</v>
      </c>
    </row>
    <row r="12" spans="1:8" ht="13.5" thickBot="1">
      <c r="A12" s="775" t="s">
        <v>493</v>
      </c>
      <c r="B12" s="981" t="s">
        <v>483</v>
      </c>
      <c r="C12" s="981"/>
      <c r="D12" s="983"/>
      <c r="E12" s="983"/>
      <c r="F12" s="744" t="s">
        <v>494</v>
      </c>
      <c r="G12" s="988">
        <v>5</v>
      </c>
    </row>
    <row r="13" spans="1:8" ht="13.5" thickBot="1">
      <c r="A13" s="775" t="s">
        <v>495</v>
      </c>
      <c r="B13" s="981" t="s">
        <v>483</v>
      </c>
      <c r="C13" s="981"/>
      <c r="D13" s="983"/>
      <c r="E13" s="983"/>
      <c r="F13" s="744" t="s">
        <v>496</v>
      </c>
      <c r="G13" s="988">
        <v>5</v>
      </c>
    </row>
    <row r="14" spans="1:8" ht="51">
      <c r="A14" s="989" t="s">
        <v>497</v>
      </c>
      <c r="B14" s="990" t="s">
        <v>483</v>
      </c>
      <c r="C14" s="991"/>
      <c r="D14" s="990"/>
      <c r="E14" s="990"/>
      <c r="F14" s="637" t="s">
        <v>498</v>
      </c>
      <c r="G14" s="992">
        <v>2</v>
      </c>
    </row>
    <row r="15" spans="1:8" ht="79.7" customHeight="1" thickBot="1">
      <c r="A15" s="802"/>
      <c r="B15" s="803"/>
      <c r="C15" s="804"/>
      <c r="D15" s="803"/>
      <c r="E15" s="803"/>
      <c r="F15" s="744" t="s">
        <v>499</v>
      </c>
      <c r="G15" s="799"/>
    </row>
    <row r="16" spans="1:8" ht="61.35" customHeight="1">
      <c r="A16" s="993" t="s">
        <v>500</v>
      </c>
      <c r="B16" s="990" t="s">
        <v>483</v>
      </c>
      <c r="C16" s="990"/>
      <c r="D16" s="991"/>
      <c r="E16" s="991"/>
      <c r="F16" s="637" t="s">
        <v>501</v>
      </c>
      <c r="G16" s="992">
        <v>4</v>
      </c>
    </row>
    <row r="17" spans="1:7" ht="81.599999999999994" customHeight="1" thickBot="1">
      <c r="A17" s="800"/>
      <c r="B17" s="803"/>
      <c r="C17" s="803"/>
      <c r="D17" s="804"/>
      <c r="E17" s="804"/>
      <c r="F17" s="744" t="s">
        <v>502</v>
      </c>
      <c r="G17" s="799"/>
    </row>
    <row r="18" spans="1:7" ht="77.25" thickBot="1">
      <c r="A18" s="776" t="s">
        <v>503</v>
      </c>
      <c r="B18" s="981"/>
      <c r="C18" s="981" t="s">
        <v>483</v>
      </c>
      <c r="D18" s="983" t="s">
        <v>504</v>
      </c>
      <c r="E18" s="983"/>
      <c r="F18" s="983"/>
      <c r="G18" s="988"/>
    </row>
    <row r="19" spans="1:7" ht="102.6" customHeight="1" thickBot="1">
      <c r="A19" s="775" t="s">
        <v>505</v>
      </c>
      <c r="B19" s="981" t="s">
        <v>483</v>
      </c>
      <c r="C19" s="981"/>
      <c r="D19" s="994" t="s">
        <v>506</v>
      </c>
      <c r="E19" s="744"/>
      <c r="F19" s="744" t="s">
        <v>507</v>
      </c>
      <c r="G19" s="988">
        <v>5</v>
      </c>
    </row>
    <row r="20" spans="1:7" ht="13.35" customHeight="1" thickBot="1">
      <c r="A20" s="775" t="s">
        <v>508</v>
      </c>
      <c r="B20" s="981" t="s">
        <v>483</v>
      </c>
      <c r="C20" s="981"/>
      <c r="D20" s="744"/>
      <c r="E20" s="744"/>
      <c r="F20" s="744" t="s">
        <v>509</v>
      </c>
      <c r="G20" s="984">
        <v>12</v>
      </c>
    </row>
    <row r="21" spans="1:7" ht="63" customHeight="1" thickBot="1">
      <c r="A21" s="638" t="s">
        <v>510</v>
      </c>
      <c r="B21" s="981"/>
      <c r="C21" s="981"/>
      <c r="D21" s="744" t="s">
        <v>511</v>
      </c>
      <c r="E21" s="995"/>
      <c r="F21" s="744"/>
      <c r="G21" s="984">
        <v>19</v>
      </c>
    </row>
    <row r="22" spans="1:7" ht="13.5" thickBot="1">
      <c r="A22" s="775" t="s">
        <v>512</v>
      </c>
      <c r="B22" s="981"/>
      <c r="C22" s="981" t="s">
        <v>483</v>
      </c>
      <c r="D22" s="995"/>
      <c r="E22" s="995"/>
      <c r="F22" s="744" t="s">
        <v>513</v>
      </c>
      <c r="G22" s="984">
        <v>19</v>
      </c>
    </row>
    <row r="23" spans="1:7" ht="13.5" thickBot="1">
      <c r="A23" s="775" t="s">
        <v>514</v>
      </c>
      <c r="B23" s="981"/>
      <c r="C23" s="981" t="s">
        <v>483</v>
      </c>
      <c r="D23" s="995"/>
      <c r="E23" s="996"/>
      <c r="F23" s="744" t="s">
        <v>515</v>
      </c>
      <c r="G23" s="984">
        <v>19</v>
      </c>
    </row>
    <row r="24" spans="1:7" ht="13.5" thickBot="1">
      <c r="A24" s="775" t="s">
        <v>516</v>
      </c>
      <c r="B24" s="981"/>
      <c r="C24" s="981" t="s">
        <v>483</v>
      </c>
      <c r="D24" s="995"/>
      <c r="E24" s="996"/>
      <c r="F24" s="744" t="s">
        <v>517</v>
      </c>
      <c r="G24" s="984">
        <v>19</v>
      </c>
    </row>
    <row r="25" spans="1:7" ht="39" thickBot="1">
      <c r="A25" s="775" t="s">
        <v>518</v>
      </c>
      <c r="B25" s="981"/>
      <c r="C25" s="981" t="s">
        <v>483</v>
      </c>
      <c r="D25" s="995"/>
      <c r="E25" s="744" t="s">
        <v>519</v>
      </c>
      <c r="F25" s="744" t="s">
        <v>520</v>
      </c>
      <c r="G25" s="984">
        <v>19</v>
      </c>
    </row>
    <row r="26" spans="1:7" ht="13.5" thickBot="1">
      <c r="A26" s="775" t="s">
        <v>521</v>
      </c>
      <c r="B26" s="981"/>
      <c r="C26" s="981" t="s">
        <v>483</v>
      </c>
      <c r="D26" s="995"/>
      <c r="E26" s="995"/>
      <c r="F26" s="744" t="s">
        <v>522</v>
      </c>
      <c r="G26" s="984">
        <v>19</v>
      </c>
    </row>
    <row r="27" spans="1:7" ht="13.5" thickBot="1">
      <c r="A27" s="775" t="s">
        <v>523</v>
      </c>
      <c r="B27" s="981"/>
      <c r="C27" s="981" t="s">
        <v>483</v>
      </c>
      <c r="D27" s="995" t="s">
        <v>524</v>
      </c>
      <c r="E27" s="995"/>
      <c r="F27" s="744" t="s">
        <v>525</v>
      </c>
      <c r="G27" s="984">
        <v>17</v>
      </c>
    </row>
    <row r="28" spans="1:7" ht="13.5" thickBot="1">
      <c r="A28" s="775" t="s">
        <v>526</v>
      </c>
      <c r="B28" s="981"/>
      <c r="C28" s="981"/>
      <c r="D28" s="995"/>
      <c r="E28" s="995"/>
      <c r="F28" s="744" t="s">
        <v>527</v>
      </c>
      <c r="G28" s="984">
        <v>19</v>
      </c>
    </row>
    <row r="29" spans="1:7" ht="26.25" thickBot="1">
      <c r="A29" s="775" t="s">
        <v>528</v>
      </c>
      <c r="B29" s="981"/>
      <c r="C29" s="981" t="s">
        <v>483</v>
      </c>
      <c r="D29" s="997" t="s">
        <v>529</v>
      </c>
      <c r="E29" s="998" t="s">
        <v>530</v>
      </c>
      <c r="F29" s="987" t="s">
        <v>531</v>
      </c>
      <c r="G29" s="984">
        <v>19</v>
      </c>
    </row>
    <row r="30" spans="1:7" ht="13.5" thickBot="1">
      <c r="A30" s="775" t="s">
        <v>532</v>
      </c>
      <c r="B30" s="981"/>
      <c r="C30" s="981" t="s">
        <v>483</v>
      </c>
      <c r="D30" s="995"/>
      <c r="E30" s="995"/>
      <c r="F30" s="744" t="s">
        <v>533</v>
      </c>
      <c r="G30" s="984">
        <v>19</v>
      </c>
    </row>
    <row r="31" spans="1:7" ht="13.35" customHeight="1" thickBot="1">
      <c r="A31" s="775" t="s">
        <v>534</v>
      </c>
      <c r="B31" s="981"/>
      <c r="C31" s="981" t="s">
        <v>483</v>
      </c>
      <c r="D31" s="995"/>
      <c r="E31" s="995"/>
      <c r="F31" s="744" t="s">
        <v>535</v>
      </c>
      <c r="G31" s="984">
        <v>19</v>
      </c>
    </row>
    <row r="32" spans="1:7" ht="13.5" thickBot="1">
      <c r="A32" s="775" t="s">
        <v>536</v>
      </c>
      <c r="B32" s="981"/>
      <c r="C32" s="981" t="s">
        <v>483</v>
      </c>
      <c r="D32" s="995"/>
      <c r="E32" s="995"/>
      <c r="F32" s="744" t="s">
        <v>537</v>
      </c>
      <c r="G32" s="984">
        <v>19</v>
      </c>
    </row>
    <row r="33" spans="1:7" ht="13.35" customHeight="1" thickBot="1">
      <c r="A33" s="775" t="s">
        <v>538</v>
      </c>
      <c r="B33" s="981"/>
      <c r="C33" s="981"/>
      <c r="D33" s="995"/>
      <c r="E33" s="999"/>
      <c r="F33" s="744" t="s">
        <v>539</v>
      </c>
      <c r="G33" s="984">
        <v>19</v>
      </c>
    </row>
    <row r="34" spans="1:7" ht="13.5" thickBot="1">
      <c r="A34" s="775" t="s">
        <v>540</v>
      </c>
      <c r="B34" s="981"/>
      <c r="C34" s="981" t="s">
        <v>483</v>
      </c>
      <c r="D34" s="995"/>
      <c r="E34" s="995"/>
      <c r="F34" s="744" t="s">
        <v>541</v>
      </c>
      <c r="G34" s="984">
        <v>18</v>
      </c>
    </row>
    <row r="35" spans="1:7" ht="13.5" thickBot="1">
      <c r="A35" s="775" t="s">
        <v>542</v>
      </c>
      <c r="B35" s="981"/>
      <c r="C35" s="981" t="s">
        <v>483</v>
      </c>
      <c r="D35" s="995"/>
      <c r="E35" s="995"/>
      <c r="F35" s="744" t="s">
        <v>543</v>
      </c>
      <c r="G35" s="984">
        <v>19</v>
      </c>
    </row>
    <row r="36" spans="1:7" ht="51.75" thickBot="1">
      <c r="A36" s="775" t="s">
        <v>544</v>
      </c>
      <c r="B36" s="981"/>
      <c r="C36" s="981" t="s">
        <v>483</v>
      </c>
      <c r="D36" s="1000" t="s">
        <v>545</v>
      </c>
      <c r="E36" s="995"/>
      <c r="F36" s="744" t="s">
        <v>546</v>
      </c>
      <c r="G36" s="984">
        <v>19</v>
      </c>
    </row>
    <row r="37" spans="1:7" ht="13.5" thickBot="1">
      <c r="A37" s="776" t="s">
        <v>547</v>
      </c>
      <c r="B37" s="981"/>
      <c r="C37" s="981" t="s">
        <v>483</v>
      </c>
      <c r="D37" s="995"/>
      <c r="E37" s="995"/>
      <c r="F37" s="744" t="s">
        <v>548</v>
      </c>
      <c r="G37" s="984">
        <v>19</v>
      </c>
    </row>
    <row r="38" spans="1:7" ht="51.75" thickBot="1">
      <c r="A38" s="775" t="s">
        <v>549</v>
      </c>
      <c r="B38" s="981"/>
      <c r="C38" s="981" t="s">
        <v>483</v>
      </c>
      <c r="D38" s="744" t="s">
        <v>550</v>
      </c>
      <c r="E38" s="744"/>
      <c r="F38" s="744" t="s">
        <v>551</v>
      </c>
      <c r="G38" s="984">
        <v>14</v>
      </c>
    </row>
    <row r="39" spans="1:7" ht="77.25" thickBot="1">
      <c r="A39" s="775" t="s">
        <v>552</v>
      </c>
      <c r="B39" s="981"/>
      <c r="C39" s="981" t="s">
        <v>483</v>
      </c>
      <c r="D39" s="744"/>
      <c r="E39" s="744"/>
      <c r="F39" s="744" t="s">
        <v>553</v>
      </c>
      <c r="G39" s="984">
        <v>15</v>
      </c>
    </row>
    <row r="40" spans="1:7" ht="39" thickBot="1">
      <c r="A40" s="775" t="s">
        <v>554</v>
      </c>
      <c r="B40" s="981"/>
      <c r="C40" s="981" t="s">
        <v>483</v>
      </c>
      <c r="D40" s="995"/>
      <c r="E40" s="995"/>
      <c r="F40" s="744" t="s">
        <v>555</v>
      </c>
      <c r="G40" s="984">
        <v>19</v>
      </c>
    </row>
    <row r="41" spans="1:7" ht="51.75" thickBot="1">
      <c r="A41" s="775" t="s">
        <v>556</v>
      </c>
      <c r="B41" s="981"/>
      <c r="C41" s="981" t="s">
        <v>483</v>
      </c>
      <c r="D41" s="1000" t="s">
        <v>557</v>
      </c>
      <c r="E41" s="995"/>
      <c r="F41" s="744" t="s">
        <v>558</v>
      </c>
      <c r="G41" s="984">
        <v>15</v>
      </c>
    </row>
    <row r="42" spans="1:7" ht="13.5" thickBot="1">
      <c r="A42" s="775" t="s">
        <v>559</v>
      </c>
      <c r="B42" s="981"/>
      <c r="C42" s="981" t="s">
        <v>483</v>
      </c>
      <c r="D42" s="744"/>
      <c r="E42" s="999"/>
      <c r="F42" s="744" t="s">
        <v>560</v>
      </c>
      <c r="G42" s="984">
        <v>19</v>
      </c>
    </row>
    <row r="43" spans="1:7" ht="51.75" thickBot="1">
      <c r="A43" s="775" t="s">
        <v>219</v>
      </c>
      <c r="B43" s="981"/>
      <c r="C43" s="981" t="s">
        <v>483</v>
      </c>
      <c r="D43" s="744"/>
      <c r="E43" s="763" t="s">
        <v>561</v>
      </c>
      <c r="F43" s="744" t="s">
        <v>562</v>
      </c>
      <c r="G43" s="984">
        <v>18</v>
      </c>
    </row>
    <row r="44" spans="1:7" ht="13.5" thickBot="1">
      <c r="A44" s="775" t="s">
        <v>563</v>
      </c>
      <c r="B44" s="981"/>
      <c r="C44" s="981" t="s">
        <v>483</v>
      </c>
      <c r="D44" s="744"/>
      <c r="E44" s="744"/>
      <c r="F44" s="744" t="s">
        <v>564</v>
      </c>
      <c r="G44" s="984">
        <v>7</v>
      </c>
    </row>
    <row r="45" spans="1:7" ht="13.5" thickBot="1">
      <c r="A45" s="638" t="s">
        <v>565</v>
      </c>
      <c r="B45" s="1001"/>
      <c r="C45" s="1001"/>
      <c r="D45" s="744"/>
      <c r="E45" s="744"/>
      <c r="F45" s="744"/>
      <c r="G45" s="984"/>
    </row>
    <row r="46" spans="1:7" ht="39" thickBot="1">
      <c r="A46" s="775" t="s">
        <v>566</v>
      </c>
      <c r="B46" s="995" t="s">
        <v>483</v>
      </c>
      <c r="C46" s="983"/>
      <c r="D46" s="983" t="s">
        <v>567</v>
      </c>
      <c r="E46" s="744"/>
      <c r="F46" s="744" t="s">
        <v>568</v>
      </c>
      <c r="G46" s="984">
        <v>21</v>
      </c>
    </row>
    <row r="47" spans="1:7" ht="13.35" customHeight="1" thickBot="1">
      <c r="A47" s="775" t="s">
        <v>569</v>
      </c>
      <c r="B47" s="1002"/>
      <c r="C47" s="995" t="s">
        <v>483</v>
      </c>
      <c r="D47" s="1002"/>
      <c r="E47" s="1002"/>
      <c r="F47" s="744" t="s">
        <v>570</v>
      </c>
      <c r="G47" s="984">
        <v>21</v>
      </c>
    </row>
    <row r="48" spans="1:7" ht="105" customHeight="1" thickBot="1">
      <c r="A48" s="775" t="s">
        <v>571</v>
      </c>
      <c r="B48" s="981"/>
      <c r="C48" s="981" t="s">
        <v>483</v>
      </c>
      <c r="D48" s="744" t="s">
        <v>572</v>
      </c>
      <c r="E48" s="744"/>
      <c r="F48" s="744" t="s">
        <v>573</v>
      </c>
      <c r="G48" s="984">
        <v>23</v>
      </c>
    </row>
    <row r="49" spans="1:7" ht="64.5" thickBot="1">
      <c r="A49" s="775" t="s">
        <v>574</v>
      </c>
      <c r="B49" s="981"/>
      <c r="C49" s="981" t="s">
        <v>483</v>
      </c>
      <c r="D49" s="744"/>
      <c r="E49" s="744"/>
      <c r="F49" s="744" t="s">
        <v>575</v>
      </c>
      <c r="G49" s="984">
        <v>25</v>
      </c>
    </row>
    <row r="50" spans="1:7" ht="13.5" thickBot="1">
      <c r="A50" s="638" t="s">
        <v>576</v>
      </c>
      <c r="B50" s="981"/>
      <c r="C50" s="981"/>
      <c r="D50" s="995"/>
      <c r="E50" s="995"/>
      <c r="F50" s="744"/>
      <c r="G50" s="984"/>
    </row>
    <row r="51" spans="1:7" ht="13.5" thickBot="1">
      <c r="A51" s="775" t="s">
        <v>577</v>
      </c>
      <c r="B51" s="981"/>
      <c r="C51" s="981"/>
      <c r="D51" s="1003" t="s">
        <v>578</v>
      </c>
      <c r="E51" s="1003"/>
      <c r="F51" s="1003"/>
      <c r="G51" s="1004"/>
    </row>
    <row r="52" spans="1:7" ht="115.5" thickBot="1">
      <c r="A52" s="775" t="s">
        <v>579</v>
      </c>
      <c r="B52" s="981"/>
      <c r="C52" s="981" t="s">
        <v>483</v>
      </c>
      <c r="D52" s="744" t="s">
        <v>580</v>
      </c>
      <c r="E52" s="1005"/>
      <c r="F52" s="1006" t="s">
        <v>581</v>
      </c>
      <c r="G52" s="984">
        <v>21</v>
      </c>
    </row>
    <row r="53" spans="1:7" ht="217.5" thickBot="1">
      <c r="A53" s="1007" t="s">
        <v>220</v>
      </c>
      <c r="B53" s="1008"/>
      <c r="C53" s="981" t="s">
        <v>483</v>
      </c>
      <c r="D53" s="983" t="s">
        <v>582</v>
      </c>
      <c r="E53" s="763" t="s">
        <v>583</v>
      </c>
      <c r="F53" s="763" t="s">
        <v>584</v>
      </c>
      <c r="G53" s="984">
        <v>19</v>
      </c>
    </row>
    <row r="54" spans="1:7" ht="136.5" customHeight="1" thickBot="1">
      <c r="A54" s="775" t="s">
        <v>216</v>
      </c>
      <c r="B54" s="995" t="s">
        <v>483</v>
      </c>
      <c r="C54" s="1005"/>
      <c r="D54" s="744" t="s">
        <v>585</v>
      </c>
      <c r="E54" s="744"/>
      <c r="F54" s="744" t="s">
        <v>586</v>
      </c>
      <c r="G54" s="984">
        <v>15</v>
      </c>
    </row>
    <row r="55" spans="1:7" ht="13.5" thickBot="1">
      <c r="A55" s="775" t="s">
        <v>587</v>
      </c>
      <c r="B55" s="1002"/>
      <c r="C55" s="995" t="s">
        <v>483</v>
      </c>
      <c r="D55" s="1002"/>
      <c r="E55" s="1002"/>
      <c r="F55" s="744" t="s">
        <v>588</v>
      </c>
      <c r="G55" s="984">
        <v>15</v>
      </c>
    </row>
    <row r="56" spans="1:7" ht="90" thickBot="1">
      <c r="A56" s="775" t="s">
        <v>223</v>
      </c>
      <c r="B56" s="995" t="s">
        <v>483</v>
      </c>
      <c r="C56" s="995"/>
      <c r="D56" s="744"/>
      <c r="E56" s="744"/>
      <c r="F56" s="744" t="s">
        <v>589</v>
      </c>
      <c r="G56" s="984">
        <v>22</v>
      </c>
    </row>
    <row r="57" spans="1:7" ht="58.35" customHeight="1">
      <c r="A57" s="1009" t="s">
        <v>590</v>
      </c>
      <c r="B57" s="1010"/>
      <c r="C57" s="1010"/>
      <c r="D57" s="1011"/>
      <c r="E57" s="993"/>
      <c r="F57" s="637" t="s">
        <v>591</v>
      </c>
      <c r="G57" s="1012">
        <v>1</v>
      </c>
    </row>
    <row r="58" spans="1:7" ht="48.6" customHeight="1" thickBot="1">
      <c r="A58" s="806"/>
      <c r="B58" s="1013"/>
      <c r="C58" s="1013"/>
      <c r="D58" s="1014"/>
      <c r="E58" s="800"/>
      <c r="F58" s="744" t="s">
        <v>592</v>
      </c>
      <c r="G58" s="801"/>
    </row>
    <row r="59" spans="1:7" ht="13.5" thickBot="1">
      <c r="A59" s="775" t="s">
        <v>593</v>
      </c>
      <c r="B59" s="995" t="s">
        <v>483</v>
      </c>
      <c r="C59" s="995"/>
      <c r="D59" s="744"/>
      <c r="E59" s="744"/>
      <c r="F59" s="744" t="s">
        <v>594</v>
      </c>
      <c r="G59" s="984">
        <v>1</v>
      </c>
    </row>
    <row r="60" spans="1:7" ht="13.5" thickBot="1">
      <c r="A60" s="775" t="s">
        <v>595</v>
      </c>
      <c r="B60" s="995" t="s">
        <v>483</v>
      </c>
      <c r="C60" s="995"/>
      <c r="D60" s="744"/>
      <c r="E60" s="744"/>
      <c r="F60" s="744" t="s">
        <v>594</v>
      </c>
      <c r="G60" s="984">
        <v>1</v>
      </c>
    </row>
    <row r="61" spans="1:7" ht="13.5" thickBot="1">
      <c r="A61" s="775" t="s">
        <v>596</v>
      </c>
      <c r="B61" s="995" t="s">
        <v>483</v>
      </c>
      <c r="C61" s="995"/>
      <c r="D61" s="744"/>
      <c r="E61" s="744"/>
      <c r="F61" s="744" t="s">
        <v>594</v>
      </c>
      <c r="G61" s="984">
        <v>2</v>
      </c>
    </row>
    <row r="62" spans="1:7" ht="13.5" thickBot="1">
      <c r="A62" s="775" t="s">
        <v>597</v>
      </c>
      <c r="B62" s="995" t="s">
        <v>483</v>
      </c>
      <c r="C62" s="995"/>
      <c r="D62" s="744"/>
      <c r="E62" s="744"/>
      <c r="F62" s="744" t="s">
        <v>594</v>
      </c>
      <c r="G62" s="984">
        <v>1</v>
      </c>
    </row>
    <row r="63" spans="1:7" ht="13.5" thickBot="1">
      <c r="A63" s="775" t="s">
        <v>598</v>
      </c>
      <c r="B63" s="995"/>
      <c r="C63" s="995" t="s">
        <v>483</v>
      </c>
      <c r="D63" s="744"/>
      <c r="E63" s="744"/>
      <c r="F63" s="744" t="s">
        <v>599</v>
      </c>
      <c r="G63" s="984">
        <v>4</v>
      </c>
    </row>
    <row r="64" spans="1:7" ht="13.5" thickBot="1">
      <c r="A64" s="775" t="s">
        <v>600</v>
      </c>
      <c r="B64" s="995" t="s">
        <v>483</v>
      </c>
      <c r="C64" s="995"/>
      <c r="D64" s="744"/>
      <c r="E64" s="744"/>
      <c r="F64" s="744" t="s">
        <v>509</v>
      </c>
      <c r="G64" s="984">
        <v>12</v>
      </c>
    </row>
    <row r="65" spans="1:7" ht="13.5" thickBot="1">
      <c r="A65" s="775" t="s">
        <v>601</v>
      </c>
      <c r="B65" s="995" t="s">
        <v>483</v>
      </c>
      <c r="C65" s="995"/>
      <c r="D65" s="744"/>
      <c r="E65" s="744"/>
      <c r="F65" s="744" t="s">
        <v>599</v>
      </c>
      <c r="G65" s="984">
        <v>5</v>
      </c>
    </row>
    <row r="66" spans="1:7" ht="13.5" thickBot="1">
      <c r="A66" s="775" t="s">
        <v>602</v>
      </c>
      <c r="B66" s="995" t="s">
        <v>483</v>
      </c>
      <c r="C66" s="995"/>
      <c r="D66" s="744"/>
      <c r="E66" s="744"/>
      <c r="F66" s="744" t="s">
        <v>599</v>
      </c>
      <c r="G66" s="984">
        <v>5</v>
      </c>
    </row>
    <row r="67" spans="1:7" ht="51.75" thickBot="1">
      <c r="A67" s="775" t="s">
        <v>603</v>
      </c>
      <c r="B67" s="995" t="s">
        <v>483</v>
      </c>
      <c r="C67" s="995"/>
      <c r="D67" s="744"/>
      <c r="E67" s="744" t="s">
        <v>604</v>
      </c>
      <c r="F67" s="744" t="s">
        <v>605</v>
      </c>
      <c r="G67" s="984">
        <v>21</v>
      </c>
    </row>
    <row r="68" spans="1:7" ht="77.25" thickBot="1">
      <c r="A68" s="775" t="s">
        <v>606</v>
      </c>
      <c r="B68" s="995" t="s">
        <v>483</v>
      </c>
      <c r="C68" s="995"/>
      <c r="D68" s="744"/>
      <c r="E68" s="1015" t="s">
        <v>607</v>
      </c>
      <c r="F68" s="744" t="s">
        <v>608</v>
      </c>
      <c r="G68" s="984">
        <v>3</v>
      </c>
    </row>
    <row r="69" spans="1:7" ht="102.75" thickBot="1">
      <c r="A69" s="775" t="s">
        <v>609</v>
      </c>
      <c r="B69" s="995" t="s">
        <v>483</v>
      </c>
      <c r="C69" s="995"/>
      <c r="D69" s="1016" t="s">
        <v>610</v>
      </c>
      <c r="E69" s="1015" t="s">
        <v>607</v>
      </c>
      <c r="F69" s="744" t="s">
        <v>611</v>
      </c>
      <c r="G69" s="984">
        <v>21</v>
      </c>
    </row>
    <row r="70" spans="1:7" ht="13.5" thickBot="1">
      <c r="A70" s="776" t="s">
        <v>612</v>
      </c>
      <c r="B70" s="981"/>
      <c r="C70" s="981" t="s">
        <v>483</v>
      </c>
      <c r="D70" s="983"/>
      <c r="E70" s="983"/>
      <c r="F70" s="983" t="s">
        <v>520</v>
      </c>
      <c r="G70" s="984">
        <v>25</v>
      </c>
    </row>
    <row r="71" spans="1:7" ht="51.75" thickBot="1">
      <c r="A71" s="776" t="s">
        <v>613</v>
      </c>
      <c r="B71" s="981" t="s">
        <v>483</v>
      </c>
      <c r="C71" s="981"/>
      <c r="D71" s="986" t="s">
        <v>614</v>
      </c>
      <c r="E71" s="743"/>
      <c r="F71" s="743" t="s">
        <v>615</v>
      </c>
      <c r="G71" s="984" t="s">
        <v>616</v>
      </c>
    </row>
    <row r="72" spans="1:7" ht="102.75" thickBot="1">
      <c r="A72" s="776" t="s">
        <v>617</v>
      </c>
      <c r="B72" s="981" t="s">
        <v>483</v>
      </c>
      <c r="C72" s="981"/>
      <c r="D72" s="1000" t="s">
        <v>618</v>
      </c>
      <c r="E72" s="1017"/>
      <c r="F72" s="1018" t="s">
        <v>619</v>
      </c>
      <c r="G72" s="984">
        <v>5</v>
      </c>
    </row>
    <row r="73" spans="1:7" ht="13.35" customHeight="1" thickBot="1">
      <c r="A73" s="775" t="s">
        <v>620</v>
      </c>
      <c r="B73" s="995" t="s">
        <v>483</v>
      </c>
      <c r="C73" s="995" t="s">
        <v>483</v>
      </c>
      <c r="D73" s="744" t="s">
        <v>621</v>
      </c>
      <c r="E73" s="745"/>
      <c r="F73" s="744" t="s">
        <v>622</v>
      </c>
      <c r="G73" s="984">
        <v>5</v>
      </c>
    </row>
    <row r="74" spans="1:7" ht="26.25" thickBot="1">
      <c r="A74" s="775" t="s">
        <v>623</v>
      </c>
      <c r="B74" s="995" t="s">
        <v>483</v>
      </c>
      <c r="C74" s="995"/>
      <c r="D74" s="744"/>
      <c r="E74" s="1015" t="s">
        <v>607</v>
      </c>
      <c r="F74" s="744" t="s">
        <v>624</v>
      </c>
      <c r="G74" s="984">
        <v>21</v>
      </c>
    </row>
    <row r="75" spans="1:7" ht="26.25" thickBot="1">
      <c r="A75" s="775" t="s">
        <v>625</v>
      </c>
      <c r="B75" s="995" t="s">
        <v>483</v>
      </c>
      <c r="C75" s="995"/>
      <c r="D75" s="1019" t="s">
        <v>626</v>
      </c>
      <c r="E75" s="637"/>
      <c r="F75" s="637" t="s">
        <v>627</v>
      </c>
      <c r="G75" s="984">
        <v>12</v>
      </c>
    </row>
    <row r="76" spans="1:7" ht="139.35" customHeight="1" thickBot="1">
      <c r="A76" s="775" t="s">
        <v>628</v>
      </c>
      <c r="B76" s="995" t="s">
        <v>483</v>
      </c>
      <c r="C76" s="995"/>
      <c r="D76" s="1000" t="s">
        <v>629</v>
      </c>
      <c r="E76" s="1020"/>
      <c r="F76" s="1021" t="s">
        <v>630</v>
      </c>
      <c r="G76" s="984">
        <v>3</v>
      </c>
    </row>
    <row r="77" spans="1:7" ht="13.5" thickBot="1">
      <c r="A77" s="638" t="s">
        <v>631</v>
      </c>
      <c r="B77" s="995"/>
      <c r="C77" s="995"/>
      <c r="D77" s="995"/>
      <c r="E77" s="1022"/>
      <c r="F77" s="1022"/>
      <c r="G77" s="984"/>
    </row>
    <row r="78" spans="1:7" ht="128.25" thickBot="1">
      <c r="A78" s="775" t="s">
        <v>632</v>
      </c>
      <c r="B78" s="995" t="s">
        <v>483</v>
      </c>
      <c r="C78" s="995"/>
      <c r="D78" s="744" t="s">
        <v>633</v>
      </c>
      <c r="E78" s="744"/>
      <c r="F78" s="744" t="s">
        <v>634</v>
      </c>
      <c r="G78" s="984">
        <v>13</v>
      </c>
    </row>
    <row r="79" spans="1:7" ht="13.35" customHeight="1">
      <c r="A79" s="993" t="s">
        <v>635</v>
      </c>
      <c r="B79" s="989"/>
      <c r="C79" s="989" t="s">
        <v>483</v>
      </c>
      <c r="D79" s="993" t="s">
        <v>636</v>
      </c>
      <c r="E79" s="993"/>
      <c r="F79" s="993" t="s">
        <v>637</v>
      </c>
      <c r="G79" s="1012">
        <v>13</v>
      </c>
    </row>
    <row r="80" spans="1:7" ht="13.5" thickBot="1">
      <c r="A80" s="800"/>
      <c r="B80" s="802"/>
      <c r="C80" s="802"/>
      <c r="D80" s="800"/>
      <c r="E80" s="800"/>
      <c r="F80" s="800"/>
      <c r="G80" s="801"/>
    </row>
    <row r="81" spans="1:7" ht="90" thickBot="1">
      <c r="A81" s="775" t="s">
        <v>638</v>
      </c>
      <c r="B81" s="995" t="s">
        <v>483</v>
      </c>
      <c r="C81" s="995"/>
      <c r="D81" s="744"/>
      <c r="E81" s="983"/>
      <c r="F81" s="744" t="s">
        <v>639</v>
      </c>
      <c r="G81" s="984">
        <v>5</v>
      </c>
    </row>
    <row r="82" spans="1:7" ht="13.5" thickBot="1">
      <c r="A82" s="775" t="s">
        <v>640</v>
      </c>
      <c r="B82" s="995"/>
      <c r="C82" s="995" t="s">
        <v>483</v>
      </c>
      <c r="D82" s="744"/>
      <c r="E82" s="744"/>
      <c r="F82" s="744" t="s">
        <v>641</v>
      </c>
      <c r="G82" s="984">
        <v>16</v>
      </c>
    </row>
    <row r="83" spans="1:7" ht="13.5" thickBot="1">
      <c r="A83" s="775" t="s">
        <v>642</v>
      </c>
      <c r="B83" s="995" t="s">
        <v>483</v>
      </c>
      <c r="C83" s="995"/>
      <c r="D83" s="744"/>
      <c r="E83" s="744"/>
      <c r="F83" s="744" t="s">
        <v>643</v>
      </c>
      <c r="G83" s="984">
        <v>5</v>
      </c>
    </row>
    <row r="84" spans="1:7" ht="90" thickBot="1">
      <c r="A84" s="775" t="s">
        <v>644</v>
      </c>
      <c r="B84" s="995" t="s">
        <v>483</v>
      </c>
      <c r="C84" s="995"/>
      <c r="D84" s="1000" t="s">
        <v>645</v>
      </c>
      <c r="E84" s="744"/>
      <c r="F84" s="1023" t="s">
        <v>646</v>
      </c>
      <c r="G84" s="984">
        <v>25</v>
      </c>
    </row>
    <row r="85" spans="1:7" ht="13.5" thickBot="1">
      <c r="A85" s="639" t="s">
        <v>647</v>
      </c>
      <c r="B85" s="981"/>
      <c r="C85" s="981"/>
      <c r="D85" s="981"/>
      <c r="E85" s="981"/>
      <c r="F85" s="983"/>
      <c r="G85" s="984"/>
    </row>
    <row r="86" spans="1:7" ht="44.45" customHeight="1" thickBot="1">
      <c r="A86" s="776" t="s">
        <v>648</v>
      </c>
      <c r="B86" s="981" t="s">
        <v>483</v>
      </c>
      <c r="C86" s="981"/>
      <c r="D86" s="986" t="s">
        <v>649</v>
      </c>
      <c r="E86" s="983"/>
      <c r="F86" s="1024" t="s">
        <v>650</v>
      </c>
      <c r="G86" s="984">
        <v>8</v>
      </c>
    </row>
    <row r="87" spans="1:7" ht="96" customHeight="1" thickBot="1">
      <c r="A87" s="776" t="s">
        <v>651</v>
      </c>
      <c r="B87" s="981" t="s">
        <v>483</v>
      </c>
      <c r="C87" s="981"/>
      <c r="D87" s="986" t="s">
        <v>652</v>
      </c>
      <c r="E87" s="983"/>
      <c r="F87" s="1024" t="s">
        <v>653</v>
      </c>
      <c r="G87" s="984">
        <v>8</v>
      </c>
    </row>
    <row r="88" spans="1:7" ht="64.5" thickBot="1">
      <c r="A88" s="776" t="s">
        <v>654</v>
      </c>
      <c r="B88" s="981" t="s">
        <v>483</v>
      </c>
      <c r="C88" s="981"/>
      <c r="D88" s="1016" t="s">
        <v>655</v>
      </c>
      <c r="E88" s="983"/>
      <c r="F88" s="1023" t="s">
        <v>656</v>
      </c>
      <c r="G88" s="984">
        <v>8</v>
      </c>
    </row>
    <row r="89" spans="1:7" ht="90" thickBot="1">
      <c r="A89" s="775" t="s">
        <v>221</v>
      </c>
      <c r="B89" s="995"/>
      <c r="C89" s="995" t="s">
        <v>483</v>
      </c>
      <c r="D89" s="986" t="s">
        <v>657</v>
      </c>
      <c r="E89" s="999"/>
      <c r="F89" s="1023" t="s">
        <v>658</v>
      </c>
      <c r="G89" s="984">
        <v>20</v>
      </c>
    </row>
    <row r="90" spans="1:7" ht="26.25" thickBot="1">
      <c r="A90" s="775" t="s">
        <v>659</v>
      </c>
      <c r="B90" s="995"/>
      <c r="C90" s="995" t="s">
        <v>483</v>
      </c>
      <c r="D90" s="1025"/>
      <c r="E90" s="744"/>
      <c r="F90" s="744" t="s">
        <v>660</v>
      </c>
      <c r="G90" s="984">
        <v>6</v>
      </c>
    </row>
    <row r="91" spans="1:7" ht="13.5" thickBot="1">
      <c r="A91" s="1026" t="s">
        <v>661</v>
      </c>
      <c r="B91" s="1027"/>
      <c r="C91" s="1027"/>
      <c r="D91" s="1028"/>
      <c r="E91" s="1002"/>
      <c r="F91" s="744"/>
      <c r="G91" s="984"/>
    </row>
    <row r="92" spans="1:7" ht="26.25" thickBot="1">
      <c r="A92" s="775" t="s">
        <v>662</v>
      </c>
      <c r="B92" s="995"/>
      <c r="C92" s="995" t="s">
        <v>483</v>
      </c>
      <c r="D92" s="744"/>
      <c r="E92" s="744"/>
      <c r="F92" s="744" t="s">
        <v>663</v>
      </c>
      <c r="G92" s="984">
        <v>4</v>
      </c>
    </row>
    <row r="93" spans="1:7" ht="26.25" thickBot="1">
      <c r="A93" s="775" t="s">
        <v>664</v>
      </c>
      <c r="B93" s="995"/>
      <c r="C93" s="995" t="s">
        <v>483</v>
      </c>
      <c r="D93" s="744"/>
      <c r="E93" s="999"/>
      <c r="F93" s="744" t="s">
        <v>665</v>
      </c>
      <c r="G93" s="984">
        <v>4</v>
      </c>
    </row>
    <row r="94" spans="1:7" ht="13.5" thickBot="1">
      <c r="A94" s="775" t="s">
        <v>666</v>
      </c>
      <c r="B94" s="995"/>
      <c r="C94" s="995" t="s">
        <v>483</v>
      </c>
      <c r="D94" s="744"/>
      <c r="E94" s="744"/>
      <c r="F94" s="744" t="s">
        <v>667</v>
      </c>
      <c r="G94" s="984">
        <v>4</v>
      </c>
    </row>
    <row r="95" spans="1:7" ht="39" thickBot="1">
      <c r="A95" s="775" t="s">
        <v>668</v>
      </c>
      <c r="B95" s="995"/>
      <c r="C95" s="995" t="s">
        <v>483</v>
      </c>
      <c r="D95" s="1016" t="s">
        <v>669</v>
      </c>
      <c r="E95" s="1023"/>
      <c r="F95" s="1023" t="s">
        <v>670</v>
      </c>
      <c r="G95" s="984">
        <v>4</v>
      </c>
    </row>
    <row r="96" spans="1:7" ht="66.95" customHeight="1" thickBot="1">
      <c r="A96" s="775" t="s">
        <v>671</v>
      </c>
      <c r="B96" s="995"/>
      <c r="C96" s="995" t="s">
        <v>483</v>
      </c>
      <c r="D96" s="1016" t="s">
        <v>672</v>
      </c>
      <c r="E96" s="1023"/>
      <c r="F96" s="1023" t="s">
        <v>673</v>
      </c>
      <c r="G96" s="984">
        <v>4</v>
      </c>
    </row>
    <row r="97" spans="1:8" ht="13.5" thickBot="1">
      <c r="A97" s="775" t="s">
        <v>674</v>
      </c>
      <c r="B97" s="995"/>
      <c r="C97" s="995" t="s">
        <v>483</v>
      </c>
      <c r="D97" s="744"/>
      <c r="E97" s="744"/>
      <c r="F97" s="744" t="s">
        <v>675</v>
      </c>
      <c r="G97" s="984">
        <v>4</v>
      </c>
    </row>
    <row r="98" spans="1:8" ht="13.5" thickBot="1">
      <c r="A98" s="775" t="s">
        <v>676</v>
      </c>
      <c r="B98" s="995"/>
      <c r="C98" s="995" t="s">
        <v>483</v>
      </c>
      <c r="D98" s="744"/>
      <c r="E98" s="744"/>
      <c r="F98" s="744" t="s">
        <v>677</v>
      </c>
      <c r="G98" s="984">
        <v>4</v>
      </c>
    </row>
    <row r="99" spans="1:8" ht="13.5" thickBot="1">
      <c r="A99" s="775" t="s">
        <v>678</v>
      </c>
      <c r="B99" s="995"/>
      <c r="C99" s="995" t="s">
        <v>483</v>
      </c>
      <c r="D99" s="744"/>
      <c r="E99" s="999"/>
      <c r="F99" s="744" t="s">
        <v>679</v>
      </c>
      <c r="G99" s="984">
        <v>4</v>
      </c>
    </row>
    <row r="100" spans="1:8" ht="13.5" thickBot="1">
      <c r="A100" s="775" t="s">
        <v>680</v>
      </c>
      <c r="B100" s="995"/>
      <c r="C100" s="995" t="s">
        <v>483</v>
      </c>
      <c r="D100" s="744"/>
      <c r="E100" s="744"/>
      <c r="F100" s="744" t="s">
        <v>681</v>
      </c>
      <c r="G100" s="984">
        <v>4</v>
      </c>
    </row>
    <row r="101" spans="1:8" ht="13.5" thickBot="1">
      <c r="A101" s="775" t="s">
        <v>682</v>
      </c>
      <c r="B101" s="995"/>
      <c r="C101" s="995" t="s">
        <v>483</v>
      </c>
      <c r="D101" s="744"/>
      <c r="E101" s="744"/>
      <c r="F101" s="744" t="s">
        <v>683</v>
      </c>
      <c r="G101" s="984">
        <v>4</v>
      </c>
    </row>
    <row r="102" spans="1:8">
      <c r="A102"/>
      <c r="B102"/>
      <c r="C102"/>
      <c r="D102"/>
      <c r="E102"/>
      <c r="F102"/>
      <c r="G102" s="655"/>
      <c r="H102"/>
    </row>
    <row r="103" spans="1:8">
      <c r="A103"/>
      <c r="B103"/>
      <c r="C103"/>
      <c r="D103"/>
      <c r="E103"/>
      <c r="F103"/>
      <c r="G103" s="655"/>
      <c r="H103"/>
    </row>
    <row r="104" spans="1:8" ht="23.25">
      <c r="A104" s="627" t="s">
        <v>684</v>
      </c>
      <c r="B104"/>
      <c r="C104"/>
      <c r="D104"/>
      <c r="E104"/>
      <c r="F104"/>
      <c r="G104" s="655"/>
      <c r="H104"/>
    </row>
    <row r="105" spans="1:8" ht="14.25">
      <c r="A105" s="636"/>
      <c r="B105"/>
      <c r="C105"/>
      <c r="D105"/>
      <c r="E105"/>
      <c r="F105"/>
      <c r="G105" s="655"/>
      <c r="H105"/>
    </row>
    <row r="106" spans="1:8">
      <c r="A106" s="642" t="s">
        <v>685</v>
      </c>
      <c r="B106"/>
      <c r="C106"/>
      <c r="D106"/>
      <c r="E106"/>
      <c r="F106"/>
      <c r="G106" s="655"/>
      <c r="H106"/>
    </row>
    <row r="107" spans="1:8">
      <c r="A107" s="643" t="s">
        <v>686</v>
      </c>
      <c r="B107"/>
      <c r="C107"/>
      <c r="D107"/>
      <c r="E107"/>
      <c r="F107"/>
      <c r="G107" s="655"/>
      <c r="H107"/>
    </row>
    <row r="108" spans="1:8">
      <c r="A108" s="644" t="s">
        <v>687</v>
      </c>
      <c r="B108"/>
      <c r="C108"/>
      <c r="D108"/>
      <c r="E108"/>
      <c r="F108"/>
      <c r="G108" s="655"/>
      <c r="H108"/>
    </row>
    <row r="109" spans="1:8">
      <c r="A109" s="644" t="s">
        <v>688</v>
      </c>
      <c r="B109"/>
      <c r="C109"/>
      <c r="D109"/>
      <c r="E109"/>
      <c r="F109"/>
      <c r="G109" s="655"/>
      <c r="H109"/>
    </row>
    <row r="110" spans="1:8">
      <c r="A110" s="645" t="s">
        <v>689</v>
      </c>
      <c r="B110"/>
      <c r="C110"/>
      <c r="D110"/>
      <c r="E110"/>
      <c r="F110"/>
      <c r="G110" s="655"/>
      <c r="H110"/>
    </row>
    <row r="111" spans="1:8">
      <c r="A111" s="645" t="s">
        <v>690</v>
      </c>
      <c r="B111"/>
      <c r="C111"/>
      <c r="D111"/>
      <c r="E111"/>
      <c r="F111"/>
      <c r="G111" s="655"/>
      <c r="H111"/>
    </row>
    <row r="112" spans="1:8">
      <c r="A112" s="645" t="s">
        <v>691</v>
      </c>
      <c r="B112"/>
      <c r="C112"/>
      <c r="D112"/>
      <c r="E112"/>
      <c r="F112"/>
      <c r="G112" s="655"/>
      <c r="H112"/>
    </row>
    <row r="113" spans="1:8">
      <c r="A113" s="646" t="s">
        <v>692</v>
      </c>
      <c r="B113"/>
      <c r="C113"/>
      <c r="D113"/>
      <c r="E113"/>
      <c r="F113"/>
      <c r="G113" s="655"/>
      <c r="H113"/>
    </row>
    <row r="114" spans="1:8" ht="13.5" thickBot="1">
      <c r="A114" s="647"/>
      <c r="B114"/>
      <c r="C114"/>
      <c r="D114"/>
      <c r="E114"/>
      <c r="F114"/>
      <c r="G114" s="655"/>
      <c r="H114"/>
    </row>
    <row r="115" spans="1:8" ht="15.75" thickBot="1">
      <c r="A115" s="1029" t="s">
        <v>693</v>
      </c>
      <c r="B115" s="1030" t="s">
        <v>694</v>
      </c>
      <c r="C115" s="1031" t="s">
        <v>695</v>
      </c>
      <c r="D115" s="1031" t="s">
        <v>696</v>
      </c>
      <c r="E115" s="1031" t="s">
        <v>697</v>
      </c>
      <c r="F115" s="1031" t="s">
        <v>698</v>
      </c>
      <c r="G115" s="655"/>
      <c r="H115"/>
    </row>
    <row r="116" spans="1:8" ht="15.75" thickBot="1">
      <c r="A116" s="1032" t="s">
        <v>699</v>
      </c>
      <c r="B116" s="640" t="s">
        <v>700</v>
      </c>
      <c r="C116" s="1033" t="s">
        <v>701</v>
      </c>
      <c r="D116" s="1034">
        <v>19890101</v>
      </c>
      <c r="E116" s="1034">
        <v>19960101</v>
      </c>
      <c r="F116" s="1035"/>
      <c r="G116" s="655"/>
      <c r="H116"/>
    </row>
    <row r="117" spans="1:8" ht="15.75" thickBot="1">
      <c r="A117" s="1032" t="s">
        <v>702</v>
      </c>
      <c r="B117" s="640" t="s">
        <v>703</v>
      </c>
      <c r="C117" s="1033" t="s">
        <v>704</v>
      </c>
      <c r="D117" s="1034">
        <v>19960101</v>
      </c>
      <c r="E117" s="1034">
        <v>20030401</v>
      </c>
      <c r="F117" s="1035"/>
      <c r="G117" s="655"/>
      <c r="H117"/>
    </row>
    <row r="118" spans="1:8" ht="29.25" thickBot="1">
      <c r="A118" s="1032" t="s">
        <v>705</v>
      </c>
      <c r="B118" s="640" t="s">
        <v>706</v>
      </c>
      <c r="C118" s="1033" t="s">
        <v>701</v>
      </c>
      <c r="D118" s="1034">
        <v>19900101</v>
      </c>
      <c r="E118" s="1034">
        <v>19970101</v>
      </c>
      <c r="F118" s="1035"/>
      <c r="G118" s="655"/>
      <c r="H118"/>
    </row>
    <row r="119" spans="1:8" ht="15.75" thickBot="1">
      <c r="A119" s="1032" t="s">
        <v>707</v>
      </c>
      <c r="B119" s="640" t="s">
        <v>708</v>
      </c>
      <c r="C119" s="1033" t="s">
        <v>709</v>
      </c>
      <c r="D119" s="1034">
        <v>20080101</v>
      </c>
      <c r="E119" s="1034">
        <v>20080101</v>
      </c>
      <c r="F119" s="1035"/>
      <c r="G119" s="655"/>
      <c r="H119"/>
    </row>
    <row r="120" spans="1:8" ht="15.75" thickBot="1">
      <c r="A120" s="1032" t="s">
        <v>710</v>
      </c>
      <c r="B120" s="640" t="s">
        <v>711</v>
      </c>
      <c r="C120" s="1033" t="s">
        <v>709</v>
      </c>
      <c r="D120" s="1034">
        <v>19990101</v>
      </c>
      <c r="E120" s="1034">
        <v>19990101</v>
      </c>
      <c r="F120" s="1035"/>
      <c r="G120" s="655"/>
      <c r="H120"/>
    </row>
    <row r="121" spans="1:8" ht="29.25" thickBot="1">
      <c r="A121" s="1032" t="s">
        <v>712</v>
      </c>
      <c r="B121" s="640" t="s">
        <v>713</v>
      </c>
      <c r="C121" s="1033" t="s">
        <v>704</v>
      </c>
      <c r="D121" s="1034">
        <v>20100101</v>
      </c>
      <c r="E121" s="1034">
        <v>20100101</v>
      </c>
      <c r="F121" s="1035"/>
      <c r="G121" s="655"/>
      <c r="H121"/>
    </row>
    <row r="122" spans="1:8" ht="15.75" thickBot="1">
      <c r="A122" s="1032" t="s">
        <v>714</v>
      </c>
      <c r="B122" s="640" t="s">
        <v>715</v>
      </c>
      <c r="C122" s="1033" t="s">
        <v>704</v>
      </c>
      <c r="D122" s="1034">
        <v>20030101</v>
      </c>
      <c r="E122" s="1034">
        <v>20030101</v>
      </c>
      <c r="F122" s="1035"/>
      <c r="G122" s="655"/>
      <c r="H122"/>
    </row>
    <row r="123" spans="1:8" ht="15.75" thickBot="1">
      <c r="A123" s="1032" t="s">
        <v>716</v>
      </c>
      <c r="B123" s="640" t="s">
        <v>717</v>
      </c>
      <c r="C123" s="1033" t="s">
        <v>704</v>
      </c>
      <c r="D123" s="1034">
        <v>20030101</v>
      </c>
      <c r="E123" s="1034">
        <v>20030101</v>
      </c>
      <c r="F123" s="1035"/>
      <c r="G123" s="655"/>
      <c r="H123"/>
    </row>
    <row r="124" spans="1:8" ht="15.75" thickBot="1">
      <c r="A124" s="1032" t="s">
        <v>718</v>
      </c>
      <c r="B124" s="640" t="s">
        <v>719</v>
      </c>
      <c r="C124" s="1033" t="s">
        <v>704</v>
      </c>
      <c r="D124" s="1034">
        <v>20030101</v>
      </c>
      <c r="E124" s="1034">
        <v>20030101</v>
      </c>
      <c r="F124" s="1035"/>
      <c r="G124" s="655"/>
      <c r="H124"/>
    </row>
    <row r="125" spans="1:8" ht="15.75" thickBot="1">
      <c r="A125" s="1032" t="s">
        <v>720</v>
      </c>
      <c r="B125" s="640" t="s">
        <v>721</v>
      </c>
      <c r="C125" s="1033" t="s">
        <v>704</v>
      </c>
      <c r="D125" s="1034">
        <v>20030101</v>
      </c>
      <c r="E125" s="1034">
        <v>20030101</v>
      </c>
      <c r="F125" s="1035"/>
      <c r="G125" s="655"/>
      <c r="H125"/>
    </row>
    <row r="126" spans="1:8" ht="29.25" thickBot="1">
      <c r="A126" s="1032" t="s">
        <v>722</v>
      </c>
      <c r="B126" s="640" t="s">
        <v>723</v>
      </c>
      <c r="C126" s="1033" t="s">
        <v>701</v>
      </c>
      <c r="D126" s="1034">
        <v>20100101</v>
      </c>
      <c r="E126" s="1034">
        <v>20150101</v>
      </c>
      <c r="F126" s="1035"/>
      <c r="G126" s="655"/>
      <c r="H126"/>
    </row>
    <row r="127" spans="1:8" ht="15.75" thickBot="1">
      <c r="A127" s="1032" t="s">
        <v>724</v>
      </c>
      <c r="B127" s="640" t="s">
        <v>725</v>
      </c>
      <c r="C127" s="1033" t="s">
        <v>701</v>
      </c>
      <c r="D127" s="1034">
        <v>19860101</v>
      </c>
      <c r="E127" s="1034">
        <v>20030101</v>
      </c>
      <c r="F127" s="1035"/>
      <c r="G127" s="655"/>
      <c r="H127"/>
    </row>
    <row r="128" spans="1:8" ht="15.75" thickBot="1">
      <c r="A128" s="1032" t="s">
        <v>726</v>
      </c>
      <c r="B128" s="640" t="s">
        <v>727</v>
      </c>
      <c r="C128" s="1033" t="s">
        <v>701</v>
      </c>
      <c r="D128" s="1034">
        <v>19860101</v>
      </c>
      <c r="E128" s="1034">
        <v>20030101</v>
      </c>
      <c r="F128" s="1035"/>
      <c r="G128" s="655"/>
      <c r="H128"/>
    </row>
    <row r="129" spans="1:8" ht="15.75" thickBot="1">
      <c r="A129" s="1032" t="s">
        <v>728</v>
      </c>
      <c r="B129" s="640" t="s">
        <v>729</v>
      </c>
      <c r="C129" s="1033" t="s">
        <v>701</v>
      </c>
      <c r="D129" s="1034">
        <v>19860101</v>
      </c>
      <c r="E129" s="1034">
        <v>20030101</v>
      </c>
      <c r="F129" s="1035"/>
      <c r="G129" s="655"/>
      <c r="H129"/>
    </row>
    <row r="130" spans="1:8" ht="15.75" thickBot="1">
      <c r="A130" s="1032" t="s">
        <v>730</v>
      </c>
      <c r="B130" s="640" t="s">
        <v>731</v>
      </c>
      <c r="C130" s="1033" t="s">
        <v>701</v>
      </c>
      <c r="D130" s="1034">
        <v>19860101</v>
      </c>
      <c r="E130" s="1034">
        <v>20030101</v>
      </c>
      <c r="F130" s="1035"/>
      <c r="G130" s="655"/>
      <c r="H130"/>
    </row>
    <row r="131" spans="1:8" ht="15.75" thickBot="1">
      <c r="A131" s="1032" t="s">
        <v>732</v>
      </c>
      <c r="B131" s="640" t="s">
        <v>733</v>
      </c>
      <c r="C131" s="1033" t="s">
        <v>701</v>
      </c>
      <c r="D131" s="1034">
        <v>20050101</v>
      </c>
      <c r="E131" s="1034">
        <v>20050101</v>
      </c>
      <c r="F131" s="1035"/>
      <c r="G131" s="655"/>
      <c r="H131"/>
    </row>
    <row r="132" spans="1:8" ht="15.75" thickBot="1">
      <c r="A132" s="1032" t="s">
        <v>734</v>
      </c>
      <c r="B132" s="640" t="s">
        <v>735</v>
      </c>
      <c r="C132" s="1033" t="s">
        <v>701</v>
      </c>
      <c r="D132" s="1034">
        <v>19860101</v>
      </c>
      <c r="E132" s="1034">
        <v>20050101</v>
      </c>
      <c r="F132" s="1035"/>
      <c r="G132" s="655"/>
      <c r="H132"/>
    </row>
    <row r="133" spans="1:8" ht="29.25" thickBot="1">
      <c r="A133" s="1032" t="s">
        <v>736</v>
      </c>
      <c r="B133" s="640" t="s">
        <v>737</v>
      </c>
      <c r="C133" s="1033" t="s">
        <v>704</v>
      </c>
      <c r="D133" s="1034">
        <v>20140101</v>
      </c>
      <c r="E133" s="1034">
        <v>20140101</v>
      </c>
      <c r="F133" s="1035"/>
      <c r="G133" s="655"/>
      <c r="H133"/>
    </row>
    <row r="134" spans="1:8" ht="29.25" thickBot="1">
      <c r="A134" s="1032" t="s">
        <v>738</v>
      </c>
      <c r="B134" s="640" t="s">
        <v>739</v>
      </c>
      <c r="C134" s="1034" t="s">
        <v>704</v>
      </c>
      <c r="D134" s="1035"/>
      <c r="E134" s="1035"/>
      <c r="F134" s="1035"/>
      <c r="G134" s="655"/>
      <c r="H134"/>
    </row>
    <row r="135" spans="1:8" ht="43.5" thickBot="1">
      <c r="A135" s="1032" t="s">
        <v>740</v>
      </c>
      <c r="B135" s="640" t="s">
        <v>741</v>
      </c>
      <c r="C135" s="1033" t="s">
        <v>704</v>
      </c>
      <c r="D135" s="1034">
        <v>20110101</v>
      </c>
      <c r="E135" s="1034">
        <v>20110101</v>
      </c>
      <c r="F135" s="1035"/>
      <c r="G135" s="655"/>
      <c r="H135"/>
    </row>
    <row r="136" spans="1:8" ht="15.75" thickBot="1">
      <c r="A136" s="1032" t="s">
        <v>742</v>
      </c>
      <c r="B136" s="640" t="s">
        <v>743</v>
      </c>
      <c r="C136" s="1033" t="s">
        <v>704</v>
      </c>
      <c r="D136" s="1034">
        <v>19820101</v>
      </c>
      <c r="E136" s="1034">
        <v>20010701</v>
      </c>
      <c r="F136" s="1035"/>
      <c r="G136" s="655"/>
      <c r="H136"/>
    </row>
    <row r="137" spans="1:8" ht="15.75" thickBot="1">
      <c r="A137" s="1032" t="s">
        <v>744</v>
      </c>
      <c r="B137" s="640" t="s">
        <v>745</v>
      </c>
      <c r="C137" s="1033" t="s">
        <v>701</v>
      </c>
      <c r="D137" s="1034">
        <v>19960101</v>
      </c>
      <c r="E137" s="1034">
        <v>19960101</v>
      </c>
      <c r="F137" s="1035"/>
      <c r="G137" s="655"/>
      <c r="H137"/>
    </row>
    <row r="138" spans="1:8" ht="15.75" thickBot="1">
      <c r="A138" s="1032" t="s">
        <v>746</v>
      </c>
      <c r="B138" s="640" t="s">
        <v>747</v>
      </c>
      <c r="C138" s="1033" t="s">
        <v>704</v>
      </c>
      <c r="D138" s="1034">
        <v>19820101</v>
      </c>
      <c r="E138" s="1034">
        <v>20030101</v>
      </c>
      <c r="F138" s="1035"/>
      <c r="G138" s="655"/>
      <c r="H138"/>
    </row>
    <row r="139" spans="1:8" ht="15.75" thickBot="1">
      <c r="A139" s="1032" t="s">
        <v>748</v>
      </c>
      <c r="B139" s="640" t="s">
        <v>749</v>
      </c>
      <c r="C139" s="1033" t="s">
        <v>704</v>
      </c>
      <c r="D139" s="1034">
        <v>19840101</v>
      </c>
      <c r="E139" s="1034">
        <v>20030101</v>
      </c>
      <c r="F139" s="1035"/>
      <c r="G139" s="655"/>
      <c r="H139"/>
    </row>
    <row r="140" spans="1:8" ht="29.25" thickBot="1">
      <c r="A140" s="1032" t="s">
        <v>750</v>
      </c>
      <c r="B140" s="640" t="s">
        <v>751</v>
      </c>
      <c r="C140" s="1033" t="s">
        <v>709</v>
      </c>
      <c r="D140" s="1034">
        <v>19900101</v>
      </c>
      <c r="E140" s="1034">
        <v>20140101</v>
      </c>
      <c r="F140" s="1035"/>
      <c r="G140" s="655"/>
      <c r="H140"/>
    </row>
    <row r="141" spans="1:8" ht="15.75" thickBot="1">
      <c r="A141" s="1032" t="s">
        <v>752</v>
      </c>
      <c r="B141" s="640" t="s">
        <v>753</v>
      </c>
      <c r="C141" s="1033" t="s">
        <v>709</v>
      </c>
      <c r="D141" s="1034">
        <v>19900101</v>
      </c>
      <c r="E141" s="1034">
        <v>20140101</v>
      </c>
      <c r="F141" s="1035"/>
      <c r="G141" s="655"/>
      <c r="H141"/>
    </row>
    <row r="142" spans="1:8" ht="15.75" thickBot="1">
      <c r="A142" s="1032" t="s">
        <v>754</v>
      </c>
      <c r="B142" s="640" t="s">
        <v>755</v>
      </c>
      <c r="C142" s="1033" t="s">
        <v>709</v>
      </c>
      <c r="D142" s="1034">
        <v>19900101</v>
      </c>
      <c r="E142" s="1034">
        <v>20140101</v>
      </c>
      <c r="F142" s="1035"/>
      <c r="G142" s="655"/>
      <c r="H142"/>
    </row>
    <row r="143" spans="1:8" ht="29.25" thickBot="1">
      <c r="A143" s="1032" t="s">
        <v>756</v>
      </c>
      <c r="B143" s="640" t="s">
        <v>757</v>
      </c>
      <c r="C143" s="1033" t="s">
        <v>701</v>
      </c>
      <c r="D143" s="1034">
        <v>19910101</v>
      </c>
      <c r="E143" s="1034">
        <v>19970101</v>
      </c>
      <c r="F143" s="1035"/>
      <c r="G143" s="655"/>
      <c r="H143"/>
    </row>
    <row r="144" spans="1:8" ht="15.75" thickBot="1">
      <c r="A144" s="1032" t="s">
        <v>758</v>
      </c>
      <c r="B144" s="640" t="s">
        <v>759</v>
      </c>
      <c r="C144" s="1033" t="s">
        <v>701</v>
      </c>
      <c r="D144" s="1034">
        <v>19860101</v>
      </c>
      <c r="E144" s="1034">
        <v>20030101</v>
      </c>
      <c r="F144" s="1035"/>
      <c r="G144" s="655"/>
      <c r="H144"/>
    </row>
    <row r="145" spans="1:8" ht="43.5" thickBot="1">
      <c r="A145" s="1032" t="s">
        <v>760</v>
      </c>
      <c r="B145" s="640" t="s">
        <v>761</v>
      </c>
      <c r="C145" s="1033" t="s">
        <v>701</v>
      </c>
      <c r="D145" s="1034">
        <v>20020101</v>
      </c>
      <c r="E145" s="1034">
        <v>20020701</v>
      </c>
      <c r="F145" s="1035"/>
      <c r="G145" s="655"/>
      <c r="H145"/>
    </row>
    <row r="146" spans="1:8" ht="15.75" thickBot="1">
      <c r="A146" s="1032" t="s">
        <v>762</v>
      </c>
      <c r="B146" s="640" t="s">
        <v>763</v>
      </c>
      <c r="C146" s="1033" t="s">
        <v>709</v>
      </c>
      <c r="D146" s="1034">
        <v>20080101</v>
      </c>
      <c r="E146" s="1034">
        <v>20080101</v>
      </c>
      <c r="F146" s="1035"/>
      <c r="G146" s="655"/>
      <c r="H146"/>
    </row>
    <row r="147" spans="1:8" ht="29.25" thickBot="1">
      <c r="A147" s="1032" t="s">
        <v>764</v>
      </c>
      <c r="B147" s="640" t="s">
        <v>765</v>
      </c>
      <c r="C147" s="1033" t="s">
        <v>701</v>
      </c>
      <c r="D147" s="1034">
        <v>20060101</v>
      </c>
      <c r="E147" s="1034">
        <v>20110101</v>
      </c>
      <c r="F147" s="1035"/>
      <c r="G147" s="655"/>
      <c r="H147"/>
    </row>
    <row r="148" spans="1:8" ht="29.25" thickBot="1">
      <c r="A148" s="1032" t="s">
        <v>766</v>
      </c>
      <c r="B148" s="640" t="s">
        <v>767</v>
      </c>
      <c r="C148" s="1033" t="s">
        <v>701</v>
      </c>
      <c r="D148" s="1034">
        <v>20060101</v>
      </c>
      <c r="E148" s="1034">
        <v>20110101</v>
      </c>
      <c r="F148" s="1035"/>
      <c r="G148" s="655"/>
      <c r="H148"/>
    </row>
    <row r="149" spans="1:8" ht="29.25" thickBot="1">
      <c r="A149" s="1032" t="s">
        <v>768</v>
      </c>
      <c r="B149" s="640" t="s">
        <v>769</v>
      </c>
      <c r="C149" s="1033" t="s">
        <v>701</v>
      </c>
      <c r="D149" s="1034">
        <v>20060101</v>
      </c>
      <c r="E149" s="1034">
        <v>20110101</v>
      </c>
      <c r="F149" s="1035"/>
      <c r="G149" s="655"/>
      <c r="H149"/>
    </row>
    <row r="150" spans="1:8" ht="29.25" thickBot="1">
      <c r="A150" s="1032" t="s">
        <v>770</v>
      </c>
      <c r="B150" s="640" t="s">
        <v>771</v>
      </c>
      <c r="C150" s="1033" t="s">
        <v>701</v>
      </c>
      <c r="D150" s="1034">
        <v>20060101</v>
      </c>
      <c r="E150" s="1034">
        <v>20110101</v>
      </c>
      <c r="F150" s="1035"/>
      <c r="G150" s="655"/>
      <c r="H150"/>
    </row>
    <row r="151" spans="1:8" ht="29.25" thickBot="1">
      <c r="A151" s="1032" t="s">
        <v>772</v>
      </c>
      <c r="B151" s="640" t="s">
        <v>773</v>
      </c>
      <c r="C151" s="1033" t="s">
        <v>701</v>
      </c>
      <c r="D151" s="1034">
        <v>20060101</v>
      </c>
      <c r="E151" s="1034">
        <v>20110101</v>
      </c>
      <c r="F151" s="1035"/>
      <c r="G151" s="655"/>
      <c r="H151"/>
    </row>
    <row r="152" spans="1:8" ht="29.25" thickBot="1">
      <c r="A152" s="1032" t="s">
        <v>774</v>
      </c>
      <c r="B152" s="640" t="s">
        <v>775</v>
      </c>
      <c r="C152" s="1033" t="s">
        <v>701</v>
      </c>
      <c r="D152" s="1034">
        <v>20060101</v>
      </c>
      <c r="E152" s="1034">
        <v>20110101</v>
      </c>
      <c r="F152" s="1035"/>
      <c r="G152" s="655"/>
      <c r="H152"/>
    </row>
    <row r="153" spans="1:8" ht="29.25" thickBot="1">
      <c r="A153" s="1032" t="s">
        <v>776</v>
      </c>
      <c r="B153" s="640" t="s">
        <v>777</v>
      </c>
      <c r="C153" s="1033" t="s">
        <v>701</v>
      </c>
      <c r="D153" s="1034">
        <v>20060101</v>
      </c>
      <c r="E153" s="1034">
        <v>20110101</v>
      </c>
      <c r="F153" s="1035"/>
      <c r="G153" s="655"/>
      <c r="H153"/>
    </row>
    <row r="154" spans="1:8" ht="29.25" thickBot="1">
      <c r="A154" s="1032" t="s">
        <v>778</v>
      </c>
      <c r="B154" s="640" t="s">
        <v>779</v>
      </c>
      <c r="C154" s="1033" t="s">
        <v>701</v>
      </c>
      <c r="D154" s="1034">
        <v>20060101</v>
      </c>
      <c r="E154" s="1034">
        <v>20110101</v>
      </c>
      <c r="F154" s="1035"/>
      <c r="G154" s="655"/>
      <c r="H154"/>
    </row>
    <row r="155" spans="1:8" ht="29.25" thickBot="1">
      <c r="A155" s="1032" t="s">
        <v>780</v>
      </c>
      <c r="B155" s="640" t="s">
        <v>781</v>
      </c>
      <c r="C155" s="1033" t="s">
        <v>701</v>
      </c>
      <c r="D155" s="1034">
        <v>20060101</v>
      </c>
      <c r="E155" s="1034">
        <v>20110101</v>
      </c>
      <c r="F155" s="1035"/>
      <c r="G155" s="655"/>
      <c r="H155"/>
    </row>
    <row r="156" spans="1:8" ht="29.25" thickBot="1">
      <c r="A156" s="1032" t="s">
        <v>782</v>
      </c>
      <c r="B156" s="640" t="s">
        <v>783</v>
      </c>
      <c r="C156" s="1033" t="s">
        <v>701</v>
      </c>
      <c r="D156" s="1034">
        <v>20060101</v>
      </c>
      <c r="E156" s="1034">
        <v>20110101</v>
      </c>
      <c r="F156" s="1035"/>
      <c r="G156" s="655"/>
      <c r="H156"/>
    </row>
    <row r="157" spans="1:8" ht="15.75" thickBot="1">
      <c r="A157" s="1032" t="s">
        <v>784</v>
      </c>
      <c r="B157" s="640" t="s">
        <v>785</v>
      </c>
      <c r="C157" s="1033" t="s">
        <v>701</v>
      </c>
      <c r="D157" s="1034">
        <v>20060101</v>
      </c>
      <c r="E157" s="1034">
        <v>20110101</v>
      </c>
      <c r="F157" s="1035"/>
      <c r="G157" s="655"/>
      <c r="H157"/>
    </row>
    <row r="158" spans="1:8" ht="29.25" thickBot="1">
      <c r="A158" s="1032" t="s">
        <v>786</v>
      </c>
      <c r="B158" s="640" t="s">
        <v>787</v>
      </c>
      <c r="C158" s="1033" t="s">
        <v>701</v>
      </c>
      <c r="D158" s="1034">
        <v>20060101</v>
      </c>
      <c r="E158" s="1034">
        <v>20110101</v>
      </c>
      <c r="F158" s="1035"/>
      <c r="G158" s="655"/>
      <c r="H158"/>
    </row>
    <row r="159" spans="1:8" ht="29.25" thickBot="1">
      <c r="A159" s="1032" t="s">
        <v>788</v>
      </c>
      <c r="B159" s="640" t="s">
        <v>789</v>
      </c>
      <c r="C159" s="1033" t="s">
        <v>704</v>
      </c>
      <c r="D159" s="1034">
        <v>20050101</v>
      </c>
      <c r="E159" s="1034">
        <v>20050101</v>
      </c>
      <c r="F159" s="1035"/>
      <c r="G159" s="655"/>
      <c r="H159"/>
    </row>
    <row r="160" spans="1:8" ht="29.25" thickBot="1">
      <c r="A160" s="1032" t="s">
        <v>790</v>
      </c>
      <c r="B160" s="640" t="s">
        <v>791</v>
      </c>
      <c r="C160" s="1033" t="s">
        <v>704</v>
      </c>
      <c r="D160" s="1034">
        <v>20050101</v>
      </c>
      <c r="E160" s="1034">
        <v>20050101</v>
      </c>
      <c r="F160" s="1035"/>
      <c r="G160" s="655"/>
      <c r="H160"/>
    </row>
    <row r="161" spans="1:8" ht="29.25" thickBot="1">
      <c r="A161" s="1032" t="s">
        <v>792</v>
      </c>
      <c r="B161" s="640" t="s">
        <v>793</v>
      </c>
      <c r="C161" s="1033" t="s">
        <v>704</v>
      </c>
      <c r="D161" s="1034">
        <v>20050101</v>
      </c>
      <c r="E161" s="1034">
        <v>20050101</v>
      </c>
      <c r="F161" s="1035"/>
      <c r="G161" s="655"/>
      <c r="H161"/>
    </row>
    <row r="162" spans="1:8" ht="15.75" thickBot="1">
      <c r="A162" s="1032" t="s">
        <v>794</v>
      </c>
      <c r="B162" s="640" t="s">
        <v>795</v>
      </c>
      <c r="C162" s="1033" t="s">
        <v>701</v>
      </c>
      <c r="D162" s="1034">
        <v>19860101</v>
      </c>
      <c r="E162" s="1034">
        <v>20020101</v>
      </c>
      <c r="F162" s="1035"/>
      <c r="G162" s="655"/>
      <c r="H162"/>
    </row>
    <row r="163" spans="1:8" ht="29.25" thickBot="1">
      <c r="A163" s="1032" t="s">
        <v>796</v>
      </c>
      <c r="B163" s="640" t="s">
        <v>797</v>
      </c>
      <c r="C163" s="1033" t="s">
        <v>709</v>
      </c>
      <c r="D163" s="1034">
        <v>20120101</v>
      </c>
      <c r="E163" s="1034">
        <v>20150101</v>
      </c>
      <c r="F163" s="1035"/>
      <c r="G163" s="655"/>
      <c r="H163"/>
    </row>
    <row r="164" spans="1:8" ht="29.25" thickBot="1">
      <c r="A164" s="1032" t="s">
        <v>798</v>
      </c>
      <c r="B164" s="640" t="s">
        <v>799</v>
      </c>
      <c r="C164" s="1033" t="s">
        <v>701</v>
      </c>
      <c r="D164" s="1034">
        <v>20110101</v>
      </c>
      <c r="E164" s="1034">
        <v>20110101</v>
      </c>
      <c r="F164" s="1035"/>
      <c r="G164" s="655"/>
      <c r="H164"/>
    </row>
    <row r="165" spans="1:8" ht="29.25" thickBot="1">
      <c r="A165" s="1032" t="s">
        <v>800</v>
      </c>
      <c r="B165" s="640" t="s">
        <v>801</v>
      </c>
      <c r="C165" s="1033" t="s">
        <v>709</v>
      </c>
      <c r="D165" s="1034">
        <v>20080101</v>
      </c>
      <c r="E165" s="1034">
        <v>20150101</v>
      </c>
      <c r="F165" s="1035"/>
      <c r="G165" s="655"/>
      <c r="H165"/>
    </row>
    <row r="166" spans="1:8" ht="15.75" thickBot="1">
      <c r="A166" s="1032" t="s">
        <v>802</v>
      </c>
      <c r="B166" s="640" t="s">
        <v>803</v>
      </c>
      <c r="C166" s="1033" t="s">
        <v>701</v>
      </c>
      <c r="D166" s="1034">
        <v>20060101</v>
      </c>
      <c r="E166" s="1034">
        <v>20060101</v>
      </c>
      <c r="F166" s="1035"/>
      <c r="G166" s="655"/>
      <c r="H166"/>
    </row>
    <row r="167" spans="1:8" ht="43.5" thickBot="1">
      <c r="A167" s="1032" t="s">
        <v>804</v>
      </c>
      <c r="B167" s="640" t="s">
        <v>805</v>
      </c>
      <c r="C167" s="1033" t="s">
        <v>709</v>
      </c>
      <c r="D167" s="1034">
        <v>20080101</v>
      </c>
      <c r="E167" s="1034">
        <v>20080101</v>
      </c>
      <c r="F167" s="1035"/>
      <c r="G167" s="655"/>
      <c r="H167"/>
    </row>
    <row r="168" spans="1:8" ht="29.25" thickBot="1">
      <c r="A168" s="1032" t="s">
        <v>806</v>
      </c>
      <c r="B168" s="640" t="s">
        <v>807</v>
      </c>
      <c r="C168" s="1033" t="s">
        <v>709</v>
      </c>
      <c r="D168" s="1034">
        <v>20080101</v>
      </c>
      <c r="E168" s="1034">
        <v>20080101</v>
      </c>
      <c r="F168" s="1035"/>
      <c r="G168" s="655"/>
      <c r="H168"/>
    </row>
    <row r="169" spans="1:8" ht="29.25" thickBot="1">
      <c r="A169" s="1032" t="s">
        <v>808</v>
      </c>
      <c r="B169" s="640" t="s">
        <v>809</v>
      </c>
      <c r="C169" s="1033" t="s">
        <v>709</v>
      </c>
      <c r="D169" s="1034">
        <v>20080101</v>
      </c>
      <c r="E169" s="1034">
        <v>20080101</v>
      </c>
      <c r="F169" s="1035"/>
      <c r="G169" s="655"/>
      <c r="H169"/>
    </row>
    <row r="170" spans="1:8" ht="43.5" thickBot="1">
      <c r="A170" s="1032" t="s">
        <v>810</v>
      </c>
      <c r="B170" s="640" t="s">
        <v>811</v>
      </c>
      <c r="C170" s="1033" t="s">
        <v>709</v>
      </c>
      <c r="D170" s="1034">
        <v>20070101</v>
      </c>
      <c r="E170" s="1034">
        <v>20150101</v>
      </c>
      <c r="F170" s="1035"/>
      <c r="G170" s="655"/>
      <c r="H170"/>
    </row>
    <row r="171" spans="1:8" ht="15.75" thickBot="1">
      <c r="A171" s="1032" t="s">
        <v>812</v>
      </c>
      <c r="B171" s="640" t="s">
        <v>813</v>
      </c>
      <c r="C171" s="1033" t="s">
        <v>709</v>
      </c>
      <c r="D171" s="1034">
        <v>20040101</v>
      </c>
      <c r="E171" s="1034">
        <v>20040101</v>
      </c>
      <c r="F171" s="1035"/>
      <c r="G171" s="655"/>
      <c r="H171"/>
    </row>
    <row r="172" spans="1:8" ht="15.75" thickBot="1">
      <c r="A172" s="1032" t="s">
        <v>814</v>
      </c>
      <c r="B172" s="640" t="s">
        <v>815</v>
      </c>
      <c r="C172" s="1033" t="s">
        <v>709</v>
      </c>
      <c r="D172" s="1034">
        <v>20060101</v>
      </c>
      <c r="E172" s="1034">
        <v>20060101</v>
      </c>
      <c r="F172" s="1035"/>
      <c r="G172" s="655"/>
      <c r="H172"/>
    </row>
    <row r="173" spans="1:8" ht="15.75" thickBot="1">
      <c r="A173" s="1032" t="s">
        <v>816</v>
      </c>
      <c r="B173" s="640" t="s">
        <v>817</v>
      </c>
      <c r="C173" s="1033" t="s">
        <v>709</v>
      </c>
      <c r="D173" s="1034">
        <v>20060101</v>
      </c>
      <c r="E173" s="1034">
        <v>20060101</v>
      </c>
      <c r="F173" s="1035"/>
      <c r="G173" s="655"/>
      <c r="H173"/>
    </row>
    <row r="174" spans="1:8" ht="29.25" thickBot="1">
      <c r="A174" s="1032" t="s">
        <v>818</v>
      </c>
      <c r="B174" s="640" t="s">
        <v>819</v>
      </c>
      <c r="C174" s="1033" t="s">
        <v>709</v>
      </c>
      <c r="D174" s="1034">
        <v>20080101</v>
      </c>
      <c r="E174" s="1034">
        <v>20080101</v>
      </c>
      <c r="F174" s="1035"/>
      <c r="G174" s="655"/>
      <c r="H174"/>
    </row>
    <row r="175" spans="1:8" ht="15.75" thickBot="1">
      <c r="A175" s="1032" t="s">
        <v>820</v>
      </c>
      <c r="B175" s="640" t="s">
        <v>821</v>
      </c>
      <c r="C175" s="1033" t="s">
        <v>701</v>
      </c>
      <c r="D175" s="1034">
        <v>19930101</v>
      </c>
      <c r="E175" s="1034">
        <v>19960101</v>
      </c>
      <c r="F175" s="1035"/>
      <c r="G175" s="655"/>
      <c r="H175"/>
    </row>
    <row r="176" spans="1:8" ht="15.75" thickBot="1">
      <c r="A176" s="1032" t="s">
        <v>822</v>
      </c>
      <c r="B176" s="640" t="s">
        <v>823</v>
      </c>
      <c r="C176" s="1033" t="s">
        <v>701</v>
      </c>
      <c r="D176" s="1034">
        <v>20030101</v>
      </c>
      <c r="E176" s="1034">
        <v>20050101</v>
      </c>
      <c r="F176" s="1035"/>
      <c r="G176" s="655"/>
      <c r="H176"/>
    </row>
    <row r="177" spans="1:8" ht="29.25" thickBot="1">
      <c r="A177" s="1032" t="s">
        <v>824</v>
      </c>
      <c r="B177" s="640" t="s">
        <v>825</v>
      </c>
      <c r="C177" s="1033" t="s">
        <v>709</v>
      </c>
      <c r="D177" s="1034">
        <v>20060101</v>
      </c>
      <c r="E177" s="1034">
        <v>20060101</v>
      </c>
      <c r="F177" s="1035"/>
      <c r="G177" s="655"/>
      <c r="H177"/>
    </row>
    <row r="178" spans="1:8" ht="29.25" thickBot="1">
      <c r="A178" s="1032" t="s">
        <v>826</v>
      </c>
      <c r="B178" s="640" t="s">
        <v>827</v>
      </c>
      <c r="C178" s="1033" t="s">
        <v>701</v>
      </c>
      <c r="D178" s="1034">
        <v>20030101</v>
      </c>
      <c r="E178" s="1034">
        <v>20050101</v>
      </c>
      <c r="F178" s="1035"/>
      <c r="G178" s="655"/>
      <c r="H178"/>
    </row>
    <row r="179" spans="1:8" ht="43.5" thickBot="1">
      <c r="A179" s="1032" t="s">
        <v>828</v>
      </c>
      <c r="B179" s="640" t="s">
        <v>829</v>
      </c>
      <c r="C179" s="1033" t="s">
        <v>701</v>
      </c>
      <c r="D179" s="1034">
        <v>20020101</v>
      </c>
      <c r="E179" s="1034">
        <v>20020701</v>
      </c>
      <c r="F179" s="1035"/>
      <c r="G179" s="655"/>
      <c r="H179"/>
    </row>
    <row r="180" spans="1:8" ht="43.5" thickBot="1">
      <c r="A180" s="1032" t="s">
        <v>830</v>
      </c>
      <c r="B180" s="640" t="s">
        <v>831</v>
      </c>
      <c r="C180" s="1033" t="s">
        <v>701</v>
      </c>
      <c r="D180" s="1034">
        <v>20020101</v>
      </c>
      <c r="E180" s="1034">
        <v>20020701</v>
      </c>
      <c r="F180" s="1035"/>
      <c r="G180" s="655"/>
      <c r="H180"/>
    </row>
    <row r="181" spans="1:8" ht="15.75" thickBot="1">
      <c r="A181" s="1032" t="s">
        <v>832</v>
      </c>
      <c r="B181" s="640" t="s">
        <v>833</v>
      </c>
      <c r="C181" s="1033" t="s">
        <v>701</v>
      </c>
      <c r="D181" s="1034">
        <v>20040101</v>
      </c>
      <c r="E181" s="1034">
        <v>20060101</v>
      </c>
      <c r="F181" s="1035"/>
      <c r="G181" s="655"/>
      <c r="H181"/>
    </row>
    <row r="182" spans="1:8" ht="15.75" thickBot="1">
      <c r="A182" s="1032" t="s">
        <v>834</v>
      </c>
      <c r="B182" s="640" t="s">
        <v>835</v>
      </c>
      <c r="C182" s="1033" t="s">
        <v>701</v>
      </c>
      <c r="D182" s="1034">
        <v>19860101</v>
      </c>
      <c r="E182" s="1034">
        <v>19960101</v>
      </c>
      <c r="F182" s="1035"/>
      <c r="G182" s="655"/>
      <c r="H182"/>
    </row>
    <row r="183" spans="1:8" ht="15.75" thickBot="1">
      <c r="A183" s="1032" t="s">
        <v>836</v>
      </c>
      <c r="B183" s="640" t="s">
        <v>837</v>
      </c>
      <c r="C183" s="1033" t="s">
        <v>701</v>
      </c>
      <c r="D183" s="1034">
        <v>19860101</v>
      </c>
      <c r="E183" s="1034">
        <v>19960101</v>
      </c>
      <c r="F183" s="1035"/>
      <c r="G183" s="655"/>
      <c r="H183"/>
    </row>
    <row r="184" spans="1:8" ht="15.75" thickBot="1">
      <c r="A184" s="1032" t="s">
        <v>838</v>
      </c>
      <c r="B184" s="640" t="s">
        <v>839</v>
      </c>
      <c r="C184" s="1033" t="s">
        <v>701</v>
      </c>
      <c r="D184" s="1034">
        <v>19860101</v>
      </c>
      <c r="E184" s="1034">
        <v>19960101</v>
      </c>
      <c r="F184" s="1035"/>
      <c r="G184" s="655"/>
      <c r="H184"/>
    </row>
    <row r="185" spans="1:8" ht="15.75" thickBot="1">
      <c r="A185" s="1032" t="s">
        <v>840</v>
      </c>
      <c r="B185" s="640" t="s">
        <v>841</v>
      </c>
      <c r="C185" s="1033" t="s">
        <v>701</v>
      </c>
      <c r="D185" s="1034">
        <v>19860101</v>
      </c>
      <c r="E185" s="1034">
        <v>19960101</v>
      </c>
      <c r="F185" s="1035"/>
      <c r="G185" s="655"/>
      <c r="H185"/>
    </row>
    <row r="186" spans="1:8" ht="15.75" thickBot="1">
      <c r="A186" s="1032" t="s">
        <v>842</v>
      </c>
      <c r="B186" s="640" t="s">
        <v>843</v>
      </c>
      <c r="C186" s="1033" t="s">
        <v>701</v>
      </c>
      <c r="D186" s="1034">
        <v>19860101</v>
      </c>
      <c r="E186" s="1034">
        <v>19960101</v>
      </c>
      <c r="F186" s="1035"/>
      <c r="G186" s="655"/>
      <c r="H186"/>
    </row>
    <row r="187" spans="1:8" ht="29.25" thickBot="1">
      <c r="A187" s="1032" t="s">
        <v>844</v>
      </c>
      <c r="B187" s="640" t="s">
        <v>845</v>
      </c>
      <c r="C187" s="1033" t="s">
        <v>701</v>
      </c>
      <c r="D187" s="1034">
        <v>19860101</v>
      </c>
      <c r="E187" s="1034">
        <v>19930101</v>
      </c>
      <c r="F187" s="1035"/>
      <c r="G187" s="655"/>
      <c r="H187"/>
    </row>
    <row r="188" spans="1:8" ht="15.75" thickBot="1">
      <c r="A188" s="1032" t="s">
        <v>846</v>
      </c>
      <c r="B188" s="640" t="s">
        <v>847</v>
      </c>
      <c r="C188" s="1033" t="s">
        <v>701</v>
      </c>
      <c r="D188" s="1034">
        <v>19860101</v>
      </c>
      <c r="E188" s="1034">
        <v>19890101</v>
      </c>
      <c r="F188" s="1035"/>
      <c r="G188" s="655"/>
      <c r="H188"/>
    </row>
    <row r="189" spans="1:8" ht="15.75" thickBot="1">
      <c r="A189" s="1032" t="s">
        <v>848</v>
      </c>
      <c r="B189" s="640" t="s">
        <v>849</v>
      </c>
      <c r="C189" s="1033" t="s">
        <v>701</v>
      </c>
      <c r="D189" s="1034">
        <v>19860101</v>
      </c>
      <c r="E189" s="1034">
        <v>19890101</v>
      </c>
      <c r="F189" s="1035"/>
      <c r="G189" s="655"/>
      <c r="H189"/>
    </row>
    <row r="190" spans="1:8" ht="15.75" thickBot="1">
      <c r="A190" s="1032" t="s">
        <v>850</v>
      </c>
      <c r="B190" s="640" t="s">
        <v>851</v>
      </c>
      <c r="C190" s="1033" t="s">
        <v>701</v>
      </c>
      <c r="D190" s="1034">
        <v>19860101</v>
      </c>
      <c r="E190" s="1034">
        <v>19970101</v>
      </c>
      <c r="F190" s="1035"/>
      <c r="G190" s="655"/>
      <c r="H190"/>
    </row>
    <row r="191" spans="1:8" ht="29.25" thickBot="1">
      <c r="A191" s="1032" t="s">
        <v>852</v>
      </c>
      <c r="B191" s="640" t="s">
        <v>853</v>
      </c>
      <c r="C191" s="1033" t="s">
        <v>701</v>
      </c>
      <c r="D191" s="1034">
        <v>20110101</v>
      </c>
      <c r="E191" s="1034">
        <v>20110101</v>
      </c>
      <c r="F191" s="1035"/>
      <c r="G191" s="655"/>
      <c r="H191"/>
    </row>
    <row r="192" spans="1:8" ht="15.75" thickBot="1">
      <c r="A192" s="1032" t="s">
        <v>854</v>
      </c>
      <c r="B192" s="640" t="s">
        <v>855</v>
      </c>
      <c r="C192" s="1033" t="s">
        <v>704</v>
      </c>
      <c r="D192" s="1034">
        <v>19900101</v>
      </c>
      <c r="E192" s="1034">
        <v>20140101</v>
      </c>
      <c r="F192" s="1035"/>
      <c r="G192" s="655"/>
      <c r="H192"/>
    </row>
    <row r="193" spans="1:8" ht="15.75" thickBot="1">
      <c r="A193" s="1032" t="s">
        <v>856</v>
      </c>
      <c r="B193" s="640" t="s">
        <v>857</v>
      </c>
      <c r="C193" s="1033" t="s">
        <v>704</v>
      </c>
      <c r="D193" s="1034">
        <v>19900101</v>
      </c>
      <c r="E193" s="1034">
        <v>20140101</v>
      </c>
      <c r="F193" s="1035"/>
      <c r="G193" s="655"/>
      <c r="H193"/>
    </row>
    <row r="194" spans="1:8" ht="29.25" thickBot="1">
      <c r="A194" s="1032" t="s">
        <v>858</v>
      </c>
      <c r="B194" s="640" t="s">
        <v>859</v>
      </c>
      <c r="C194" s="1033" t="s">
        <v>701</v>
      </c>
      <c r="D194" s="1034">
        <v>20020101</v>
      </c>
      <c r="E194" s="1034">
        <v>20020701</v>
      </c>
      <c r="F194" s="1035"/>
      <c r="G194" s="655"/>
      <c r="H194"/>
    </row>
    <row r="195" spans="1:8" ht="15.75" thickBot="1">
      <c r="A195" s="1032" t="s">
        <v>860</v>
      </c>
      <c r="B195" s="640" t="s">
        <v>861</v>
      </c>
      <c r="C195" s="1033" t="s">
        <v>701</v>
      </c>
      <c r="D195" s="1034">
        <v>19860101</v>
      </c>
      <c r="E195" s="1034">
        <v>20050101</v>
      </c>
      <c r="F195" s="1035"/>
      <c r="G195" s="655"/>
      <c r="H195"/>
    </row>
    <row r="196" spans="1:8" ht="43.5" thickBot="1">
      <c r="A196" s="1032" t="s">
        <v>862</v>
      </c>
      <c r="B196" s="640" t="s">
        <v>863</v>
      </c>
      <c r="C196" s="1033" t="s">
        <v>701</v>
      </c>
      <c r="D196" s="1034">
        <v>20040101</v>
      </c>
      <c r="E196" s="1034">
        <v>20120101</v>
      </c>
      <c r="F196" s="1035"/>
      <c r="G196" s="655"/>
      <c r="H196"/>
    </row>
    <row r="197" spans="1:8" ht="43.5" thickBot="1">
      <c r="A197" s="1032" t="s">
        <v>864</v>
      </c>
      <c r="B197" s="640" t="s">
        <v>865</v>
      </c>
      <c r="C197" s="1033" t="s">
        <v>701</v>
      </c>
      <c r="D197" s="1034">
        <v>20040101</v>
      </c>
      <c r="E197" s="1034">
        <v>20120101</v>
      </c>
      <c r="F197" s="1035"/>
      <c r="G197" s="655"/>
      <c r="H197"/>
    </row>
    <row r="198" spans="1:8" ht="43.5" thickBot="1">
      <c r="A198" s="1032" t="s">
        <v>866</v>
      </c>
      <c r="B198" s="640" t="s">
        <v>867</v>
      </c>
      <c r="C198" s="1033" t="s">
        <v>701</v>
      </c>
      <c r="D198" s="1034">
        <v>20060101</v>
      </c>
      <c r="E198" s="1034">
        <v>20120101</v>
      </c>
      <c r="F198" s="1035"/>
      <c r="G198" s="655"/>
      <c r="H198"/>
    </row>
    <row r="199" spans="1:8" ht="29.25" thickBot="1">
      <c r="A199" s="1032" t="s">
        <v>868</v>
      </c>
      <c r="B199" s="640" t="s">
        <v>869</v>
      </c>
      <c r="C199" s="1033" t="s">
        <v>701</v>
      </c>
      <c r="D199" s="1034">
        <v>20060101</v>
      </c>
      <c r="E199" s="1034">
        <v>20120101</v>
      </c>
      <c r="F199" s="1035"/>
      <c r="G199" s="655"/>
      <c r="H199"/>
    </row>
    <row r="200" spans="1:8" ht="15" thickBot="1">
      <c r="A200" s="1032" t="s">
        <v>870</v>
      </c>
      <c r="B200" s="640" t="s">
        <v>871</v>
      </c>
      <c r="C200" s="1034" t="s">
        <v>704</v>
      </c>
      <c r="D200" s="1035"/>
      <c r="E200" s="1035"/>
      <c r="F200" s="1035"/>
      <c r="G200" s="655"/>
      <c r="H200"/>
    </row>
    <row r="201" spans="1:8" ht="29.25" thickBot="1">
      <c r="A201" s="1032" t="s">
        <v>872</v>
      </c>
      <c r="B201" s="640" t="s">
        <v>873</v>
      </c>
      <c r="C201" s="1033" t="s">
        <v>701</v>
      </c>
      <c r="D201" s="1034">
        <v>20070101</v>
      </c>
      <c r="E201" s="1034">
        <v>20070101</v>
      </c>
      <c r="F201" s="1035"/>
      <c r="G201" s="655"/>
      <c r="H201"/>
    </row>
    <row r="202" spans="1:8" ht="15.75" thickBot="1">
      <c r="A202" s="1032" t="s">
        <v>874</v>
      </c>
      <c r="B202" s="640" t="s">
        <v>875</v>
      </c>
      <c r="C202" s="1033" t="s">
        <v>704</v>
      </c>
      <c r="D202" s="1034">
        <v>19860101</v>
      </c>
      <c r="E202" s="1034">
        <v>20010401</v>
      </c>
      <c r="F202" s="1035"/>
      <c r="G202" s="655"/>
      <c r="H202"/>
    </row>
    <row r="203" spans="1:8" ht="29.25" thickBot="1">
      <c r="A203" s="1032" t="s">
        <v>876</v>
      </c>
      <c r="B203" s="640" t="s">
        <v>877</v>
      </c>
      <c r="C203" s="1033" t="s">
        <v>704</v>
      </c>
      <c r="D203" s="1034">
        <v>19860101</v>
      </c>
      <c r="E203" s="1034">
        <v>20010401</v>
      </c>
      <c r="F203" s="1035"/>
      <c r="G203" s="655"/>
      <c r="H203"/>
    </row>
    <row r="204" spans="1:8" ht="29.25" thickBot="1">
      <c r="A204" s="1032" t="s">
        <v>878</v>
      </c>
      <c r="B204" s="640" t="s">
        <v>879</v>
      </c>
      <c r="C204" s="1033" t="s">
        <v>704</v>
      </c>
      <c r="D204" s="1034">
        <v>19860101</v>
      </c>
      <c r="E204" s="1034">
        <v>20010401</v>
      </c>
      <c r="F204" s="1035"/>
      <c r="G204" s="655"/>
      <c r="H204"/>
    </row>
    <row r="205" spans="1:8" ht="29.25" thickBot="1">
      <c r="A205" s="1032" t="s">
        <v>880</v>
      </c>
      <c r="B205" s="640" t="s">
        <v>881</v>
      </c>
      <c r="C205" s="1033" t="s">
        <v>704</v>
      </c>
      <c r="D205" s="1034">
        <v>19860101</v>
      </c>
      <c r="E205" s="1034">
        <v>20010401</v>
      </c>
      <c r="F205" s="1035"/>
      <c r="G205" s="655"/>
      <c r="H205"/>
    </row>
    <row r="206" spans="1:8" ht="29.25" thickBot="1">
      <c r="A206" s="1032" t="s">
        <v>882</v>
      </c>
      <c r="B206" s="640" t="s">
        <v>883</v>
      </c>
      <c r="C206" s="1033" t="s">
        <v>704</v>
      </c>
      <c r="D206" s="1034">
        <v>19860101</v>
      </c>
      <c r="E206" s="1034">
        <v>20010401</v>
      </c>
      <c r="F206" s="1035"/>
      <c r="G206" s="655"/>
      <c r="H206"/>
    </row>
    <row r="207" spans="1:8" ht="29.25" thickBot="1">
      <c r="A207" s="1032" t="s">
        <v>884</v>
      </c>
      <c r="B207" s="640" t="s">
        <v>885</v>
      </c>
      <c r="C207" s="1033" t="s">
        <v>704</v>
      </c>
      <c r="D207" s="1034">
        <v>19860101</v>
      </c>
      <c r="E207" s="1034">
        <v>20010401</v>
      </c>
      <c r="F207" s="1035"/>
      <c r="G207" s="655"/>
      <c r="H207"/>
    </row>
    <row r="208" spans="1:8" ht="29.25" thickBot="1">
      <c r="A208" s="1032" t="s">
        <v>886</v>
      </c>
      <c r="B208" s="640" t="s">
        <v>887</v>
      </c>
      <c r="C208" s="1033" t="s">
        <v>704</v>
      </c>
      <c r="D208" s="1034">
        <v>19860101</v>
      </c>
      <c r="E208" s="1034">
        <v>20010401</v>
      </c>
      <c r="F208" s="1035"/>
      <c r="G208" s="655"/>
      <c r="H208"/>
    </row>
    <row r="209" spans="1:8" ht="29.25" thickBot="1">
      <c r="A209" s="1032" t="s">
        <v>888</v>
      </c>
      <c r="B209" s="640" t="s">
        <v>889</v>
      </c>
      <c r="C209" s="1033" t="s">
        <v>704</v>
      </c>
      <c r="D209" s="1034">
        <v>19860101</v>
      </c>
      <c r="E209" s="1034">
        <v>20010401</v>
      </c>
      <c r="F209" s="1035"/>
      <c r="G209" s="655"/>
      <c r="H209"/>
    </row>
    <row r="210" spans="1:8" ht="29.25" thickBot="1">
      <c r="A210" s="1032" t="s">
        <v>890</v>
      </c>
      <c r="B210" s="640" t="s">
        <v>891</v>
      </c>
      <c r="C210" s="1033" t="s">
        <v>704</v>
      </c>
      <c r="D210" s="1034">
        <v>19860101</v>
      </c>
      <c r="E210" s="1034">
        <v>20010401</v>
      </c>
      <c r="F210" s="1035"/>
      <c r="G210" s="655"/>
      <c r="H210"/>
    </row>
    <row r="211" spans="1:8" ht="29.25" thickBot="1">
      <c r="A211" s="1032" t="s">
        <v>892</v>
      </c>
      <c r="B211" s="640" t="s">
        <v>893</v>
      </c>
      <c r="C211" s="1033" t="s">
        <v>704</v>
      </c>
      <c r="D211" s="1034">
        <v>19860101</v>
      </c>
      <c r="E211" s="1034">
        <v>20010401</v>
      </c>
      <c r="F211" s="1035"/>
      <c r="G211" s="655"/>
      <c r="H211"/>
    </row>
    <row r="212" spans="1:8" ht="29.25" thickBot="1">
      <c r="A212" s="1032" t="s">
        <v>894</v>
      </c>
      <c r="B212" s="640" t="s">
        <v>895</v>
      </c>
      <c r="C212" s="1033" t="s">
        <v>704</v>
      </c>
      <c r="D212" s="1034">
        <v>19860101</v>
      </c>
      <c r="E212" s="1034">
        <v>20010401</v>
      </c>
      <c r="F212" s="1035"/>
      <c r="G212" s="655"/>
      <c r="H212"/>
    </row>
    <row r="213" spans="1:8" ht="15.75" thickBot="1">
      <c r="A213" s="1032" t="s">
        <v>896</v>
      </c>
      <c r="B213" s="640" t="s">
        <v>897</v>
      </c>
      <c r="C213" s="1033" t="s">
        <v>701</v>
      </c>
      <c r="D213" s="1034">
        <v>19860101</v>
      </c>
      <c r="E213" s="1034">
        <v>19960101</v>
      </c>
      <c r="F213" s="1035"/>
      <c r="G213" s="655"/>
      <c r="H213"/>
    </row>
    <row r="214" spans="1:8" ht="29.25" thickBot="1">
      <c r="A214" s="1032" t="s">
        <v>898</v>
      </c>
      <c r="B214" s="640" t="s">
        <v>899</v>
      </c>
      <c r="C214" s="1034" t="s">
        <v>701</v>
      </c>
      <c r="D214" s="1035"/>
      <c r="E214" s="1035"/>
      <c r="F214" s="1035"/>
      <c r="G214" s="655"/>
      <c r="H214"/>
    </row>
    <row r="215" spans="1:8" ht="15" thickBot="1">
      <c r="A215" s="1032" t="s">
        <v>900</v>
      </c>
      <c r="B215" s="640" t="s">
        <v>901</v>
      </c>
      <c r="C215" s="1034" t="s">
        <v>701</v>
      </c>
      <c r="D215" s="1035"/>
      <c r="E215" s="1035"/>
      <c r="F215" s="1035"/>
      <c r="G215" s="655"/>
      <c r="H215"/>
    </row>
    <row r="216" spans="1:8" ht="29.25" thickBot="1">
      <c r="A216" s="1032" t="s">
        <v>902</v>
      </c>
      <c r="B216" s="640" t="s">
        <v>903</v>
      </c>
      <c r="C216" s="1033" t="s">
        <v>704</v>
      </c>
      <c r="D216" s="1034">
        <v>20050101</v>
      </c>
      <c r="E216" s="1034">
        <v>20050101</v>
      </c>
      <c r="F216" s="1035"/>
      <c r="G216" s="655"/>
      <c r="H216"/>
    </row>
    <row r="217" spans="1:8" ht="29.25" thickBot="1">
      <c r="A217" s="1032" t="s">
        <v>904</v>
      </c>
      <c r="B217" s="640" t="s">
        <v>905</v>
      </c>
      <c r="C217" s="1033" t="s">
        <v>704</v>
      </c>
      <c r="D217" s="1034">
        <v>20050101</v>
      </c>
      <c r="E217" s="1034">
        <v>20050101</v>
      </c>
      <c r="F217" s="1035"/>
      <c r="G217" s="655"/>
      <c r="H217"/>
    </row>
    <row r="218" spans="1:8" ht="29.25" thickBot="1">
      <c r="A218" s="1032" t="s">
        <v>906</v>
      </c>
      <c r="B218" s="640" t="s">
        <v>907</v>
      </c>
      <c r="C218" s="1033" t="s">
        <v>704</v>
      </c>
      <c r="D218" s="1034">
        <v>20050101</v>
      </c>
      <c r="E218" s="1034">
        <v>20050101</v>
      </c>
      <c r="F218" s="1035"/>
      <c r="G218" s="655"/>
      <c r="H218"/>
    </row>
    <row r="219" spans="1:8" ht="15" thickBot="1">
      <c r="A219" s="1032" t="s">
        <v>908</v>
      </c>
      <c r="B219" s="640" t="s">
        <v>909</v>
      </c>
      <c r="C219" s="1034" t="s">
        <v>701</v>
      </c>
      <c r="D219" s="1035"/>
      <c r="E219" s="1035"/>
      <c r="F219" s="1035"/>
      <c r="G219" s="655"/>
      <c r="H219"/>
    </row>
    <row r="220" spans="1:8" ht="15" thickBot="1">
      <c r="A220" s="1032" t="s">
        <v>910</v>
      </c>
      <c r="B220" s="640" t="s">
        <v>911</v>
      </c>
      <c r="C220" s="1034" t="s">
        <v>701</v>
      </c>
      <c r="D220" s="1035"/>
      <c r="E220" s="1035"/>
      <c r="F220" s="1035"/>
      <c r="G220" s="655"/>
      <c r="H220"/>
    </row>
    <row r="221" spans="1:8" ht="15" thickBot="1">
      <c r="A221" s="1032" t="s">
        <v>912</v>
      </c>
      <c r="B221" s="640" t="s">
        <v>913</v>
      </c>
      <c r="C221" s="1034" t="s">
        <v>701</v>
      </c>
      <c r="D221" s="1035"/>
      <c r="E221" s="1035"/>
      <c r="F221" s="1035"/>
      <c r="G221" s="655"/>
      <c r="H221"/>
    </row>
    <row r="222" spans="1:8" ht="15" thickBot="1">
      <c r="A222" s="1032" t="s">
        <v>914</v>
      </c>
      <c r="B222" s="640" t="s">
        <v>915</v>
      </c>
      <c r="C222" s="1034" t="s">
        <v>701</v>
      </c>
      <c r="D222" s="1035"/>
      <c r="E222" s="1035"/>
      <c r="F222" s="1035"/>
      <c r="G222" s="655"/>
      <c r="H222"/>
    </row>
    <row r="223" spans="1:8" ht="15" thickBot="1">
      <c r="A223" s="1032" t="s">
        <v>916</v>
      </c>
      <c r="B223" s="640" t="s">
        <v>917</v>
      </c>
      <c r="C223" s="1034" t="s">
        <v>701</v>
      </c>
      <c r="D223" s="1035"/>
      <c r="E223" s="1035"/>
      <c r="F223" s="1035"/>
      <c r="G223" s="655"/>
      <c r="H223"/>
    </row>
    <row r="224" spans="1:8" ht="15" thickBot="1">
      <c r="A224" s="1032" t="s">
        <v>916</v>
      </c>
      <c r="B224" s="640" t="s">
        <v>918</v>
      </c>
      <c r="C224" s="1034" t="s">
        <v>701</v>
      </c>
      <c r="D224" s="1035"/>
      <c r="E224" s="1035"/>
      <c r="F224" s="1035"/>
      <c r="G224" s="655"/>
      <c r="H224"/>
    </row>
    <row r="225" spans="1:8" ht="15" thickBot="1">
      <c r="A225" s="1032" t="s">
        <v>919</v>
      </c>
      <c r="B225" s="640" t="s">
        <v>920</v>
      </c>
      <c r="C225" s="1034" t="s">
        <v>701</v>
      </c>
      <c r="D225" s="1035"/>
      <c r="E225" s="1035"/>
      <c r="F225" s="1035"/>
      <c r="G225" s="655"/>
      <c r="H225"/>
    </row>
    <row r="226" spans="1:8" ht="15" thickBot="1">
      <c r="A226" s="1032" t="s">
        <v>921</v>
      </c>
      <c r="B226" s="640" t="s">
        <v>922</v>
      </c>
      <c r="C226" s="1034" t="s">
        <v>701</v>
      </c>
      <c r="D226" s="1035"/>
      <c r="E226" s="1035"/>
      <c r="F226" s="1035"/>
      <c r="G226" s="655"/>
      <c r="H226"/>
    </row>
    <row r="227" spans="1:8" ht="48.6" customHeight="1" thickBot="1">
      <c r="A227" s="1032" t="s">
        <v>923</v>
      </c>
      <c r="B227" s="640" t="s">
        <v>924</v>
      </c>
      <c r="C227" s="1034" t="s">
        <v>701</v>
      </c>
      <c r="D227" s="1035"/>
      <c r="E227" s="1035"/>
      <c r="F227" s="1035"/>
      <c r="G227" s="655"/>
      <c r="H227"/>
    </row>
    <row r="228" spans="1:8" ht="46.7" customHeight="1" thickBot="1">
      <c r="A228" s="1032" t="s">
        <v>925</v>
      </c>
      <c r="B228" s="640" t="s">
        <v>926</v>
      </c>
      <c r="C228" s="1034" t="s">
        <v>701</v>
      </c>
      <c r="D228" s="1035"/>
      <c r="E228" s="1035"/>
      <c r="F228" s="1035"/>
      <c r="G228" s="655"/>
      <c r="H228"/>
    </row>
    <row r="229" spans="1:8" ht="15" thickBot="1">
      <c r="A229" s="1032" t="s">
        <v>927</v>
      </c>
      <c r="B229" s="640" t="s">
        <v>928</v>
      </c>
      <c r="C229" s="1034" t="s">
        <v>701</v>
      </c>
      <c r="D229" s="1035"/>
      <c r="E229" s="1035"/>
      <c r="F229" s="1035"/>
      <c r="G229" s="655"/>
      <c r="H229"/>
    </row>
    <row r="230" spans="1:8" ht="15" thickBot="1">
      <c r="A230" s="1032" t="s">
        <v>929</v>
      </c>
      <c r="B230" s="640" t="s">
        <v>930</v>
      </c>
      <c r="C230" s="1034" t="s">
        <v>701</v>
      </c>
      <c r="D230" s="1035"/>
      <c r="E230" s="1035"/>
      <c r="F230" s="1035"/>
      <c r="G230" s="655"/>
      <c r="H230"/>
    </row>
    <row r="231" spans="1:8" ht="15" thickBot="1">
      <c r="A231" s="1032" t="s">
        <v>931</v>
      </c>
      <c r="B231" s="640" t="s">
        <v>932</v>
      </c>
      <c r="C231" s="1034" t="s">
        <v>701</v>
      </c>
      <c r="D231" s="1035"/>
      <c r="E231" s="1035"/>
      <c r="F231" s="1035"/>
      <c r="G231" s="655"/>
      <c r="H231"/>
    </row>
    <row r="232" spans="1:8" ht="43.5" thickBot="1">
      <c r="A232" s="1032" t="s">
        <v>933</v>
      </c>
      <c r="B232" s="640" t="s">
        <v>934</v>
      </c>
      <c r="C232" s="1033" t="s">
        <v>701</v>
      </c>
      <c r="D232" s="1034">
        <v>20090401</v>
      </c>
      <c r="E232" s="1034">
        <v>20090401</v>
      </c>
      <c r="F232" s="1035"/>
      <c r="G232" s="655"/>
      <c r="H232"/>
    </row>
    <row r="233" spans="1:8" ht="43.7" customHeight="1" thickBot="1">
      <c r="A233" s="1032" t="s">
        <v>935</v>
      </c>
      <c r="B233" s="640" t="s">
        <v>936</v>
      </c>
      <c r="C233" s="1034" t="s">
        <v>701</v>
      </c>
      <c r="D233" s="1035"/>
      <c r="E233" s="1035"/>
      <c r="F233" s="1035"/>
      <c r="G233" s="655"/>
      <c r="H233"/>
    </row>
    <row r="234" spans="1:8" ht="15" thickBot="1">
      <c r="A234" s="1032" t="s">
        <v>937</v>
      </c>
      <c r="B234" s="640" t="s">
        <v>938</v>
      </c>
      <c r="C234" s="1034" t="s">
        <v>701</v>
      </c>
      <c r="D234" s="1035"/>
      <c r="E234" s="1035"/>
      <c r="F234" s="1035"/>
      <c r="G234" s="655"/>
      <c r="H234"/>
    </row>
    <row r="235" spans="1:8" ht="15" thickBot="1">
      <c r="A235" s="1032" t="s">
        <v>939</v>
      </c>
      <c r="B235" s="640" t="s">
        <v>940</v>
      </c>
      <c r="C235" s="1034" t="s">
        <v>701</v>
      </c>
      <c r="D235" s="1035"/>
      <c r="E235" s="1035"/>
      <c r="F235" s="1035"/>
      <c r="G235" s="655"/>
      <c r="H235"/>
    </row>
    <row r="236" spans="1:8" ht="15" thickBot="1">
      <c r="A236" s="1032" t="s">
        <v>941</v>
      </c>
      <c r="B236" s="640" t="s">
        <v>942</v>
      </c>
      <c r="C236" s="1034" t="s">
        <v>701</v>
      </c>
      <c r="D236" s="1035"/>
      <c r="E236" s="1035"/>
      <c r="F236" s="1035"/>
      <c r="G236" s="655"/>
      <c r="H236"/>
    </row>
    <row r="237" spans="1:8" ht="15" thickBot="1">
      <c r="A237" s="1032" t="s">
        <v>943</v>
      </c>
      <c r="B237" s="640" t="s">
        <v>944</v>
      </c>
      <c r="C237" s="1034" t="s">
        <v>701</v>
      </c>
      <c r="D237" s="1035"/>
      <c r="E237" s="1035"/>
      <c r="F237" s="1035"/>
      <c r="G237" s="655"/>
      <c r="H237"/>
    </row>
    <row r="238" spans="1:8" ht="15" thickBot="1">
      <c r="A238" s="1032" t="s">
        <v>908</v>
      </c>
      <c r="B238" s="640" t="s">
        <v>945</v>
      </c>
      <c r="C238" s="1034" t="s">
        <v>701</v>
      </c>
      <c r="D238" s="1035"/>
      <c r="E238" s="1035"/>
      <c r="F238" s="1035"/>
      <c r="G238" s="655"/>
      <c r="H238"/>
    </row>
    <row r="239" spans="1:8" ht="15.75" thickBot="1">
      <c r="A239" s="1032" t="s">
        <v>946</v>
      </c>
      <c r="B239" s="640" t="s">
        <v>947</v>
      </c>
      <c r="C239" s="1033" t="s">
        <v>701</v>
      </c>
      <c r="D239" s="1034">
        <v>20000101</v>
      </c>
      <c r="E239" s="1034">
        <v>20000101</v>
      </c>
      <c r="F239" s="1035"/>
      <c r="G239" s="655"/>
      <c r="H239"/>
    </row>
    <row r="240" spans="1:8" ht="29.25" thickBot="1">
      <c r="A240" s="1032" t="s">
        <v>948</v>
      </c>
      <c r="B240" s="640" t="s">
        <v>949</v>
      </c>
      <c r="C240" s="1033" t="s">
        <v>704</v>
      </c>
      <c r="D240" s="1034">
        <v>20010701</v>
      </c>
      <c r="E240" s="1034">
        <v>20010701</v>
      </c>
      <c r="F240" s="1035"/>
      <c r="G240" s="655"/>
      <c r="H240"/>
    </row>
    <row r="241" spans="1:8" ht="15.75" thickBot="1">
      <c r="A241" s="1032" t="s">
        <v>950</v>
      </c>
      <c r="B241" s="640" t="s">
        <v>951</v>
      </c>
      <c r="C241" s="1033" t="s">
        <v>704</v>
      </c>
      <c r="D241" s="1034">
        <v>20010701</v>
      </c>
      <c r="E241" s="1034">
        <v>20010701</v>
      </c>
      <c r="F241" s="1035"/>
      <c r="G241" s="655"/>
      <c r="H241"/>
    </row>
    <row r="242" spans="1:8" ht="15.75" thickBot="1">
      <c r="A242" s="1032" t="s">
        <v>952</v>
      </c>
      <c r="B242" s="640" t="s">
        <v>953</v>
      </c>
      <c r="C242" s="1033" t="s">
        <v>704</v>
      </c>
      <c r="D242" s="1034">
        <v>20010701</v>
      </c>
      <c r="E242" s="1034">
        <v>20010701</v>
      </c>
      <c r="F242" s="1035"/>
      <c r="G242" s="655"/>
      <c r="H242"/>
    </row>
    <row r="243" spans="1:8" ht="15.75" thickBot="1">
      <c r="A243" s="1032" t="s">
        <v>954</v>
      </c>
      <c r="B243" s="640" t="s">
        <v>955</v>
      </c>
      <c r="C243" s="1033" t="s">
        <v>704</v>
      </c>
      <c r="D243" s="1034">
        <v>20010701</v>
      </c>
      <c r="E243" s="1034">
        <v>20010701</v>
      </c>
      <c r="F243" s="1035"/>
      <c r="G243" s="655"/>
      <c r="H243"/>
    </row>
    <row r="244" spans="1:8" ht="15.75" thickBot="1">
      <c r="A244" s="1032" t="s">
        <v>956</v>
      </c>
      <c r="B244" s="640" t="s">
        <v>957</v>
      </c>
      <c r="C244" s="1033" t="s">
        <v>704</v>
      </c>
      <c r="D244" s="1034">
        <v>20010701</v>
      </c>
      <c r="E244" s="1034">
        <v>20010701</v>
      </c>
      <c r="F244" s="1035"/>
      <c r="G244" s="655"/>
      <c r="H244"/>
    </row>
    <row r="245" spans="1:8" ht="15.75" thickBot="1">
      <c r="A245" s="1032" t="s">
        <v>958</v>
      </c>
      <c r="B245" s="640" t="s">
        <v>959</v>
      </c>
      <c r="C245" s="1033" t="s">
        <v>704</v>
      </c>
      <c r="D245" s="1034">
        <v>20010701</v>
      </c>
      <c r="E245" s="1034">
        <v>20010701</v>
      </c>
      <c r="F245" s="1035"/>
      <c r="G245" s="655"/>
      <c r="H245"/>
    </row>
    <row r="246" spans="1:8" ht="29.25" thickBot="1">
      <c r="A246" s="1032" t="s">
        <v>960</v>
      </c>
      <c r="B246" s="640" t="s">
        <v>961</v>
      </c>
      <c r="C246" s="1033" t="s">
        <v>704</v>
      </c>
      <c r="D246" s="1034">
        <v>20010701</v>
      </c>
      <c r="E246" s="1034">
        <v>20010701</v>
      </c>
      <c r="F246" s="1035"/>
      <c r="G246" s="655"/>
      <c r="H246"/>
    </row>
    <row r="247" spans="1:8" ht="29.25" thickBot="1">
      <c r="A247" s="1032" t="s">
        <v>962</v>
      </c>
      <c r="B247" s="640" t="s">
        <v>963</v>
      </c>
      <c r="C247" s="1033" t="s">
        <v>704</v>
      </c>
      <c r="D247" s="1034">
        <v>20010701</v>
      </c>
      <c r="E247" s="1034">
        <v>20010701</v>
      </c>
      <c r="F247" s="1035"/>
      <c r="G247" s="655"/>
      <c r="H247"/>
    </row>
    <row r="248" spans="1:8" ht="29.25" thickBot="1">
      <c r="A248" s="1032" t="s">
        <v>964</v>
      </c>
      <c r="B248" s="640" t="s">
        <v>965</v>
      </c>
      <c r="C248" s="1033" t="s">
        <v>704</v>
      </c>
      <c r="D248" s="1034">
        <v>20010701</v>
      </c>
      <c r="E248" s="1034">
        <v>20010701</v>
      </c>
      <c r="F248" s="1035"/>
      <c r="G248" s="655"/>
      <c r="H248"/>
    </row>
    <row r="249" spans="1:8" ht="29.25" thickBot="1">
      <c r="A249" s="1032" t="s">
        <v>966</v>
      </c>
      <c r="B249" s="640" t="s">
        <v>967</v>
      </c>
      <c r="C249" s="1033" t="s">
        <v>704</v>
      </c>
      <c r="D249" s="1034">
        <v>20010701</v>
      </c>
      <c r="E249" s="1034">
        <v>20010701</v>
      </c>
      <c r="F249" s="1035"/>
      <c r="G249" s="655"/>
      <c r="H249"/>
    </row>
    <row r="250" spans="1:8" ht="29.25" thickBot="1">
      <c r="A250" s="1032" t="s">
        <v>968</v>
      </c>
      <c r="B250" s="640" t="s">
        <v>969</v>
      </c>
      <c r="C250" s="1033" t="s">
        <v>704</v>
      </c>
      <c r="D250" s="1034">
        <v>20010701</v>
      </c>
      <c r="E250" s="1034">
        <v>20010701</v>
      </c>
      <c r="F250" s="1035"/>
      <c r="G250" s="655"/>
      <c r="H250"/>
    </row>
    <row r="251" spans="1:8" ht="29.25" thickBot="1">
      <c r="A251" s="1032" t="s">
        <v>970</v>
      </c>
      <c r="B251" s="640" t="s">
        <v>971</v>
      </c>
      <c r="C251" s="1033" t="s">
        <v>704</v>
      </c>
      <c r="D251" s="1034">
        <v>20010701</v>
      </c>
      <c r="E251" s="1034">
        <v>20030101</v>
      </c>
      <c r="F251" s="1035"/>
      <c r="G251" s="655"/>
      <c r="H251"/>
    </row>
    <row r="252" spans="1:8" ht="29.25" thickBot="1">
      <c r="A252" s="1032" t="s">
        <v>972</v>
      </c>
      <c r="B252" s="640" t="s">
        <v>973</v>
      </c>
      <c r="C252" s="1033" t="s">
        <v>704</v>
      </c>
      <c r="D252" s="1034">
        <v>20010701</v>
      </c>
      <c r="E252" s="1034">
        <v>20010701</v>
      </c>
      <c r="F252" s="1035"/>
      <c r="G252" s="655"/>
      <c r="H252"/>
    </row>
    <row r="253" spans="1:8" ht="15.75" thickBot="1">
      <c r="A253" s="1032" t="s">
        <v>974</v>
      </c>
      <c r="B253" s="640" t="s">
        <v>560</v>
      </c>
      <c r="C253" s="1033" t="s">
        <v>704</v>
      </c>
      <c r="D253" s="1034">
        <v>20020101</v>
      </c>
      <c r="E253" s="1034">
        <v>20020101</v>
      </c>
      <c r="F253" s="1035"/>
      <c r="G253" s="655"/>
      <c r="H253"/>
    </row>
    <row r="254" spans="1:8" ht="15.75" thickBot="1">
      <c r="A254" s="1032" t="s">
        <v>975</v>
      </c>
      <c r="B254" s="640" t="s">
        <v>976</v>
      </c>
      <c r="C254" s="1033" t="s">
        <v>704</v>
      </c>
      <c r="D254" s="1034">
        <v>20020701</v>
      </c>
      <c r="E254" s="1034">
        <v>20020701</v>
      </c>
      <c r="F254" s="1035"/>
      <c r="G254" s="655"/>
      <c r="H254"/>
    </row>
    <row r="255" spans="1:8" ht="15.75" thickBot="1">
      <c r="A255" s="1032" t="s">
        <v>977</v>
      </c>
      <c r="B255" s="640" t="s">
        <v>978</v>
      </c>
      <c r="C255" s="1033" t="s">
        <v>704</v>
      </c>
      <c r="D255" s="1034">
        <v>20020701</v>
      </c>
      <c r="E255" s="1034">
        <v>20020701</v>
      </c>
      <c r="F255" s="1035"/>
      <c r="G255" s="655"/>
      <c r="H255"/>
    </row>
    <row r="256" spans="1:8" ht="29.25" thickBot="1">
      <c r="A256" s="1032" t="s">
        <v>979</v>
      </c>
      <c r="B256" s="640" t="s">
        <v>980</v>
      </c>
      <c r="C256" s="1033" t="s">
        <v>704</v>
      </c>
      <c r="D256" s="1034">
        <v>20020701</v>
      </c>
      <c r="E256" s="1034">
        <v>20020701</v>
      </c>
      <c r="F256" s="1035"/>
      <c r="G256" s="655"/>
      <c r="H256"/>
    </row>
    <row r="257" spans="1:8" ht="72" thickBot="1">
      <c r="A257" s="1032" t="s">
        <v>981</v>
      </c>
      <c r="B257" s="640" t="s">
        <v>982</v>
      </c>
      <c r="C257" s="1033" t="s">
        <v>704</v>
      </c>
      <c r="D257" s="1034">
        <v>20020701</v>
      </c>
      <c r="E257" s="1034">
        <v>20020701</v>
      </c>
      <c r="F257" s="1035"/>
      <c r="G257" s="655"/>
      <c r="H257"/>
    </row>
    <row r="258" spans="1:8" ht="72" thickBot="1">
      <c r="A258" s="1032" t="s">
        <v>983</v>
      </c>
      <c r="B258" s="640" t="s">
        <v>984</v>
      </c>
      <c r="C258" s="1033" t="s">
        <v>704</v>
      </c>
      <c r="D258" s="1034">
        <v>20020701</v>
      </c>
      <c r="E258" s="1034">
        <v>20020701</v>
      </c>
      <c r="F258" s="1035"/>
      <c r="G258" s="655"/>
      <c r="H258"/>
    </row>
    <row r="259" spans="1:8" ht="15.75" thickBot="1">
      <c r="A259" s="1032" t="s">
        <v>985</v>
      </c>
      <c r="B259" s="640" t="s">
        <v>986</v>
      </c>
      <c r="C259" s="1033" t="s">
        <v>704</v>
      </c>
      <c r="D259" s="1034">
        <v>20020701</v>
      </c>
      <c r="E259" s="1034">
        <v>20020701</v>
      </c>
      <c r="F259" s="1035"/>
      <c r="G259" s="655"/>
      <c r="H259"/>
    </row>
    <row r="260" spans="1:8" ht="29.25" thickBot="1">
      <c r="A260" s="1032" t="s">
        <v>987</v>
      </c>
      <c r="B260" s="640" t="s">
        <v>988</v>
      </c>
      <c r="C260" s="1033" t="s">
        <v>704</v>
      </c>
      <c r="D260" s="1034">
        <v>20030101</v>
      </c>
      <c r="E260" s="1034">
        <v>20030101</v>
      </c>
      <c r="F260" s="1035"/>
      <c r="G260" s="655"/>
      <c r="H260"/>
    </row>
    <row r="261" spans="1:8" ht="57.75" thickBot="1">
      <c r="A261" s="1032" t="s">
        <v>989</v>
      </c>
      <c r="B261" s="640" t="s">
        <v>990</v>
      </c>
      <c r="C261" s="1033" t="s">
        <v>704</v>
      </c>
      <c r="D261" s="1034">
        <v>20030101</v>
      </c>
      <c r="E261" s="1034">
        <v>20030101</v>
      </c>
      <c r="F261" s="1035"/>
      <c r="G261" s="655"/>
      <c r="H261"/>
    </row>
    <row r="262" spans="1:8" ht="43.5" thickBot="1">
      <c r="A262" s="1032" t="s">
        <v>991</v>
      </c>
      <c r="B262" s="640" t="s">
        <v>992</v>
      </c>
      <c r="C262" s="1033" t="s">
        <v>704</v>
      </c>
      <c r="D262" s="1034">
        <v>20030101</v>
      </c>
      <c r="E262" s="1034">
        <v>20030101</v>
      </c>
      <c r="F262" s="1035"/>
      <c r="G262" s="655"/>
      <c r="H262"/>
    </row>
    <row r="263" spans="1:8" ht="43.5" thickBot="1">
      <c r="A263" s="1032" t="s">
        <v>993</v>
      </c>
      <c r="B263" s="640" t="s">
        <v>994</v>
      </c>
      <c r="C263" s="1033" t="s">
        <v>704</v>
      </c>
      <c r="D263" s="1034">
        <v>20030101</v>
      </c>
      <c r="E263" s="1034">
        <v>20030101</v>
      </c>
      <c r="F263" s="1035"/>
      <c r="G263" s="655"/>
      <c r="H263"/>
    </row>
    <row r="264" spans="1:8" ht="43.5" thickBot="1">
      <c r="A264" s="1032" t="s">
        <v>995</v>
      </c>
      <c r="B264" s="640" t="s">
        <v>996</v>
      </c>
      <c r="C264" s="1033" t="s">
        <v>704</v>
      </c>
      <c r="D264" s="1034">
        <v>20030101</v>
      </c>
      <c r="E264" s="1034">
        <v>20030101</v>
      </c>
      <c r="F264" s="1035"/>
      <c r="G264" s="655"/>
      <c r="H264"/>
    </row>
    <row r="265" spans="1:8" ht="29.25" thickBot="1">
      <c r="A265" s="1032" t="s">
        <v>997</v>
      </c>
      <c r="B265" s="640" t="s">
        <v>998</v>
      </c>
      <c r="C265" s="1033" t="s">
        <v>704</v>
      </c>
      <c r="D265" s="1034">
        <v>20030101</v>
      </c>
      <c r="E265" s="1034">
        <v>20030101</v>
      </c>
      <c r="F265" s="1035"/>
      <c r="G265" s="655"/>
      <c r="H265"/>
    </row>
    <row r="266" spans="1:8" ht="29.25" thickBot="1">
      <c r="A266" s="1032" t="s">
        <v>999</v>
      </c>
      <c r="B266" s="640" t="s">
        <v>1000</v>
      </c>
      <c r="C266" s="1033" t="s">
        <v>704</v>
      </c>
      <c r="D266" s="1034">
        <v>20030101</v>
      </c>
      <c r="E266" s="1034">
        <v>20030101</v>
      </c>
      <c r="F266" s="1035"/>
      <c r="G266" s="655"/>
      <c r="H266"/>
    </row>
    <row r="267" spans="1:8" ht="29.25" thickBot="1">
      <c r="A267" s="1032" t="s">
        <v>1001</v>
      </c>
      <c r="B267" s="640" t="s">
        <v>1002</v>
      </c>
      <c r="C267" s="1033" t="s">
        <v>704</v>
      </c>
      <c r="D267" s="1034">
        <v>20030101</v>
      </c>
      <c r="E267" s="1034">
        <v>20030101</v>
      </c>
      <c r="F267" s="1035"/>
      <c r="G267" s="655"/>
      <c r="H267"/>
    </row>
    <row r="268" spans="1:8" ht="15.75" thickBot="1">
      <c r="A268" s="1032" t="s">
        <v>1003</v>
      </c>
      <c r="B268" s="640" t="s">
        <v>1004</v>
      </c>
      <c r="C268" s="1033" t="s">
        <v>704</v>
      </c>
      <c r="D268" s="1034">
        <v>20030101</v>
      </c>
      <c r="E268" s="1034">
        <v>20030101</v>
      </c>
      <c r="F268" s="1035"/>
      <c r="G268" s="655"/>
      <c r="H268"/>
    </row>
    <row r="269" spans="1:8" ht="29.25" thickBot="1">
      <c r="A269" s="1032" t="s">
        <v>1005</v>
      </c>
      <c r="B269" s="640" t="s">
        <v>1006</v>
      </c>
      <c r="C269" s="1033" t="s">
        <v>704</v>
      </c>
      <c r="D269" s="1034">
        <v>20030101</v>
      </c>
      <c r="E269" s="1034">
        <v>20030101</v>
      </c>
      <c r="F269" s="1035"/>
      <c r="G269" s="655"/>
      <c r="H269"/>
    </row>
    <row r="270" spans="1:8" ht="43.5" thickBot="1">
      <c r="A270" s="1032" t="s">
        <v>1007</v>
      </c>
      <c r="B270" s="640" t="s">
        <v>1008</v>
      </c>
      <c r="C270" s="1033" t="s">
        <v>704</v>
      </c>
      <c r="D270" s="1034">
        <v>20030101</v>
      </c>
      <c r="E270" s="1034">
        <v>20030101</v>
      </c>
      <c r="F270" s="1035"/>
      <c r="G270" s="655"/>
      <c r="H270"/>
    </row>
    <row r="271" spans="1:8" ht="29.25" thickBot="1">
      <c r="A271" s="1032" t="s">
        <v>1009</v>
      </c>
      <c r="B271" s="640" t="s">
        <v>1010</v>
      </c>
      <c r="C271" s="1033" t="s">
        <v>704</v>
      </c>
      <c r="D271" s="1034">
        <v>20070401</v>
      </c>
      <c r="E271" s="1034">
        <v>20070401</v>
      </c>
      <c r="F271" s="1035"/>
      <c r="G271" s="655"/>
      <c r="H271"/>
    </row>
    <row r="272" spans="1:8" ht="43.5" thickBot="1">
      <c r="A272" s="1032" t="s">
        <v>1011</v>
      </c>
      <c r="B272" s="640" t="s">
        <v>1012</v>
      </c>
      <c r="C272" s="1033" t="s">
        <v>704</v>
      </c>
      <c r="D272" s="1034">
        <v>20110101</v>
      </c>
      <c r="E272" s="1034">
        <v>20110101</v>
      </c>
      <c r="F272" s="1035"/>
      <c r="G272" s="655"/>
      <c r="H272"/>
    </row>
    <row r="273" spans="1:8" ht="85.7" customHeight="1" thickBot="1">
      <c r="A273" s="1032" t="s">
        <v>1013</v>
      </c>
      <c r="B273" s="640" t="s">
        <v>1014</v>
      </c>
      <c r="C273" s="1033" t="s">
        <v>704</v>
      </c>
      <c r="D273" s="1034">
        <v>20030101</v>
      </c>
      <c r="E273" s="1034">
        <v>20030101</v>
      </c>
      <c r="F273" s="1035"/>
      <c r="G273" s="655"/>
      <c r="H273"/>
    </row>
    <row r="274" spans="1:8" ht="15.75" thickBot="1">
      <c r="A274" s="1032" t="s">
        <v>1015</v>
      </c>
      <c r="B274" s="640" t="s">
        <v>1016</v>
      </c>
      <c r="C274" s="1033" t="s">
        <v>704</v>
      </c>
      <c r="D274" s="1034">
        <v>20020401</v>
      </c>
      <c r="E274" s="1034">
        <v>20020401</v>
      </c>
      <c r="F274" s="1035"/>
      <c r="G274" s="655"/>
      <c r="H274"/>
    </row>
    <row r="275" spans="1:8" ht="15.75" thickBot="1">
      <c r="A275" s="1032" t="s">
        <v>1017</v>
      </c>
      <c r="B275" s="640" t="s">
        <v>1018</v>
      </c>
      <c r="C275" s="1033" t="s">
        <v>704</v>
      </c>
      <c r="D275" s="1034">
        <v>20020401</v>
      </c>
      <c r="E275" s="1034">
        <v>20020401</v>
      </c>
      <c r="F275" s="1035"/>
      <c r="G275" s="655"/>
      <c r="H275"/>
    </row>
    <row r="276" spans="1:8" ht="15.75" thickBot="1">
      <c r="A276" s="1032" t="s">
        <v>1019</v>
      </c>
      <c r="B276" s="640" t="s">
        <v>1020</v>
      </c>
      <c r="C276" s="1033" t="s">
        <v>704</v>
      </c>
      <c r="D276" s="1034">
        <v>20020401</v>
      </c>
      <c r="E276" s="1034">
        <v>20020401</v>
      </c>
      <c r="F276" s="1035"/>
      <c r="G276" s="655"/>
      <c r="H276"/>
    </row>
    <row r="277" spans="1:8" ht="15.75" thickBot="1">
      <c r="A277" s="1032" t="s">
        <v>1021</v>
      </c>
      <c r="B277" s="640" t="s">
        <v>1022</v>
      </c>
      <c r="C277" s="1033" t="s">
        <v>704</v>
      </c>
      <c r="D277" s="1034">
        <v>20020401</v>
      </c>
      <c r="E277" s="1034">
        <v>20020401</v>
      </c>
      <c r="F277" s="1035"/>
      <c r="G277" s="655"/>
      <c r="H277"/>
    </row>
    <row r="278" spans="1:8" ht="15.75" thickBot="1">
      <c r="A278" s="1032" t="s">
        <v>1023</v>
      </c>
      <c r="B278" s="640" t="s">
        <v>1024</v>
      </c>
      <c r="C278" s="1033" t="s">
        <v>704</v>
      </c>
      <c r="D278" s="1034">
        <v>20020401</v>
      </c>
      <c r="E278" s="1034">
        <v>20040701</v>
      </c>
      <c r="F278" s="1035"/>
      <c r="G278" s="655"/>
      <c r="H278"/>
    </row>
    <row r="279" spans="1:8" ht="29.25" thickBot="1">
      <c r="A279" s="1032" t="s">
        <v>1025</v>
      </c>
      <c r="B279" s="640" t="s">
        <v>1026</v>
      </c>
      <c r="C279" s="1033" t="s">
        <v>704</v>
      </c>
      <c r="D279" s="1034">
        <v>20030101</v>
      </c>
      <c r="E279" s="1034">
        <v>20030101</v>
      </c>
      <c r="F279" s="1035"/>
      <c r="G279" s="655"/>
      <c r="H279"/>
    </row>
    <row r="280" spans="1:8" ht="29.25" thickBot="1">
      <c r="A280" s="1032" t="s">
        <v>1027</v>
      </c>
      <c r="B280" s="640" t="s">
        <v>1028</v>
      </c>
      <c r="C280" s="1033" t="s">
        <v>704</v>
      </c>
      <c r="D280" s="1034">
        <v>20030401</v>
      </c>
      <c r="E280" s="1034">
        <v>20030401</v>
      </c>
      <c r="F280" s="1035"/>
      <c r="G280" s="655"/>
      <c r="H280"/>
    </row>
    <row r="281" spans="1:8" ht="29.25" thickBot="1">
      <c r="A281" s="1032" t="s">
        <v>1029</v>
      </c>
      <c r="B281" s="640" t="s">
        <v>1030</v>
      </c>
      <c r="C281" s="1033" t="s">
        <v>704</v>
      </c>
      <c r="D281" s="1034">
        <v>20030401</v>
      </c>
      <c r="E281" s="1034">
        <v>20030401</v>
      </c>
      <c r="F281" s="1035"/>
      <c r="G281" s="655"/>
      <c r="H281"/>
    </row>
    <row r="282" spans="1:8" ht="15.75" thickBot="1">
      <c r="A282" s="1032" t="s">
        <v>1031</v>
      </c>
      <c r="B282" s="640" t="s">
        <v>1032</v>
      </c>
      <c r="C282" s="1033" t="s">
        <v>704</v>
      </c>
      <c r="D282" s="1034">
        <v>20031001</v>
      </c>
      <c r="E282" s="1034">
        <v>20031001</v>
      </c>
      <c r="F282" s="1035"/>
      <c r="G282" s="655"/>
      <c r="H282"/>
    </row>
    <row r="283" spans="1:8" ht="15.75" thickBot="1">
      <c r="A283" s="1032" t="s">
        <v>1033</v>
      </c>
      <c r="B283" s="640" t="s">
        <v>1034</v>
      </c>
      <c r="C283" s="1033" t="s">
        <v>704</v>
      </c>
      <c r="D283" s="1034">
        <v>20031001</v>
      </c>
      <c r="E283" s="1034">
        <v>20031001</v>
      </c>
      <c r="F283" s="1035"/>
      <c r="G283" s="655"/>
      <c r="H283"/>
    </row>
    <row r="284" spans="1:8" ht="15.75" thickBot="1">
      <c r="A284" s="1032" t="s">
        <v>1035</v>
      </c>
      <c r="B284" s="640" t="s">
        <v>1036</v>
      </c>
      <c r="C284" s="1033" t="s">
        <v>704</v>
      </c>
      <c r="D284" s="1034">
        <v>20031001</v>
      </c>
      <c r="E284" s="1034">
        <v>20031001</v>
      </c>
      <c r="F284" s="1035"/>
      <c r="G284" s="655"/>
      <c r="H284"/>
    </row>
    <row r="285" spans="1:8" ht="15.75" thickBot="1">
      <c r="A285" s="1032" t="s">
        <v>1037</v>
      </c>
      <c r="B285" s="640" t="s">
        <v>1038</v>
      </c>
      <c r="C285" s="1033" t="s">
        <v>704</v>
      </c>
      <c r="D285" s="1034">
        <v>20031001</v>
      </c>
      <c r="E285" s="1034">
        <v>20031001</v>
      </c>
      <c r="F285" s="1035"/>
      <c r="G285" s="655"/>
      <c r="H285"/>
    </row>
    <row r="286" spans="1:8" ht="15.75" thickBot="1">
      <c r="A286" s="1032" t="s">
        <v>1039</v>
      </c>
      <c r="B286" s="640" t="s">
        <v>1040</v>
      </c>
      <c r="C286" s="1033" t="s">
        <v>704</v>
      </c>
      <c r="D286" s="1034">
        <v>20031001</v>
      </c>
      <c r="E286" s="1034">
        <v>20031001</v>
      </c>
      <c r="F286" s="1035"/>
      <c r="G286" s="655"/>
      <c r="H286"/>
    </row>
    <row r="287" spans="1:8" ht="15.75" thickBot="1">
      <c r="A287" s="1032" t="s">
        <v>1041</v>
      </c>
      <c r="B287" s="640" t="s">
        <v>1042</v>
      </c>
      <c r="C287" s="1033" t="s">
        <v>704</v>
      </c>
      <c r="D287" s="1034">
        <v>20031001</v>
      </c>
      <c r="E287" s="1034">
        <v>20031001</v>
      </c>
      <c r="F287" s="1035"/>
      <c r="G287" s="655"/>
      <c r="H287"/>
    </row>
    <row r="288" spans="1:8" ht="15.75" thickBot="1">
      <c r="A288" s="1032" t="s">
        <v>1043</v>
      </c>
      <c r="B288" s="640" t="s">
        <v>1044</v>
      </c>
      <c r="C288" s="1033" t="s">
        <v>704</v>
      </c>
      <c r="D288" s="1034">
        <v>20031001</v>
      </c>
      <c r="E288" s="1034">
        <v>20031001</v>
      </c>
      <c r="F288" s="1035"/>
      <c r="G288" s="655"/>
      <c r="H288"/>
    </row>
    <row r="289" spans="1:8" ht="29.25" thickBot="1">
      <c r="A289" s="1032" t="s">
        <v>1045</v>
      </c>
      <c r="B289" s="640" t="s">
        <v>1046</v>
      </c>
      <c r="C289" s="1033" t="s">
        <v>704</v>
      </c>
      <c r="D289" s="1034">
        <v>20031001</v>
      </c>
      <c r="E289" s="1034">
        <v>20031001</v>
      </c>
      <c r="F289" s="1035"/>
      <c r="G289" s="655"/>
      <c r="H289"/>
    </row>
    <row r="290" spans="1:8" ht="15.75" thickBot="1">
      <c r="A290" s="1032" t="s">
        <v>1047</v>
      </c>
      <c r="B290" s="640" t="s">
        <v>1048</v>
      </c>
      <c r="C290" s="1033" t="s">
        <v>704</v>
      </c>
      <c r="D290" s="1034">
        <v>20031001</v>
      </c>
      <c r="E290" s="1034">
        <v>20031001</v>
      </c>
      <c r="F290" s="1035"/>
      <c r="G290" s="655"/>
      <c r="H290"/>
    </row>
    <row r="291" spans="1:8" ht="15.75" thickBot="1">
      <c r="A291" s="1032" t="s">
        <v>1049</v>
      </c>
      <c r="B291" s="640" t="s">
        <v>1050</v>
      </c>
      <c r="C291" s="1033" t="s">
        <v>704</v>
      </c>
      <c r="D291" s="1034">
        <v>20031001</v>
      </c>
      <c r="E291" s="1034">
        <v>20031001</v>
      </c>
      <c r="F291" s="1035"/>
      <c r="G291" s="655"/>
      <c r="H291"/>
    </row>
    <row r="292" spans="1:8" ht="15.75" thickBot="1">
      <c r="A292" s="1032" t="s">
        <v>1051</v>
      </c>
      <c r="B292" s="640" t="s">
        <v>1052</v>
      </c>
      <c r="C292" s="1033" t="s">
        <v>704</v>
      </c>
      <c r="D292" s="1034">
        <v>20031001</v>
      </c>
      <c r="E292" s="1034">
        <v>20031001</v>
      </c>
      <c r="F292" s="1035"/>
      <c r="G292" s="655"/>
      <c r="H292"/>
    </row>
    <row r="293" spans="1:8" ht="15.75" thickBot="1">
      <c r="A293" s="1032" t="s">
        <v>1053</v>
      </c>
      <c r="B293" s="640" t="s">
        <v>1054</v>
      </c>
      <c r="C293" s="1033" t="s">
        <v>704</v>
      </c>
      <c r="D293" s="1034">
        <v>20031001</v>
      </c>
      <c r="E293" s="1034">
        <v>20031001</v>
      </c>
      <c r="F293" s="1035"/>
      <c r="G293" s="655"/>
      <c r="H293"/>
    </row>
    <row r="294" spans="1:8" ht="15.75" thickBot="1">
      <c r="A294" s="1032" t="s">
        <v>1055</v>
      </c>
      <c r="B294" s="640" t="s">
        <v>1056</v>
      </c>
      <c r="C294" s="1033" t="s">
        <v>704</v>
      </c>
      <c r="D294" s="1034">
        <v>20031001</v>
      </c>
      <c r="E294" s="1034">
        <v>20031001</v>
      </c>
      <c r="F294" s="1035"/>
      <c r="G294" s="655"/>
      <c r="H294"/>
    </row>
    <row r="295" spans="1:8" ht="15.75" thickBot="1">
      <c r="A295" s="1032" t="s">
        <v>1057</v>
      </c>
      <c r="B295" s="640" t="s">
        <v>1058</v>
      </c>
      <c r="C295" s="1033" t="s">
        <v>704</v>
      </c>
      <c r="D295" s="1034">
        <v>20031001</v>
      </c>
      <c r="E295" s="1034">
        <v>20031001</v>
      </c>
      <c r="F295" s="1035"/>
      <c r="G295" s="655"/>
      <c r="H295"/>
    </row>
    <row r="296" spans="1:8" ht="15.75" thickBot="1">
      <c r="A296" s="1032" t="s">
        <v>1059</v>
      </c>
      <c r="B296" s="640" t="s">
        <v>1060</v>
      </c>
      <c r="C296" s="1033" t="s">
        <v>704</v>
      </c>
      <c r="D296" s="1034">
        <v>20031001</v>
      </c>
      <c r="E296" s="1034">
        <v>20031001</v>
      </c>
      <c r="F296" s="1035"/>
      <c r="G296" s="655"/>
      <c r="H296"/>
    </row>
    <row r="297" spans="1:8" ht="15.75" thickBot="1">
      <c r="A297" s="1032" t="s">
        <v>1061</v>
      </c>
      <c r="B297" s="640" t="s">
        <v>1062</v>
      </c>
      <c r="C297" s="1033" t="s">
        <v>704</v>
      </c>
      <c r="D297" s="1034">
        <v>20031001</v>
      </c>
      <c r="E297" s="1034">
        <v>20031001</v>
      </c>
      <c r="F297" s="1035"/>
      <c r="G297" s="655"/>
      <c r="H297"/>
    </row>
    <row r="298" spans="1:8" ht="15.75" thickBot="1">
      <c r="A298" s="1032" t="s">
        <v>1063</v>
      </c>
      <c r="B298" s="640" t="s">
        <v>1064</v>
      </c>
      <c r="C298" s="1033" t="s">
        <v>704</v>
      </c>
      <c r="D298" s="1034">
        <v>20031001</v>
      </c>
      <c r="E298" s="1034">
        <v>20031001</v>
      </c>
      <c r="F298" s="1035"/>
      <c r="G298" s="655"/>
      <c r="H298"/>
    </row>
    <row r="299" spans="1:8" ht="29.25" thickBot="1">
      <c r="A299" s="1032" t="s">
        <v>1065</v>
      </c>
      <c r="B299" s="640" t="s">
        <v>1066</v>
      </c>
      <c r="C299" s="1033" t="s">
        <v>704</v>
      </c>
      <c r="D299" s="1034">
        <v>20031001</v>
      </c>
      <c r="E299" s="1034">
        <v>20031001</v>
      </c>
      <c r="F299" s="1035"/>
      <c r="G299" s="655"/>
      <c r="H299"/>
    </row>
    <row r="300" spans="1:8" ht="15.75" thickBot="1">
      <c r="A300" s="1032" t="s">
        <v>1067</v>
      </c>
      <c r="B300" s="640" t="s">
        <v>1068</v>
      </c>
      <c r="C300" s="1033" t="s">
        <v>704</v>
      </c>
      <c r="D300" s="1034">
        <v>20031001</v>
      </c>
      <c r="E300" s="1034">
        <v>20031001</v>
      </c>
      <c r="F300" s="1035"/>
      <c r="G300" s="655"/>
      <c r="H300"/>
    </row>
    <row r="301" spans="1:8" ht="15.75" thickBot="1">
      <c r="A301" s="1032" t="s">
        <v>1069</v>
      </c>
      <c r="B301" s="640" t="s">
        <v>1070</v>
      </c>
      <c r="C301" s="1033" t="s">
        <v>704</v>
      </c>
      <c r="D301" s="1034">
        <v>20031001</v>
      </c>
      <c r="E301" s="1034">
        <v>20031001</v>
      </c>
      <c r="F301" s="1035"/>
      <c r="G301" s="655"/>
      <c r="H301"/>
    </row>
    <row r="302" spans="1:8" ht="29.25" thickBot="1">
      <c r="A302" s="1032" t="s">
        <v>1071</v>
      </c>
      <c r="B302" s="640" t="s">
        <v>1072</v>
      </c>
      <c r="C302" s="1033" t="s">
        <v>704</v>
      </c>
      <c r="D302" s="1034">
        <v>20031001</v>
      </c>
      <c r="E302" s="1034">
        <v>20031001</v>
      </c>
      <c r="F302" s="1035"/>
      <c r="G302" s="655"/>
      <c r="H302"/>
    </row>
    <row r="303" spans="1:8" ht="29.25" thickBot="1">
      <c r="A303" s="1032" t="s">
        <v>1073</v>
      </c>
      <c r="B303" s="640" t="s">
        <v>1074</v>
      </c>
      <c r="C303" s="1033" t="s">
        <v>704</v>
      </c>
      <c r="D303" s="1034">
        <v>20031001</v>
      </c>
      <c r="E303" s="1034">
        <v>20031001</v>
      </c>
      <c r="F303" s="1035"/>
      <c r="G303" s="655"/>
      <c r="H303"/>
    </row>
    <row r="304" spans="1:8" ht="15.75" thickBot="1">
      <c r="A304" s="1032" t="s">
        <v>1075</v>
      </c>
      <c r="B304" s="640" t="s">
        <v>1076</v>
      </c>
      <c r="C304" s="1033" t="s">
        <v>704</v>
      </c>
      <c r="D304" s="1034">
        <v>20031001</v>
      </c>
      <c r="E304" s="1034">
        <v>20031001</v>
      </c>
      <c r="F304" s="1035"/>
      <c r="G304" s="655"/>
      <c r="H304"/>
    </row>
    <row r="305" spans="1:8" ht="29.25" thickBot="1">
      <c r="A305" s="1032" t="s">
        <v>1077</v>
      </c>
      <c r="B305" s="640" t="s">
        <v>1078</v>
      </c>
      <c r="C305" s="1033" t="s">
        <v>704</v>
      </c>
      <c r="D305" s="1034">
        <v>20031001</v>
      </c>
      <c r="E305" s="1034">
        <v>20031001</v>
      </c>
      <c r="F305" s="1035"/>
      <c r="G305" s="655"/>
      <c r="H305"/>
    </row>
    <row r="306" spans="1:8" ht="15.75" thickBot="1">
      <c r="A306" s="1032" t="s">
        <v>1079</v>
      </c>
      <c r="B306" s="640" t="s">
        <v>1080</v>
      </c>
      <c r="C306" s="1033" t="s">
        <v>704</v>
      </c>
      <c r="D306" s="1034">
        <v>20031001</v>
      </c>
      <c r="E306" s="1034">
        <v>20031001</v>
      </c>
      <c r="F306" s="1035"/>
      <c r="G306" s="655"/>
      <c r="H306"/>
    </row>
    <row r="307" spans="1:8" ht="15.75" thickBot="1">
      <c r="A307" s="1032" t="s">
        <v>1081</v>
      </c>
      <c r="B307" s="640" t="s">
        <v>1082</v>
      </c>
      <c r="C307" s="1033" t="s">
        <v>704</v>
      </c>
      <c r="D307" s="1034">
        <v>20031001</v>
      </c>
      <c r="E307" s="1034">
        <v>20031001</v>
      </c>
      <c r="F307" s="1035"/>
      <c r="G307" s="655"/>
      <c r="H307"/>
    </row>
    <row r="308" spans="1:8" ht="15.75" thickBot="1">
      <c r="A308" s="1032" t="s">
        <v>1083</v>
      </c>
      <c r="B308" s="640" t="s">
        <v>1084</v>
      </c>
      <c r="C308" s="1033" t="s">
        <v>704</v>
      </c>
      <c r="D308" s="1034">
        <v>20031001</v>
      </c>
      <c r="E308" s="1034">
        <v>20031001</v>
      </c>
      <c r="F308" s="1035"/>
      <c r="G308" s="655"/>
      <c r="H308"/>
    </row>
    <row r="309" spans="1:8" ht="15.75" thickBot="1">
      <c r="A309" s="1032" t="s">
        <v>1085</v>
      </c>
      <c r="B309" s="640" t="s">
        <v>1086</v>
      </c>
      <c r="C309" s="1033" t="s">
        <v>704</v>
      </c>
      <c r="D309" s="1034">
        <v>20031001</v>
      </c>
      <c r="E309" s="1034">
        <v>20031001</v>
      </c>
      <c r="F309" s="1035"/>
      <c r="G309" s="655"/>
      <c r="H309"/>
    </row>
    <row r="310" spans="1:8" ht="29.25" thickBot="1">
      <c r="A310" s="1032" t="s">
        <v>1087</v>
      </c>
      <c r="B310" s="640" t="s">
        <v>1088</v>
      </c>
      <c r="C310" s="1033" t="s">
        <v>704</v>
      </c>
      <c r="D310" s="1034">
        <v>20031001</v>
      </c>
      <c r="E310" s="1034">
        <v>20031001</v>
      </c>
      <c r="F310" s="1035"/>
      <c r="G310" s="655"/>
      <c r="H310"/>
    </row>
    <row r="311" spans="1:8" ht="15.75" thickBot="1">
      <c r="A311" s="1032" t="s">
        <v>1089</v>
      </c>
      <c r="B311" s="640" t="s">
        <v>1090</v>
      </c>
      <c r="C311" s="1033" t="s">
        <v>704</v>
      </c>
      <c r="D311" s="1034">
        <v>20031001</v>
      </c>
      <c r="E311" s="1034">
        <v>20031001</v>
      </c>
      <c r="F311" s="1035"/>
      <c r="G311" s="655"/>
      <c r="H311"/>
    </row>
    <row r="312" spans="1:8" ht="15.75" thickBot="1">
      <c r="A312" s="1032" t="s">
        <v>1091</v>
      </c>
      <c r="B312" s="640" t="s">
        <v>1092</v>
      </c>
      <c r="C312" s="1033" t="s">
        <v>704</v>
      </c>
      <c r="D312" s="1034">
        <v>20031001</v>
      </c>
      <c r="E312" s="1034">
        <v>20031001</v>
      </c>
      <c r="F312" s="1035"/>
      <c r="G312" s="655"/>
      <c r="H312"/>
    </row>
    <row r="313" spans="1:8" ht="15.75" thickBot="1">
      <c r="A313" s="1032" t="s">
        <v>1093</v>
      </c>
      <c r="B313" s="640" t="s">
        <v>1094</v>
      </c>
      <c r="C313" s="1033" t="s">
        <v>704</v>
      </c>
      <c r="D313" s="1034">
        <v>20031001</v>
      </c>
      <c r="E313" s="1034">
        <v>20031001</v>
      </c>
      <c r="F313" s="1035"/>
      <c r="G313" s="655"/>
      <c r="H313"/>
    </row>
    <row r="314" spans="1:8" ht="15.75" thickBot="1">
      <c r="A314" s="1032" t="s">
        <v>1095</v>
      </c>
      <c r="B314" s="640" t="s">
        <v>1096</v>
      </c>
      <c r="C314" s="1033" t="s">
        <v>704</v>
      </c>
      <c r="D314" s="1034">
        <v>20031001</v>
      </c>
      <c r="E314" s="1034">
        <v>20031001</v>
      </c>
      <c r="F314" s="1035"/>
      <c r="G314" s="655"/>
      <c r="H314"/>
    </row>
    <row r="315" spans="1:8" ht="15.75" thickBot="1">
      <c r="A315" s="1032" t="s">
        <v>1097</v>
      </c>
      <c r="B315" s="640" t="s">
        <v>1098</v>
      </c>
      <c r="C315" s="1033" t="s">
        <v>704</v>
      </c>
      <c r="D315" s="1034">
        <v>20031001</v>
      </c>
      <c r="E315" s="1034">
        <v>20031001</v>
      </c>
      <c r="F315" s="1035"/>
      <c r="G315" s="655"/>
      <c r="H315"/>
    </row>
    <row r="316" spans="1:8" ht="15.75" thickBot="1">
      <c r="A316" s="1032" t="s">
        <v>1099</v>
      </c>
      <c r="B316" s="640" t="s">
        <v>1100</v>
      </c>
      <c r="C316" s="1033" t="s">
        <v>704</v>
      </c>
      <c r="D316" s="1034">
        <v>20031001</v>
      </c>
      <c r="E316" s="1034">
        <v>20031001</v>
      </c>
      <c r="F316" s="1035"/>
      <c r="G316" s="655"/>
      <c r="H316"/>
    </row>
    <row r="317" spans="1:8" ht="57.75" thickBot="1">
      <c r="A317" s="1032" t="s">
        <v>1101</v>
      </c>
      <c r="B317" s="640" t="s">
        <v>1102</v>
      </c>
      <c r="C317" s="1033" t="s">
        <v>704</v>
      </c>
      <c r="D317" s="1034">
        <v>20031001</v>
      </c>
      <c r="E317" s="1034">
        <v>20031001</v>
      </c>
      <c r="F317" s="1035"/>
      <c r="G317" s="655"/>
      <c r="H317"/>
    </row>
    <row r="318" spans="1:8" ht="29.25" thickBot="1">
      <c r="A318" s="1032" t="s">
        <v>1103</v>
      </c>
      <c r="B318" s="640" t="s">
        <v>1104</v>
      </c>
      <c r="C318" s="1033" t="s">
        <v>704</v>
      </c>
      <c r="D318" s="1034">
        <v>20040701</v>
      </c>
      <c r="E318" s="1034">
        <v>20040701</v>
      </c>
      <c r="F318" s="1035"/>
      <c r="G318" s="655"/>
      <c r="H318"/>
    </row>
    <row r="319" spans="1:8" ht="29.25" thickBot="1">
      <c r="A319" s="1032" t="s">
        <v>1105</v>
      </c>
      <c r="B319" s="640" t="s">
        <v>1106</v>
      </c>
      <c r="C319" s="1033" t="s">
        <v>704</v>
      </c>
      <c r="D319" s="1034">
        <v>20040101</v>
      </c>
      <c r="E319" s="1034">
        <v>20040101</v>
      </c>
      <c r="F319" s="1035"/>
      <c r="G319" s="655"/>
      <c r="H319"/>
    </row>
    <row r="320" spans="1:8" ht="29.25" thickBot="1">
      <c r="A320" s="1032" t="s">
        <v>1107</v>
      </c>
      <c r="B320" s="640" t="s">
        <v>1108</v>
      </c>
      <c r="C320" s="1033" t="s">
        <v>701</v>
      </c>
      <c r="D320" s="1034">
        <v>20050101</v>
      </c>
      <c r="E320" s="1034">
        <v>20050101</v>
      </c>
      <c r="F320" s="1035"/>
      <c r="G320" s="655"/>
      <c r="H320"/>
    </row>
    <row r="321" spans="1:8" ht="29.25" thickBot="1">
      <c r="A321" s="1032" t="s">
        <v>1109</v>
      </c>
      <c r="B321" s="640" t="s">
        <v>1110</v>
      </c>
      <c r="C321" s="1033" t="s">
        <v>701</v>
      </c>
      <c r="D321" s="1034">
        <v>20050101</v>
      </c>
      <c r="E321" s="1034">
        <v>20050101</v>
      </c>
      <c r="F321" s="1035"/>
      <c r="G321" s="655"/>
      <c r="H321"/>
    </row>
    <row r="322" spans="1:8" ht="29.25" thickBot="1">
      <c r="A322" s="1032" t="s">
        <v>1111</v>
      </c>
      <c r="B322" s="640" t="s">
        <v>1112</v>
      </c>
      <c r="C322" s="1033" t="s">
        <v>701</v>
      </c>
      <c r="D322" s="1034">
        <v>20050101</v>
      </c>
      <c r="E322" s="1034">
        <v>20050101</v>
      </c>
      <c r="F322" s="1035"/>
      <c r="G322" s="655"/>
      <c r="H322"/>
    </row>
    <row r="323" spans="1:8" ht="29.25" thickBot="1">
      <c r="A323" s="1032" t="s">
        <v>1113</v>
      </c>
      <c r="B323" s="640" t="s">
        <v>1114</v>
      </c>
      <c r="C323" s="1033" t="s">
        <v>701</v>
      </c>
      <c r="D323" s="1034">
        <v>20050101</v>
      </c>
      <c r="E323" s="1034">
        <v>20050101</v>
      </c>
      <c r="F323" s="1035"/>
      <c r="G323" s="655"/>
      <c r="H323"/>
    </row>
    <row r="324" spans="1:8" ht="29.25" thickBot="1">
      <c r="A324" s="1032" t="s">
        <v>1115</v>
      </c>
      <c r="B324" s="640" t="s">
        <v>1116</v>
      </c>
      <c r="C324" s="1033" t="s">
        <v>701</v>
      </c>
      <c r="D324" s="1034">
        <v>20050101</v>
      </c>
      <c r="E324" s="1034">
        <v>20050101</v>
      </c>
      <c r="F324" s="1035"/>
      <c r="G324" s="655"/>
      <c r="H324"/>
    </row>
    <row r="325" spans="1:8" ht="29.25" thickBot="1">
      <c r="A325" s="1032" t="s">
        <v>1117</v>
      </c>
      <c r="B325" s="640" t="s">
        <v>1118</v>
      </c>
      <c r="C325" s="1033" t="s">
        <v>701</v>
      </c>
      <c r="D325" s="1034">
        <v>20050101</v>
      </c>
      <c r="E325" s="1034">
        <v>20050101</v>
      </c>
      <c r="F325" s="1035"/>
      <c r="G325" s="655"/>
      <c r="H325"/>
    </row>
    <row r="326" spans="1:8" ht="29.25" thickBot="1">
      <c r="A326" s="1032" t="s">
        <v>1119</v>
      </c>
      <c r="B326" s="640" t="s">
        <v>1120</v>
      </c>
      <c r="C326" s="1033" t="s">
        <v>701</v>
      </c>
      <c r="D326" s="1034">
        <v>20050101</v>
      </c>
      <c r="E326" s="1034">
        <v>20050101</v>
      </c>
      <c r="F326" s="1035"/>
      <c r="G326" s="655"/>
      <c r="H326"/>
    </row>
    <row r="327" spans="1:8" ht="29.25" thickBot="1">
      <c r="A327" s="1032" t="s">
        <v>1121</v>
      </c>
      <c r="B327" s="640" t="s">
        <v>1122</v>
      </c>
      <c r="C327" s="1033" t="s">
        <v>701</v>
      </c>
      <c r="D327" s="1034">
        <v>20050101</v>
      </c>
      <c r="E327" s="1034">
        <v>20050101</v>
      </c>
      <c r="F327" s="1035"/>
      <c r="G327" s="655"/>
      <c r="H327"/>
    </row>
    <row r="328" spans="1:8" ht="29.25" thickBot="1">
      <c r="A328" s="1032" t="s">
        <v>1123</v>
      </c>
      <c r="B328" s="640" t="s">
        <v>1124</v>
      </c>
      <c r="C328" s="1033" t="s">
        <v>701</v>
      </c>
      <c r="D328" s="1034">
        <v>20050101</v>
      </c>
      <c r="E328" s="1034">
        <v>20050101</v>
      </c>
      <c r="F328" s="1035"/>
      <c r="G328" s="655"/>
      <c r="H328"/>
    </row>
    <row r="329" spans="1:8" ht="29.25" thickBot="1">
      <c r="A329" s="1032" t="s">
        <v>1125</v>
      </c>
      <c r="B329" s="640" t="s">
        <v>1126</v>
      </c>
      <c r="C329" s="1033" t="s">
        <v>701</v>
      </c>
      <c r="D329" s="1034">
        <v>20050101</v>
      </c>
      <c r="E329" s="1034">
        <v>20050101</v>
      </c>
      <c r="F329" s="1035"/>
      <c r="G329" s="655"/>
      <c r="H329"/>
    </row>
    <row r="330" spans="1:8" ht="29.25" thickBot="1">
      <c r="A330" s="1032" t="s">
        <v>1127</v>
      </c>
      <c r="B330" s="640" t="s">
        <v>1128</v>
      </c>
      <c r="C330" s="1033" t="s">
        <v>701</v>
      </c>
      <c r="D330" s="1034">
        <v>20050101</v>
      </c>
      <c r="E330" s="1034">
        <v>20050101</v>
      </c>
      <c r="F330" s="1035"/>
      <c r="G330" s="655"/>
      <c r="H330"/>
    </row>
    <row r="331" spans="1:8" ht="77.45" customHeight="1" thickBot="1">
      <c r="A331" s="1032" t="s">
        <v>1129</v>
      </c>
      <c r="B331" s="640" t="s">
        <v>1130</v>
      </c>
      <c r="C331" s="1033" t="s">
        <v>701</v>
      </c>
      <c r="D331" s="1034">
        <v>20050101</v>
      </c>
      <c r="E331" s="1034">
        <v>20050101</v>
      </c>
      <c r="F331" s="1035"/>
      <c r="G331" s="655"/>
      <c r="H331"/>
    </row>
    <row r="332" spans="1:8" ht="29.25" thickBot="1">
      <c r="A332" s="1032" t="s">
        <v>1131</v>
      </c>
      <c r="B332" s="640" t="s">
        <v>1132</v>
      </c>
      <c r="C332" s="1033" t="s">
        <v>701</v>
      </c>
      <c r="D332" s="1034">
        <v>20050101</v>
      </c>
      <c r="E332" s="1034">
        <v>20050101</v>
      </c>
      <c r="F332" s="1035"/>
      <c r="G332" s="655"/>
      <c r="H332"/>
    </row>
    <row r="333" spans="1:8" ht="29.25" thickBot="1">
      <c r="A333" s="1032" t="s">
        <v>1133</v>
      </c>
      <c r="B333" s="640" t="s">
        <v>1134</v>
      </c>
      <c r="C333" s="1033" t="s">
        <v>701</v>
      </c>
      <c r="D333" s="1034">
        <v>20050101</v>
      </c>
      <c r="E333" s="1034">
        <v>20050101</v>
      </c>
      <c r="F333" s="1035"/>
      <c r="G333" s="655"/>
      <c r="H333"/>
    </row>
    <row r="334" spans="1:8" ht="29.25" thickBot="1">
      <c r="A334" s="1032" t="s">
        <v>1135</v>
      </c>
      <c r="B334" s="640" t="s">
        <v>1136</v>
      </c>
      <c r="C334" s="1033" t="s">
        <v>701</v>
      </c>
      <c r="D334" s="1034">
        <v>20050101</v>
      </c>
      <c r="E334" s="1034">
        <v>20050101</v>
      </c>
      <c r="F334" s="1035"/>
      <c r="G334" s="655"/>
      <c r="H334"/>
    </row>
    <row r="335" spans="1:8" ht="29.25" thickBot="1">
      <c r="A335" s="1032" t="s">
        <v>1137</v>
      </c>
      <c r="B335" s="640" t="s">
        <v>1138</v>
      </c>
      <c r="C335" s="1033" t="s">
        <v>701</v>
      </c>
      <c r="D335" s="1034">
        <v>20050101</v>
      </c>
      <c r="E335" s="1034">
        <v>20050101</v>
      </c>
      <c r="F335" s="1035"/>
      <c r="G335" s="655"/>
      <c r="H335"/>
    </row>
    <row r="336" spans="1:8" ht="29.25" thickBot="1">
      <c r="A336" s="1032" t="s">
        <v>1139</v>
      </c>
      <c r="B336" s="640" t="s">
        <v>1140</v>
      </c>
      <c r="C336" s="1033" t="s">
        <v>701</v>
      </c>
      <c r="D336" s="1034">
        <v>20050101</v>
      </c>
      <c r="E336" s="1034">
        <v>20050101</v>
      </c>
      <c r="F336" s="1035"/>
      <c r="G336" s="655"/>
      <c r="H336"/>
    </row>
    <row r="337" spans="1:8" ht="15.75" thickBot="1">
      <c r="A337" s="1032" t="s">
        <v>1141</v>
      </c>
      <c r="B337" s="640" t="s">
        <v>1142</v>
      </c>
      <c r="C337" s="1033" t="s">
        <v>701</v>
      </c>
      <c r="D337" s="1034">
        <v>20050101</v>
      </c>
      <c r="E337" s="1034">
        <v>20050101</v>
      </c>
      <c r="F337" s="1035"/>
      <c r="G337" s="655"/>
      <c r="H337"/>
    </row>
    <row r="338" spans="1:8" ht="29.25" thickBot="1">
      <c r="A338" s="1032" t="s">
        <v>1143</v>
      </c>
      <c r="B338" s="640" t="s">
        <v>1144</v>
      </c>
      <c r="C338" s="1033" t="s">
        <v>701</v>
      </c>
      <c r="D338" s="1034">
        <v>20050101</v>
      </c>
      <c r="E338" s="1034">
        <v>20050101</v>
      </c>
      <c r="F338" s="1035"/>
      <c r="G338" s="655"/>
      <c r="H338"/>
    </row>
    <row r="339" spans="1:8" ht="29.25" thickBot="1">
      <c r="A339" s="1032" t="s">
        <v>1145</v>
      </c>
      <c r="B339" s="640" t="s">
        <v>1146</v>
      </c>
      <c r="C339" s="1033" t="s">
        <v>701</v>
      </c>
      <c r="D339" s="1034">
        <v>20050101</v>
      </c>
      <c r="E339" s="1034">
        <v>20050101</v>
      </c>
      <c r="F339" s="1035"/>
      <c r="G339" s="655"/>
      <c r="H339"/>
    </row>
    <row r="340" spans="1:8" ht="15.75" thickBot="1">
      <c r="A340" s="1032" t="s">
        <v>1147</v>
      </c>
      <c r="B340" s="640" t="s">
        <v>1148</v>
      </c>
      <c r="C340" s="1033" t="s">
        <v>704</v>
      </c>
      <c r="D340" s="1034">
        <v>20050101</v>
      </c>
      <c r="E340" s="1034">
        <v>20050101</v>
      </c>
      <c r="F340" s="1035"/>
      <c r="G340" s="655"/>
      <c r="H340"/>
    </row>
    <row r="341" spans="1:8" ht="29.25" thickBot="1">
      <c r="A341" s="1032" t="s">
        <v>1149</v>
      </c>
      <c r="B341" s="640" t="s">
        <v>1150</v>
      </c>
      <c r="C341" s="1033" t="s">
        <v>704</v>
      </c>
      <c r="D341" s="1034">
        <v>20050101</v>
      </c>
      <c r="E341" s="1034">
        <v>20050101</v>
      </c>
      <c r="F341" s="1035"/>
      <c r="G341" s="655"/>
      <c r="H341"/>
    </row>
    <row r="342" spans="1:8" ht="29.25" thickBot="1">
      <c r="A342" s="1032" t="s">
        <v>1151</v>
      </c>
      <c r="B342" s="640" t="s">
        <v>1152</v>
      </c>
      <c r="C342" s="1033" t="s">
        <v>701</v>
      </c>
      <c r="D342" s="1034">
        <v>20070101</v>
      </c>
      <c r="E342" s="1034">
        <v>20140101</v>
      </c>
      <c r="F342" s="1035"/>
      <c r="G342" s="655"/>
      <c r="H342"/>
    </row>
    <row r="343" spans="1:8" ht="29.25" thickBot="1">
      <c r="A343" s="1032" t="s">
        <v>1153</v>
      </c>
      <c r="B343" s="640" t="s">
        <v>1154</v>
      </c>
      <c r="C343" s="1033" t="s">
        <v>701</v>
      </c>
      <c r="D343" s="1034">
        <v>20140101</v>
      </c>
      <c r="E343" s="1034">
        <v>20140101</v>
      </c>
      <c r="F343" s="1035"/>
      <c r="G343" s="655"/>
      <c r="H343"/>
    </row>
    <row r="344" spans="1:8" ht="29.25" thickBot="1">
      <c r="A344" s="1032" t="s">
        <v>1155</v>
      </c>
      <c r="B344" s="640" t="s">
        <v>1156</v>
      </c>
      <c r="C344" s="1033" t="s">
        <v>704</v>
      </c>
      <c r="D344" s="1034">
        <v>20040101</v>
      </c>
      <c r="E344" s="1034">
        <v>20070101</v>
      </c>
      <c r="F344" s="1035"/>
      <c r="G344" s="655"/>
      <c r="H344"/>
    </row>
    <row r="345" spans="1:8" ht="15.75" thickBot="1">
      <c r="A345" s="1032" t="s">
        <v>1157</v>
      </c>
      <c r="B345" s="640" t="s">
        <v>1158</v>
      </c>
      <c r="C345" s="1033" t="s">
        <v>704</v>
      </c>
      <c r="D345" s="1034">
        <v>20040101</v>
      </c>
      <c r="E345" s="1034">
        <v>20040101</v>
      </c>
      <c r="F345" s="1035"/>
      <c r="G345" s="655"/>
      <c r="H345"/>
    </row>
    <row r="346" spans="1:8" ht="15.75" thickBot="1">
      <c r="A346" s="1032" t="s">
        <v>203</v>
      </c>
      <c r="B346" s="640" t="s">
        <v>1159</v>
      </c>
      <c r="C346" s="1033" t="s">
        <v>701</v>
      </c>
      <c r="D346" s="1035"/>
      <c r="E346" s="1035"/>
      <c r="F346" s="1035"/>
      <c r="G346" s="655"/>
      <c r="H346"/>
    </row>
    <row r="347" spans="1:8" ht="15.75" thickBot="1">
      <c r="A347" s="1032" t="s">
        <v>1160</v>
      </c>
      <c r="B347" s="640" t="s">
        <v>1161</v>
      </c>
      <c r="C347" s="1033" t="s">
        <v>701</v>
      </c>
      <c r="D347" s="1035"/>
      <c r="E347" s="1035"/>
      <c r="F347" s="1035"/>
      <c r="G347" s="655"/>
      <c r="H347"/>
    </row>
    <row r="348" spans="1:8" ht="15.75" thickBot="1">
      <c r="A348" s="1034" t="s">
        <v>1162</v>
      </c>
      <c r="B348" s="641">
        <v>99601</v>
      </c>
      <c r="C348" s="1033" t="s">
        <v>704</v>
      </c>
      <c r="D348" s="1034">
        <v>20040101</v>
      </c>
      <c r="E348" s="1034">
        <v>20110101</v>
      </c>
      <c r="F348" s="1035"/>
      <c r="G348" s="655"/>
      <c r="H348"/>
    </row>
    <row r="349" spans="1:8" ht="15.75" thickBot="1">
      <c r="A349" s="1034" t="s">
        <v>1163</v>
      </c>
      <c r="B349" s="641">
        <v>99602</v>
      </c>
      <c r="C349" s="1033" t="s">
        <v>704</v>
      </c>
      <c r="D349" s="1034">
        <v>20040101</v>
      </c>
      <c r="E349" s="1034">
        <v>20110101</v>
      </c>
      <c r="F349" s="1035"/>
      <c r="G349" s="655"/>
      <c r="H349"/>
    </row>
  </sheetData>
  <sheetProtection algorithmName="SHA-512" hashValue="AUfcjy1bwfsocMt4hSCUcpXYSfzWibRf/5Xyo7GUdsBiPl3EwfoNNPEkz/ybjSYupX0N40s7Ul9IrOb6qAo7DQ==" saltValue="sZyk6/UISlEKA0AeEHlWeQ==" spinCount="100000" sheet="1" formatColumns="0" formatRows="0"/>
  <mergeCells count="25">
    <mergeCell ref="A91:D91"/>
    <mergeCell ref="A5:F5"/>
    <mergeCell ref="A57:D58"/>
    <mergeCell ref="E57:E58"/>
    <mergeCell ref="A79:A80"/>
    <mergeCell ref="B79:B80"/>
    <mergeCell ref="C79:C80"/>
    <mergeCell ref="D79:D80"/>
    <mergeCell ref="E79:E80"/>
    <mergeCell ref="A16:A17"/>
    <mergeCell ref="B16:B17"/>
    <mergeCell ref="C16:C17"/>
    <mergeCell ref="D16:D17"/>
    <mergeCell ref="E16:E17"/>
    <mergeCell ref="A2:F2"/>
    <mergeCell ref="G14:G15"/>
    <mergeCell ref="F79:F80"/>
    <mergeCell ref="G79:G80"/>
    <mergeCell ref="A14:A15"/>
    <mergeCell ref="B14:B15"/>
    <mergeCell ref="C14:C15"/>
    <mergeCell ref="D14:D15"/>
    <mergeCell ref="E14:E15"/>
    <mergeCell ref="G16:G17"/>
    <mergeCell ref="G57:G58"/>
  </mergeCells>
  <hyperlinks>
    <hyperlink ref="D50" r:id="rId1" display="https://www.medicare.gov/coverage/durable-medical-equipment-coverage.html" xr:uid="{00000000-0004-0000-0500-000000000000}"/>
  </hyperlinks>
  <pageMargins left="0.25" right="0.25" top="0.5" bottom="0.75" header="0.3" footer="0.3"/>
  <pageSetup scale="75"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H82"/>
  <sheetViews>
    <sheetView zoomScale="60" zoomScaleNormal="60" workbookViewId="0">
      <selection activeCell="A21" sqref="A21"/>
    </sheetView>
  </sheetViews>
  <sheetFormatPr defaultColWidth="8.5703125" defaultRowHeight="12.75"/>
  <cols>
    <col min="1" max="1" width="56.5703125" style="280" customWidth="1"/>
    <col min="2" max="2" width="24.5703125" style="280" customWidth="1"/>
    <col min="3" max="3" width="18.5703125" style="280" customWidth="1"/>
    <col min="4" max="4" width="17.42578125" style="280" customWidth="1"/>
    <col min="5" max="5" width="16.5703125" style="280" customWidth="1"/>
    <col min="6" max="6" width="16.42578125" style="280" customWidth="1"/>
    <col min="7" max="7" width="13.42578125" style="280" customWidth="1"/>
    <col min="8" max="8" width="11.42578125" style="280" customWidth="1"/>
    <col min="9" max="16384" width="8.5703125" style="280"/>
  </cols>
  <sheetData>
    <row r="1" spans="1:8" ht="23.25">
      <c r="A1" s="627" t="s">
        <v>1164</v>
      </c>
      <c r="B1"/>
      <c r="C1"/>
      <c r="D1"/>
      <c r="E1"/>
      <c r="F1"/>
      <c r="G1"/>
    </row>
    <row r="2" spans="1:8" ht="125.85" customHeight="1" thickBot="1">
      <c r="A2" s="1036" t="s">
        <v>1165</v>
      </c>
      <c r="B2" s="1036"/>
      <c r="C2" s="1036"/>
      <c r="D2" s="1036"/>
      <c r="E2" s="1036"/>
      <c r="F2" s="1036"/>
    </row>
    <row r="3" spans="1:8" ht="51.75" thickBot="1">
      <c r="A3" s="1037" t="s">
        <v>1166</v>
      </c>
      <c r="B3" s="1038" t="s">
        <v>1167</v>
      </c>
      <c r="C3" s="1038" t="s">
        <v>1168</v>
      </c>
      <c r="D3" s="1038" t="s">
        <v>1169</v>
      </c>
      <c r="E3" s="1038" t="s">
        <v>1170</v>
      </c>
      <c r="F3" s="1038" t="s">
        <v>1171</v>
      </c>
      <c r="G3" s="1039" t="s">
        <v>482</v>
      </c>
      <c r="H3" s="1039" t="s">
        <v>1172</v>
      </c>
    </row>
    <row r="4" spans="1:8" ht="13.5" thickBot="1">
      <c r="A4" s="978" t="s">
        <v>590</v>
      </c>
      <c r="B4" s="979"/>
      <c r="C4" s="979"/>
      <c r="D4" s="979"/>
      <c r="E4" s="979"/>
      <c r="F4" s="980"/>
      <c r="G4" s="980"/>
      <c r="H4" s="980"/>
    </row>
    <row r="5" spans="1:8">
      <c r="A5" s="628" t="s">
        <v>1173</v>
      </c>
      <c r="B5" s="812" t="s">
        <v>1174</v>
      </c>
      <c r="C5" s="814"/>
      <c r="D5" s="629" t="s">
        <v>1175</v>
      </c>
      <c r="E5" s="814"/>
      <c r="F5" s="811" t="s">
        <v>1176</v>
      </c>
      <c r="G5" s="1040">
        <v>2</v>
      </c>
      <c r="H5" s="1040">
        <v>14</v>
      </c>
    </row>
    <row r="6" spans="1:8">
      <c r="A6" s="628" t="s">
        <v>1177</v>
      </c>
      <c r="B6" s="812"/>
      <c r="C6" s="814"/>
      <c r="D6" s="629"/>
      <c r="E6" s="814"/>
      <c r="F6" s="811"/>
      <c r="G6" s="809"/>
      <c r="H6" s="809"/>
    </row>
    <row r="7" spans="1:8" ht="38.25">
      <c r="A7" s="628" t="s">
        <v>1178</v>
      </c>
      <c r="B7" s="812"/>
      <c r="C7" s="814"/>
      <c r="D7" s="629" t="s">
        <v>1179</v>
      </c>
      <c r="E7" s="814"/>
      <c r="F7" s="811"/>
      <c r="G7" s="809"/>
      <c r="H7" s="809"/>
    </row>
    <row r="8" spans="1:8">
      <c r="A8" s="628" t="s">
        <v>1180</v>
      </c>
      <c r="B8" s="812"/>
      <c r="C8" s="814"/>
      <c r="D8" s="630"/>
      <c r="E8" s="814"/>
      <c r="F8" s="811"/>
      <c r="G8" s="809"/>
      <c r="H8" s="809"/>
    </row>
    <row r="9" spans="1:8" ht="26.25" thickBot="1">
      <c r="A9" s="631" t="s">
        <v>1181</v>
      </c>
      <c r="B9" s="813"/>
      <c r="C9" s="815"/>
      <c r="D9" s="1041"/>
      <c r="E9" s="815"/>
      <c r="F9" s="799"/>
      <c r="G9" s="810"/>
      <c r="H9" s="810"/>
    </row>
    <row r="10" spans="1:8">
      <c r="A10" s="628" t="s">
        <v>1173</v>
      </c>
      <c r="B10" s="1042" t="s">
        <v>1182</v>
      </c>
      <c r="C10" s="1043"/>
      <c r="D10" s="629" t="s">
        <v>1183</v>
      </c>
      <c r="E10" s="1043"/>
      <c r="F10" s="992" t="s">
        <v>1184</v>
      </c>
      <c r="G10" s="1040">
        <v>1</v>
      </c>
      <c r="H10" s="1040">
        <v>13</v>
      </c>
    </row>
    <row r="11" spans="1:8">
      <c r="A11" s="628" t="s">
        <v>1177</v>
      </c>
      <c r="B11" s="812"/>
      <c r="C11" s="814"/>
      <c r="D11" s="629" t="s">
        <v>1175</v>
      </c>
      <c r="E11" s="814"/>
      <c r="F11" s="811"/>
      <c r="G11" s="809"/>
      <c r="H11" s="809"/>
    </row>
    <row r="12" spans="1:8" ht="13.5" thickBot="1">
      <c r="A12" s="631" t="s">
        <v>1180</v>
      </c>
      <c r="B12" s="813"/>
      <c r="C12" s="815"/>
      <c r="D12" s="1044" t="s">
        <v>1185</v>
      </c>
      <c r="E12" s="815"/>
      <c r="F12" s="799"/>
      <c r="G12" s="810"/>
      <c r="H12" s="810"/>
    </row>
    <row r="13" spans="1:8" ht="26.25" thickBot="1">
      <c r="A13" s="631" t="s">
        <v>1186</v>
      </c>
      <c r="B13" s="1045" t="s">
        <v>1187</v>
      </c>
      <c r="C13" s="1045" t="s">
        <v>1188</v>
      </c>
      <c r="D13" s="1046"/>
      <c r="E13" s="1047"/>
      <c r="F13" s="988" t="s">
        <v>214</v>
      </c>
      <c r="G13" s="1048">
        <v>13</v>
      </c>
      <c r="H13" s="1048">
        <v>27</v>
      </c>
    </row>
    <row r="14" spans="1:8" ht="13.5" thickBot="1">
      <c r="A14" s="631" t="s">
        <v>1189</v>
      </c>
      <c r="B14" s="1045" t="s">
        <v>1190</v>
      </c>
      <c r="C14" s="1045">
        <v>17</v>
      </c>
      <c r="D14" s="1045"/>
      <c r="E14" s="1045"/>
      <c r="F14" s="988" t="s">
        <v>223</v>
      </c>
      <c r="G14" s="1048">
        <v>22</v>
      </c>
      <c r="H14" s="1048">
        <v>36</v>
      </c>
    </row>
    <row r="15" spans="1:8" ht="13.5" thickBot="1">
      <c r="A15" s="978" t="s">
        <v>1191</v>
      </c>
      <c r="B15" s="979"/>
      <c r="C15" s="979"/>
      <c r="D15" s="979"/>
      <c r="E15" s="979"/>
      <c r="F15" s="980"/>
      <c r="G15" s="980"/>
      <c r="H15" s="980"/>
    </row>
    <row r="16" spans="1:8">
      <c r="A16" s="628" t="s">
        <v>1192</v>
      </c>
      <c r="B16" s="1042" t="s">
        <v>1193</v>
      </c>
      <c r="C16" s="1043"/>
      <c r="D16" s="1042"/>
      <c r="E16" s="1042" t="s">
        <v>1194</v>
      </c>
      <c r="F16" s="992" t="s">
        <v>1195</v>
      </c>
      <c r="G16" s="1040">
        <v>3</v>
      </c>
      <c r="H16" s="1040">
        <v>15</v>
      </c>
    </row>
    <row r="17" spans="1:8">
      <c r="A17" s="628" t="s">
        <v>1196</v>
      </c>
      <c r="B17" s="812"/>
      <c r="C17" s="814"/>
      <c r="D17" s="812"/>
      <c r="E17" s="812"/>
      <c r="F17" s="811"/>
      <c r="G17" s="809"/>
      <c r="H17" s="809"/>
    </row>
    <row r="18" spans="1:8" ht="13.5" thickBot="1">
      <c r="A18" s="631" t="s">
        <v>1197</v>
      </c>
      <c r="B18" s="813"/>
      <c r="C18" s="815"/>
      <c r="D18" s="813"/>
      <c r="E18" s="813"/>
      <c r="F18" s="799"/>
      <c r="G18" s="810"/>
      <c r="H18" s="810"/>
    </row>
    <row r="19" spans="1:8" ht="39" thickBot="1">
      <c r="A19" s="632" t="s">
        <v>1198</v>
      </c>
      <c r="B19" s="1045" t="s">
        <v>1193</v>
      </c>
      <c r="C19" s="1047"/>
      <c r="D19" s="1047"/>
      <c r="E19" s="1045" t="s">
        <v>1199</v>
      </c>
      <c r="F19" s="988" t="s">
        <v>1200</v>
      </c>
      <c r="G19" s="1049">
        <v>4</v>
      </c>
      <c r="H19" s="1049">
        <v>16</v>
      </c>
    </row>
    <row r="20" spans="1:8">
      <c r="A20" s="628" t="s">
        <v>1201</v>
      </c>
      <c r="B20" s="1042" t="s">
        <v>1202</v>
      </c>
      <c r="C20" s="1043"/>
      <c r="D20" s="629" t="s">
        <v>1203</v>
      </c>
      <c r="E20" s="1042" t="s">
        <v>1204</v>
      </c>
      <c r="F20" s="1050" t="s">
        <v>1200</v>
      </c>
      <c r="G20" s="1040">
        <v>4</v>
      </c>
      <c r="H20" s="1040">
        <v>16</v>
      </c>
    </row>
    <row r="21" spans="1:8" ht="38.25">
      <c r="A21" s="628" t="s">
        <v>1205</v>
      </c>
      <c r="B21" s="812"/>
      <c r="C21" s="814"/>
      <c r="D21" s="629" t="s">
        <v>1206</v>
      </c>
      <c r="E21" s="812"/>
      <c r="F21" s="821"/>
      <c r="G21" s="809"/>
      <c r="H21" s="809"/>
    </row>
    <row r="22" spans="1:8">
      <c r="A22" s="628" t="s">
        <v>1196</v>
      </c>
      <c r="B22" s="812"/>
      <c r="C22" s="814"/>
      <c r="D22" s="630"/>
      <c r="E22" s="812"/>
      <c r="F22" s="821"/>
      <c r="G22" s="809"/>
      <c r="H22" s="809"/>
    </row>
    <row r="23" spans="1:8">
      <c r="A23" s="628" t="s">
        <v>1197</v>
      </c>
      <c r="B23" s="812"/>
      <c r="C23" s="814"/>
      <c r="D23" s="630"/>
      <c r="E23" s="812"/>
      <c r="F23" s="821"/>
      <c r="G23" s="809"/>
      <c r="H23" s="809"/>
    </row>
    <row r="24" spans="1:8" ht="13.5" thickBot="1">
      <c r="A24" s="628" t="s">
        <v>1207</v>
      </c>
      <c r="B24" s="813"/>
      <c r="C24" s="815"/>
      <c r="D24" s="630"/>
      <c r="E24" s="813"/>
      <c r="F24" s="822"/>
      <c r="G24" s="810"/>
      <c r="H24" s="810"/>
    </row>
    <row r="25" spans="1:8">
      <c r="A25" s="1051" t="s">
        <v>1208</v>
      </c>
      <c r="B25" s="1042" t="s">
        <v>1193</v>
      </c>
      <c r="C25" s="1043"/>
      <c r="D25" s="1052" t="s">
        <v>1209</v>
      </c>
      <c r="E25" s="1042" t="s">
        <v>1210</v>
      </c>
      <c r="F25" s="1050" t="s">
        <v>1195</v>
      </c>
      <c r="G25" s="809">
        <v>3</v>
      </c>
      <c r="H25" s="809">
        <v>15</v>
      </c>
    </row>
    <row r="26" spans="1:8">
      <c r="A26" s="628" t="s">
        <v>1192</v>
      </c>
      <c r="B26" s="812"/>
      <c r="C26" s="814"/>
      <c r="D26" s="816"/>
      <c r="E26" s="812"/>
      <c r="F26" s="821"/>
      <c r="G26" s="809"/>
      <c r="H26" s="809"/>
    </row>
    <row r="27" spans="1:8">
      <c r="A27" s="628" t="s">
        <v>1211</v>
      </c>
      <c r="B27" s="812"/>
      <c r="C27" s="814"/>
      <c r="D27" s="816"/>
      <c r="E27" s="812"/>
      <c r="F27" s="821"/>
      <c r="G27" s="809"/>
      <c r="H27" s="809"/>
    </row>
    <row r="28" spans="1:8">
      <c r="A28" s="628" t="s">
        <v>1196</v>
      </c>
      <c r="B28" s="812"/>
      <c r="C28" s="814"/>
      <c r="D28" s="816"/>
      <c r="E28" s="812"/>
      <c r="F28" s="821"/>
      <c r="G28" s="809"/>
      <c r="H28" s="809"/>
    </row>
    <row r="29" spans="1:8" ht="13.5" thickBot="1">
      <c r="A29" s="631" t="s">
        <v>1197</v>
      </c>
      <c r="B29" s="813"/>
      <c r="C29" s="815"/>
      <c r="D29" s="817"/>
      <c r="E29" s="813"/>
      <c r="F29" s="822"/>
      <c r="G29" s="810"/>
      <c r="H29" s="810"/>
    </row>
    <row r="30" spans="1:8" ht="13.5" thickBot="1">
      <c r="A30" s="978" t="s">
        <v>1212</v>
      </c>
      <c r="B30" s="979"/>
      <c r="C30" s="979"/>
      <c r="D30" s="979"/>
      <c r="E30" s="979"/>
      <c r="F30" s="980"/>
      <c r="G30" s="653"/>
      <c r="H30" s="653"/>
    </row>
    <row r="31" spans="1:8">
      <c r="A31" s="628" t="s">
        <v>1213</v>
      </c>
      <c r="B31" s="1042"/>
      <c r="C31" s="1042" t="s">
        <v>1214</v>
      </c>
      <c r="D31" s="629" t="s">
        <v>1203</v>
      </c>
      <c r="E31" s="1043"/>
      <c r="F31" s="992" t="s">
        <v>1200</v>
      </c>
      <c r="G31" s="1040">
        <v>4</v>
      </c>
      <c r="H31" s="1040">
        <v>16</v>
      </c>
    </row>
    <row r="32" spans="1:8" ht="39" thickBot="1">
      <c r="A32" s="631" t="s">
        <v>1215</v>
      </c>
      <c r="B32" s="813"/>
      <c r="C32" s="813"/>
      <c r="D32" s="1044" t="s">
        <v>1206</v>
      </c>
      <c r="E32" s="815"/>
      <c r="F32" s="799"/>
      <c r="G32" s="810"/>
      <c r="H32" s="810"/>
    </row>
    <row r="33" spans="1:8">
      <c r="A33" s="628" t="s">
        <v>1216</v>
      </c>
      <c r="B33" s="1042"/>
      <c r="C33" s="1042" t="s">
        <v>1217</v>
      </c>
      <c r="D33" s="1043"/>
      <c r="E33" s="1043"/>
      <c r="F33" s="992" t="s">
        <v>1200</v>
      </c>
      <c r="G33" s="1040">
        <v>4</v>
      </c>
      <c r="H33" s="1040">
        <v>16</v>
      </c>
    </row>
    <row r="34" spans="1:8">
      <c r="A34" s="628" t="s">
        <v>1218</v>
      </c>
      <c r="B34" s="812"/>
      <c r="C34" s="812"/>
      <c r="D34" s="814"/>
      <c r="E34" s="814"/>
      <c r="F34" s="811"/>
      <c r="G34" s="809"/>
      <c r="H34" s="809"/>
    </row>
    <row r="35" spans="1:8">
      <c r="A35" s="628" t="s">
        <v>1219</v>
      </c>
      <c r="B35" s="812"/>
      <c r="C35" s="812"/>
      <c r="D35" s="814"/>
      <c r="E35" s="814"/>
      <c r="F35" s="811"/>
      <c r="G35" s="809"/>
      <c r="H35" s="809"/>
    </row>
    <row r="36" spans="1:8" ht="13.5" thickBot="1">
      <c r="A36" s="631" t="s">
        <v>1220</v>
      </c>
      <c r="B36" s="813"/>
      <c r="C36" s="813"/>
      <c r="D36" s="815"/>
      <c r="E36" s="815"/>
      <c r="F36" s="799"/>
      <c r="G36" s="810"/>
      <c r="H36" s="810"/>
    </row>
    <row r="37" spans="1:8" ht="38.25">
      <c r="A37" s="628" t="s">
        <v>1221</v>
      </c>
      <c r="B37" s="1042"/>
      <c r="C37" s="633" t="s">
        <v>1222</v>
      </c>
      <c r="D37" s="1053" t="s">
        <v>1223</v>
      </c>
      <c r="E37" s="1043"/>
      <c r="F37" s="992" t="s">
        <v>202</v>
      </c>
      <c r="G37" s="1040">
        <v>5</v>
      </c>
      <c r="H37" s="1040">
        <v>17</v>
      </c>
    </row>
    <row r="38" spans="1:8">
      <c r="A38" s="628" t="s">
        <v>1224</v>
      </c>
      <c r="B38" s="812"/>
      <c r="C38" s="633" t="s">
        <v>1225</v>
      </c>
      <c r="D38" s="823"/>
      <c r="E38" s="814"/>
      <c r="F38" s="811"/>
      <c r="G38" s="809"/>
      <c r="H38" s="809"/>
    </row>
    <row r="39" spans="1:8" ht="25.5">
      <c r="A39" s="628" t="s">
        <v>1226</v>
      </c>
      <c r="B39" s="812"/>
      <c r="C39" s="633" t="s">
        <v>1227</v>
      </c>
      <c r="D39" s="823"/>
      <c r="E39" s="814"/>
      <c r="F39" s="811"/>
      <c r="G39" s="809"/>
      <c r="H39" s="809"/>
    </row>
    <row r="40" spans="1:8">
      <c r="A40" s="628" t="s">
        <v>1228</v>
      </c>
      <c r="B40" s="812"/>
      <c r="C40" s="633" t="s">
        <v>1229</v>
      </c>
      <c r="D40" s="823"/>
      <c r="E40" s="814"/>
      <c r="F40" s="811"/>
      <c r="G40" s="809"/>
      <c r="H40" s="809"/>
    </row>
    <row r="41" spans="1:8">
      <c r="A41" s="628" t="s">
        <v>1230</v>
      </c>
      <c r="B41" s="812"/>
      <c r="C41" s="633" t="s">
        <v>1231</v>
      </c>
      <c r="D41" s="823"/>
      <c r="E41" s="814"/>
      <c r="F41" s="811"/>
      <c r="G41" s="809"/>
      <c r="H41" s="809"/>
    </row>
    <row r="42" spans="1:8">
      <c r="A42" s="628" t="s">
        <v>1215</v>
      </c>
      <c r="B42" s="812"/>
      <c r="C42" s="634"/>
      <c r="D42" s="823"/>
      <c r="E42" s="814"/>
      <c r="F42" s="811"/>
      <c r="G42" s="809"/>
      <c r="H42" s="809"/>
    </row>
    <row r="43" spans="1:8" ht="25.5">
      <c r="A43" s="628" t="s">
        <v>1232</v>
      </c>
      <c r="B43" s="812"/>
      <c r="C43" s="634"/>
      <c r="D43" s="823"/>
      <c r="E43" s="814"/>
      <c r="F43" s="811"/>
      <c r="G43" s="809"/>
      <c r="H43" s="809"/>
    </row>
    <row r="44" spans="1:8" ht="13.5" thickBot="1">
      <c r="A44" s="631" t="s">
        <v>1233</v>
      </c>
      <c r="B44" s="813"/>
      <c r="C44" s="1054"/>
      <c r="D44" s="824"/>
      <c r="E44" s="815"/>
      <c r="F44" s="799"/>
      <c r="G44" s="810"/>
      <c r="H44" s="810"/>
    </row>
    <row r="45" spans="1:8" ht="13.5" thickBot="1">
      <c r="A45" s="978" t="s">
        <v>1234</v>
      </c>
      <c r="B45" s="979"/>
      <c r="C45" s="979"/>
      <c r="D45" s="979"/>
      <c r="E45" s="979"/>
      <c r="F45" s="980"/>
      <c r="G45" s="980"/>
      <c r="H45" s="980"/>
    </row>
    <row r="46" spans="1:8" ht="26.25" thickBot="1">
      <c r="A46" s="631" t="s">
        <v>1235</v>
      </c>
      <c r="B46" s="1045"/>
      <c r="C46" s="1045" t="s">
        <v>1236</v>
      </c>
      <c r="D46" s="1047"/>
      <c r="E46" s="1047"/>
      <c r="F46" s="988" t="s">
        <v>613</v>
      </c>
      <c r="G46" s="1049" t="s">
        <v>1237</v>
      </c>
      <c r="H46" s="1048" t="s">
        <v>1238</v>
      </c>
    </row>
    <row r="47" spans="1:8">
      <c r="A47" s="628" t="s">
        <v>1239</v>
      </c>
      <c r="B47" s="1042"/>
      <c r="C47" s="1042" t="s">
        <v>1240</v>
      </c>
      <c r="D47" s="1043"/>
      <c r="E47" s="1043"/>
      <c r="F47" s="992" t="s">
        <v>222</v>
      </c>
      <c r="G47" s="1055">
        <v>21</v>
      </c>
      <c r="H47" s="1055">
        <v>35</v>
      </c>
    </row>
    <row r="48" spans="1:8">
      <c r="A48" s="628" t="s">
        <v>1241</v>
      </c>
      <c r="B48" s="812"/>
      <c r="C48" s="812"/>
      <c r="D48" s="814"/>
      <c r="E48" s="814"/>
      <c r="F48" s="811"/>
      <c r="G48" s="807"/>
      <c r="H48" s="807"/>
    </row>
    <row r="49" spans="1:8">
      <c r="A49" s="628" t="s">
        <v>1242</v>
      </c>
      <c r="B49" s="812"/>
      <c r="C49" s="812"/>
      <c r="D49" s="814"/>
      <c r="E49" s="814"/>
      <c r="F49" s="811"/>
      <c r="G49" s="807"/>
      <c r="H49" s="807"/>
    </row>
    <row r="50" spans="1:8">
      <c r="A50" s="628" t="s">
        <v>1243</v>
      </c>
      <c r="B50" s="812"/>
      <c r="C50" s="812"/>
      <c r="D50" s="814"/>
      <c r="E50" s="814"/>
      <c r="F50" s="811"/>
      <c r="G50" s="807"/>
      <c r="H50" s="807"/>
    </row>
    <row r="51" spans="1:8">
      <c r="A51" s="628" t="s">
        <v>1244</v>
      </c>
      <c r="B51" s="812"/>
      <c r="C51" s="812"/>
      <c r="D51" s="814"/>
      <c r="E51" s="814"/>
      <c r="F51" s="811"/>
      <c r="G51" s="807"/>
      <c r="H51" s="807"/>
    </row>
    <row r="52" spans="1:8" ht="13.5" thickBot="1">
      <c r="A52" s="635" t="s">
        <v>1245</v>
      </c>
      <c r="B52" s="813"/>
      <c r="C52" s="813"/>
      <c r="D52" s="815"/>
      <c r="E52" s="815"/>
      <c r="F52" s="799"/>
      <c r="G52" s="808"/>
      <c r="H52" s="808"/>
    </row>
    <row r="53" spans="1:8" ht="13.35" customHeight="1">
      <c r="A53" s="1051" t="s">
        <v>1246</v>
      </c>
      <c r="B53" s="1056"/>
      <c r="C53" s="1057" t="s">
        <v>1247</v>
      </c>
      <c r="D53" s="1058"/>
      <c r="E53" s="1058"/>
      <c r="F53" s="1055" t="s">
        <v>203</v>
      </c>
      <c r="G53" s="1055">
        <v>6</v>
      </c>
      <c r="H53" s="1055">
        <v>18</v>
      </c>
    </row>
    <row r="54" spans="1:8">
      <c r="A54" s="628" t="s">
        <v>1248</v>
      </c>
      <c r="B54" s="654"/>
      <c r="C54" s="633" t="s">
        <v>1249</v>
      </c>
      <c r="D54" s="777"/>
      <c r="E54" s="777"/>
      <c r="F54" s="807"/>
      <c r="G54" s="807"/>
      <c r="H54" s="807"/>
    </row>
    <row r="55" spans="1:8" ht="26.25" thickBot="1">
      <c r="A55" s="631" t="s">
        <v>1250</v>
      </c>
      <c r="B55" s="632"/>
      <c r="C55" s="1045" t="s">
        <v>1251</v>
      </c>
      <c r="D55" s="778"/>
      <c r="E55" s="778"/>
      <c r="F55" s="808"/>
      <c r="G55" s="808"/>
      <c r="H55" s="808"/>
    </row>
    <row r="56" spans="1:8">
      <c r="A56" s="1051" t="s">
        <v>1252</v>
      </c>
      <c r="B56" s="1056"/>
      <c r="C56" s="1059"/>
      <c r="D56" s="1058"/>
      <c r="E56" s="1058"/>
      <c r="F56" s="1055" t="s">
        <v>204</v>
      </c>
      <c r="G56" s="1055">
        <v>7</v>
      </c>
      <c r="H56" s="1055">
        <v>19</v>
      </c>
    </row>
    <row r="57" spans="1:8">
      <c r="A57" s="628" t="s">
        <v>1253</v>
      </c>
      <c r="B57" s="654"/>
      <c r="C57" s="634"/>
      <c r="D57" s="777"/>
      <c r="E57" s="777"/>
      <c r="F57" s="807"/>
      <c r="G57" s="807"/>
      <c r="H57" s="807"/>
    </row>
    <row r="58" spans="1:8">
      <c r="A58" s="628" t="s">
        <v>1254</v>
      </c>
      <c r="B58" s="654"/>
      <c r="C58" s="634"/>
      <c r="D58" s="777"/>
      <c r="E58" s="777"/>
      <c r="F58" s="807"/>
      <c r="G58" s="807"/>
      <c r="H58" s="807"/>
    </row>
    <row r="59" spans="1:8" ht="13.5" thickBot="1">
      <c r="A59" s="631" t="s">
        <v>1255</v>
      </c>
      <c r="B59" s="632"/>
      <c r="C59" s="1054"/>
      <c r="D59" s="778"/>
      <c r="E59" s="778"/>
      <c r="F59" s="808"/>
      <c r="G59" s="808"/>
      <c r="H59" s="808"/>
    </row>
    <row r="60" spans="1:8">
      <c r="A60" s="1051" t="s">
        <v>1256</v>
      </c>
      <c r="B60" s="1056"/>
      <c r="C60" s="1059"/>
      <c r="D60" s="1058"/>
      <c r="E60" s="1058"/>
      <c r="F60" s="1055" t="s">
        <v>205</v>
      </c>
      <c r="G60" s="1055">
        <v>8</v>
      </c>
      <c r="H60" s="1055">
        <v>20</v>
      </c>
    </row>
    <row r="61" spans="1:8" ht="13.5" thickBot="1">
      <c r="A61" s="631" t="s">
        <v>1257</v>
      </c>
      <c r="B61" s="632"/>
      <c r="C61" s="1054"/>
      <c r="D61" s="778"/>
      <c r="E61" s="778"/>
      <c r="F61" s="808"/>
      <c r="G61" s="808"/>
      <c r="H61" s="808"/>
    </row>
    <row r="62" spans="1:8">
      <c r="A62" s="1051" t="s">
        <v>1258</v>
      </c>
      <c r="B62" s="1056"/>
      <c r="C62" s="1059"/>
      <c r="D62" s="1058"/>
      <c r="E62" s="1058"/>
      <c r="F62" s="1055" t="s">
        <v>202</v>
      </c>
      <c r="G62" s="1055">
        <v>5</v>
      </c>
      <c r="H62" s="1055">
        <v>17</v>
      </c>
    </row>
    <row r="63" spans="1:8" ht="13.5" thickBot="1">
      <c r="A63" s="631" t="s">
        <v>1259</v>
      </c>
      <c r="B63" s="632"/>
      <c r="C63" s="1054"/>
      <c r="D63" s="778"/>
      <c r="E63" s="778"/>
      <c r="F63" s="808"/>
      <c r="G63" s="808"/>
      <c r="H63" s="808"/>
    </row>
    <row r="64" spans="1:8">
      <c r="A64" s="628" t="s">
        <v>1260</v>
      </c>
      <c r="B64" s="654"/>
      <c r="C64" s="634"/>
      <c r="D64" s="777"/>
      <c r="E64" s="777"/>
      <c r="F64" s="992" t="s">
        <v>226</v>
      </c>
      <c r="G64" s="1055">
        <v>25</v>
      </c>
      <c r="H64" s="1055">
        <v>39</v>
      </c>
    </row>
    <row r="65" spans="1:8">
      <c r="A65" s="628" t="s">
        <v>1261</v>
      </c>
      <c r="B65" s="654"/>
      <c r="C65" s="634"/>
      <c r="D65" s="777"/>
      <c r="E65" s="777"/>
      <c r="F65" s="811"/>
      <c r="G65" s="807"/>
      <c r="H65" s="807"/>
    </row>
    <row r="66" spans="1:8">
      <c r="A66" s="628" t="s">
        <v>1262</v>
      </c>
      <c r="B66" s="654"/>
      <c r="C66" s="634"/>
      <c r="D66" s="777"/>
      <c r="E66" s="777"/>
      <c r="F66" s="811"/>
      <c r="G66" s="807"/>
      <c r="H66" s="807"/>
    </row>
    <row r="67" spans="1:8">
      <c r="A67" s="628" t="s">
        <v>1263</v>
      </c>
      <c r="B67" s="654"/>
      <c r="C67" s="634"/>
      <c r="D67" s="777"/>
      <c r="E67" s="777"/>
      <c r="F67" s="811"/>
      <c r="G67" s="807"/>
      <c r="H67" s="807"/>
    </row>
    <row r="68" spans="1:8">
      <c r="A68" s="628" t="s">
        <v>1264</v>
      </c>
      <c r="B68" s="654"/>
      <c r="C68" s="634"/>
      <c r="D68" s="777"/>
      <c r="E68" s="777"/>
      <c r="F68" s="811"/>
      <c r="G68" s="807"/>
      <c r="H68" s="807"/>
    </row>
    <row r="69" spans="1:8">
      <c r="A69" s="628" t="s">
        <v>1265</v>
      </c>
      <c r="B69" s="654"/>
      <c r="C69" s="634"/>
      <c r="D69" s="777"/>
      <c r="E69" s="777"/>
      <c r="F69" s="811"/>
      <c r="G69" s="807"/>
      <c r="H69" s="807"/>
    </row>
    <row r="70" spans="1:8" ht="13.5" thickBot="1">
      <c r="A70" s="631" t="s">
        <v>1266</v>
      </c>
      <c r="B70" s="632"/>
      <c r="C70" s="1054"/>
      <c r="D70" s="778"/>
      <c r="E70" s="778"/>
      <c r="F70" s="799"/>
      <c r="G70" s="808"/>
      <c r="H70" s="808"/>
    </row>
    <row r="71" spans="1:8" ht="19.350000000000001" customHeight="1" thickBot="1">
      <c r="A71" s="631" t="s">
        <v>1267</v>
      </c>
      <c r="B71" s="1045"/>
      <c r="C71" s="1045">
        <v>59</v>
      </c>
      <c r="D71" s="1047"/>
      <c r="E71" s="1047"/>
      <c r="F71" s="988" t="s">
        <v>1268</v>
      </c>
      <c r="G71" s="1048">
        <v>20</v>
      </c>
      <c r="H71" s="1048">
        <v>34</v>
      </c>
    </row>
    <row r="72" spans="1:8" ht="31.7" customHeight="1" thickBot="1">
      <c r="A72" s="631" t="s">
        <v>1269</v>
      </c>
      <c r="B72" s="1045"/>
      <c r="C72" s="1045">
        <v>80</v>
      </c>
      <c r="D72" s="1047"/>
      <c r="E72" s="1047"/>
      <c r="F72" s="988" t="s">
        <v>224</v>
      </c>
      <c r="G72" s="1060">
        <v>23</v>
      </c>
      <c r="H72" s="1060">
        <v>37</v>
      </c>
    </row>
    <row r="73" spans="1:8">
      <c r="A73" s="741" t="s">
        <v>1270</v>
      </c>
      <c r="B73" s="1052" t="s">
        <v>1271</v>
      </c>
      <c r="C73" s="1052" t="s">
        <v>1272</v>
      </c>
      <c r="D73" s="1061"/>
      <c r="E73" s="1061"/>
      <c r="F73" s="1012" t="s">
        <v>1273</v>
      </c>
      <c r="G73" s="1055" t="s">
        <v>1274</v>
      </c>
      <c r="H73" s="1055" t="s">
        <v>1275</v>
      </c>
    </row>
    <row r="74" spans="1:8">
      <c r="A74" s="741" t="s">
        <v>1276</v>
      </c>
      <c r="B74" s="816"/>
      <c r="C74" s="816"/>
      <c r="D74" s="818"/>
      <c r="E74" s="818"/>
      <c r="F74" s="820"/>
      <c r="G74" s="807"/>
      <c r="H74" s="807"/>
    </row>
    <row r="75" spans="1:8">
      <c r="A75" s="741" t="s">
        <v>1277</v>
      </c>
      <c r="B75" s="816"/>
      <c r="C75" s="816"/>
      <c r="D75" s="818"/>
      <c r="E75" s="818"/>
      <c r="F75" s="820"/>
      <c r="G75" s="807"/>
      <c r="H75" s="807"/>
    </row>
    <row r="76" spans="1:8">
      <c r="A76" s="741" t="s">
        <v>1278</v>
      </c>
      <c r="B76" s="816"/>
      <c r="C76" s="816"/>
      <c r="D76" s="818"/>
      <c r="E76" s="818"/>
      <c r="F76" s="820"/>
      <c r="G76" s="807"/>
      <c r="H76" s="807"/>
    </row>
    <row r="77" spans="1:8">
      <c r="A77" s="741" t="s">
        <v>1279</v>
      </c>
      <c r="B77" s="816"/>
      <c r="C77" s="816"/>
      <c r="D77" s="818"/>
      <c r="E77" s="818"/>
      <c r="F77" s="820"/>
      <c r="G77" s="807"/>
      <c r="H77" s="807"/>
    </row>
    <row r="78" spans="1:8" ht="25.5">
      <c r="A78" s="741" t="s">
        <v>1280</v>
      </c>
      <c r="B78" s="816"/>
      <c r="C78" s="816"/>
      <c r="D78" s="818"/>
      <c r="E78" s="818"/>
      <c r="F78" s="820"/>
      <c r="G78" s="807"/>
      <c r="H78" s="807"/>
    </row>
    <row r="79" spans="1:8">
      <c r="A79" s="741" t="s">
        <v>1281</v>
      </c>
      <c r="B79" s="816"/>
      <c r="C79" s="816"/>
      <c r="D79" s="818"/>
      <c r="E79" s="818"/>
      <c r="F79" s="820"/>
      <c r="G79" s="807"/>
      <c r="H79" s="807"/>
    </row>
    <row r="80" spans="1:8">
      <c r="A80" s="741" t="s">
        <v>1282</v>
      </c>
      <c r="B80" s="816"/>
      <c r="C80" s="816"/>
      <c r="D80" s="818"/>
      <c r="E80" s="818"/>
      <c r="F80" s="820"/>
      <c r="G80" s="807"/>
      <c r="H80" s="807"/>
    </row>
    <row r="81" spans="1:8">
      <c r="A81" s="741" t="s">
        <v>1283</v>
      </c>
      <c r="B81" s="816"/>
      <c r="C81" s="816"/>
      <c r="D81" s="818"/>
      <c r="E81" s="818"/>
      <c r="F81" s="820"/>
      <c r="G81" s="807"/>
      <c r="H81" s="807"/>
    </row>
    <row r="82" spans="1:8" ht="13.5" thickBot="1">
      <c r="A82" s="742" t="s">
        <v>1284</v>
      </c>
      <c r="B82" s="817"/>
      <c r="C82" s="817"/>
      <c r="D82" s="819"/>
      <c r="E82" s="819"/>
      <c r="F82" s="801"/>
      <c r="G82" s="808"/>
      <c r="H82" s="808"/>
    </row>
  </sheetData>
  <sheetProtection algorithmName="SHA-512" hashValue="J1ivri0E6lImctOOC2em5GRQuXnAzPJvk/SnbWT7lK+JqQp0CT+IE6e7kNmw7NNVTpAUvRfMpaNb4TUxec+rPQ==" saltValue="vIk8s0E7pIyddqy9InEeig==" spinCount="100000" sheet="1" formatColumns="0" formatRows="0"/>
  <autoFilter ref="A3:H82" xr:uid="{00000000-0009-0000-0000-000006000000}"/>
  <mergeCells count="81">
    <mergeCell ref="B37:B44"/>
    <mergeCell ref="D37:D44"/>
    <mergeCell ref="E37:E44"/>
    <mergeCell ref="F37:F44"/>
    <mergeCell ref="G37:G44"/>
    <mergeCell ref="F33:F36"/>
    <mergeCell ref="B31:B32"/>
    <mergeCell ref="C31:C32"/>
    <mergeCell ref="E31:E32"/>
    <mergeCell ref="F31:F32"/>
    <mergeCell ref="B33:B36"/>
    <mergeCell ref="C33:C36"/>
    <mergeCell ref="C25:C29"/>
    <mergeCell ref="D25:D29"/>
    <mergeCell ref="E25:E29"/>
    <mergeCell ref="F25:F29"/>
    <mergeCell ref="G25:G29"/>
    <mergeCell ref="B16:B18"/>
    <mergeCell ref="C16:C18"/>
    <mergeCell ref="D16:D18"/>
    <mergeCell ref="E16:E18"/>
    <mergeCell ref="F16:F18"/>
    <mergeCell ref="B20:B24"/>
    <mergeCell ref="C20:C24"/>
    <mergeCell ref="E20:E24"/>
    <mergeCell ref="F20:F24"/>
    <mergeCell ref="G20:G24"/>
    <mergeCell ref="F10:F12"/>
    <mergeCell ref="G10:G12"/>
    <mergeCell ref="B5:B9"/>
    <mergeCell ref="C5:C9"/>
    <mergeCell ref="E5:E9"/>
    <mergeCell ref="F5:F9"/>
    <mergeCell ref="B73:B82"/>
    <mergeCell ref="C73:C82"/>
    <mergeCell ref="D73:D82"/>
    <mergeCell ref="E73:E82"/>
    <mergeCell ref="F73:F82"/>
    <mergeCell ref="A2:F2"/>
    <mergeCell ref="G47:G52"/>
    <mergeCell ref="G53:G55"/>
    <mergeCell ref="G56:G59"/>
    <mergeCell ref="F47:F52"/>
    <mergeCell ref="B25:B29"/>
    <mergeCell ref="B47:B52"/>
    <mergeCell ref="C47:C52"/>
    <mergeCell ref="D47:D52"/>
    <mergeCell ref="E47:E52"/>
    <mergeCell ref="D33:D36"/>
    <mergeCell ref="E33:E36"/>
    <mergeCell ref="G5:G9"/>
    <mergeCell ref="B10:B12"/>
    <mergeCell ref="C10:C12"/>
    <mergeCell ref="E10:E12"/>
    <mergeCell ref="G64:G70"/>
    <mergeCell ref="G73:G82"/>
    <mergeCell ref="F53:F55"/>
    <mergeCell ref="F56:F59"/>
    <mergeCell ref="F60:F61"/>
    <mergeCell ref="F62:F63"/>
    <mergeCell ref="F64:F70"/>
    <mergeCell ref="H5:H9"/>
    <mergeCell ref="H10:H12"/>
    <mergeCell ref="H16:H18"/>
    <mergeCell ref="G60:G61"/>
    <mergeCell ref="G62:G63"/>
    <mergeCell ref="G16:G18"/>
    <mergeCell ref="G31:G32"/>
    <mergeCell ref="G33:G36"/>
    <mergeCell ref="H33:H36"/>
    <mergeCell ref="H37:H44"/>
    <mergeCell ref="H47:H52"/>
    <mergeCell ref="H20:H24"/>
    <mergeCell ref="H25:H29"/>
    <mergeCell ref="H31:H32"/>
    <mergeCell ref="H62:H63"/>
    <mergeCell ref="H64:H70"/>
    <mergeCell ref="H73:H82"/>
    <mergeCell ref="H53:H55"/>
    <mergeCell ref="H56:H59"/>
    <mergeCell ref="H60:H61"/>
  </mergeCells>
  <hyperlinks>
    <hyperlink ref="D50" r:id="rId1" display="https://www.medicare.gov/coverage/durable-medical-equipment-coverage.html" xr:uid="{00000000-0004-0000-0600-000000000000}"/>
  </hyperlinks>
  <pageMargins left="0.25" right="0.25" top="0.5" bottom="0.75" header="0.3" footer="0.3"/>
  <pageSetup scale="75"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1:M43"/>
  <sheetViews>
    <sheetView zoomScale="80" zoomScaleNormal="80" workbookViewId="0">
      <selection activeCell="Q30" sqref="Q30"/>
    </sheetView>
  </sheetViews>
  <sheetFormatPr defaultColWidth="9" defaultRowHeight="12.75"/>
  <cols>
    <col min="1" max="1" width="3.5703125" style="104" customWidth="1"/>
    <col min="2" max="2" width="5.42578125" style="104" customWidth="1"/>
    <col min="3" max="3" width="26.140625" style="104" customWidth="1"/>
    <col min="4" max="12" width="14.42578125" style="104" customWidth="1"/>
    <col min="13" max="14" width="9" style="104" customWidth="1"/>
    <col min="15" max="16384" width="9" style="104"/>
  </cols>
  <sheetData>
    <row r="1" spans="2:13" ht="15.75">
      <c r="B1" s="648" t="s">
        <v>1285</v>
      </c>
      <c r="C1" s="649"/>
      <c r="D1" s="649"/>
      <c r="E1" s="649"/>
      <c r="F1" s="649"/>
      <c r="G1" s="649"/>
    </row>
    <row r="2" spans="2:13" ht="15.75">
      <c r="B2" s="532"/>
      <c r="C2" s="360" t="s">
        <v>1286</v>
      </c>
      <c r="D2" s="459" t="str">
        <f>'Schedule 2_Balance Sheet'!C2</f>
        <v>Tufts Associated Health Plans, Inc. (TAHMO)</v>
      </c>
      <c r="E2" s="460"/>
      <c r="F2" s="460"/>
      <c r="G2" s="460"/>
      <c r="H2" s="461"/>
    </row>
    <row r="3" spans="2:13" ht="15.75">
      <c r="B3" s="532"/>
      <c r="C3" s="360" t="s">
        <v>1287</v>
      </c>
      <c r="D3" s="603" t="str">
        <f>'Schedule 2_Balance Sheet'!C3</f>
        <v>01/01/2023 - 12/31/2023</v>
      </c>
      <c r="E3" s="604"/>
      <c r="F3" s="604"/>
      <c r="G3" s="604"/>
      <c r="H3" s="605"/>
    </row>
    <row r="4" spans="2:13" ht="15.75">
      <c r="B4" s="532"/>
      <c r="C4" s="360" t="s">
        <v>1288</v>
      </c>
      <c r="D4" s="463">
        <f>'Schedule 2_Balance Sheet'!C4</f>
        <v>45565</v>
      </c>
      <c r="E4" s="460"/>
      <c r="F4" s="460"/>
      <c r="G4" s="460"/>
      <c r="H4" s="461"/>
    </row>
    <row r="5" spans="2:13" ht="15.75">
      <c r="B5" s="532"/>
      <c r="C5" s="360" t="s">
        <v>1289</v>
      </c>
      <c r="D5" s="459" t="str">
        <f>'Schedule 2_Balance Sheet'!C5</f>
        <v>Roshni Parikh</v>
      </c>
      <c r="E5" s="460"/>
      <c r="F5" s="460"/>
      <c r="G5" s="460"/>
      <c r="H5" s="461"/>
    </row>
    <row r="6" spans="2:13" ht="15.75">
      <c r="B6" s="532"/>
      <c r="C6" s="360" t="s">
        <v>1290</v>
      </c>
      <c r="D6" s="463">
        <f>'Schedule 2_Balance Sheet'!C6</f>
        <v>45596</v>
      </c>
      <c r="E6" s="460"/>
      <c r="F6" s="460"/>
      <c r="G6" s="460"/>
      <c r="H6" s="461"/>
    </row>
    <row r="7" spans="2:13">
      <c r="C7" s="532" t="s">
        <v>1291</v>
      </c>
      <c r="D7" s="327"/>
      <c r="E7" s="326"/>
      <c r="F7" s="326"/>
      <c r="G7" s="326"/>
      <c r="H7" s="326"/>
    </row>
    <row r="8" spans="2:13" ht="15.75">
      <c r="B8" s="259"/>
      <c r="C8" s="259"/>
      <c r="D8" s="259"/>
      <c r="E8" s="259"/>
      <c r="F8" s="259"/>
      <c r="G8" s="259"/>
      <c r="H8" s="259"/>
      <c r="I8" s="259"/>
      <c r="J8" s="259"/>
      <c r="K8" s="259"/>
      <c r="L8" s="259"/>
      <c r="M8" s="256"/>
    </row>
    <row r="9" spans="2:13" ht="11.25" customHeight="1">
      <c r="B9" s="256"/>
      <c r="C9" s="256"/>
      <c r="D9" s="238" t="s">
        <v>1292</v>
      </c>
      <c r="E9" s="239"/>
      <c r="F9" s="238"/>
      <c r="G9" s="239"/>
      <c r="H9" s="238"/>
      <c r="I9" s="239"/>
      <c r="J9" s="238"/>
      <c r="K9" s="239"/>
      <c r="L9" s="240"/>
      <c r="M9" s="256"/>
    </row>
    <row r="10" spans="2:13">
      <c r="B10" s="106" t="s">
        <v>1293</v>
      </c>
      <c r="C10" s="107"/>
      <c r="D10" s="236" t="s">
        <v>404</v>
      </c>
      <c r="E10" s="237"/>
      <c r="F10" s="825" t="s">
        <v>409</v>
      </c>
      <c r="G10" s="826"/>
      <c r="H10" s="236" t="s">
        <v>411</v>
      </c>
      <c r="I10" s="237"/>
      <c r="J10" s="236" t="s">
        <v>1294</v>
      </c>
      <c r="K10" s="237"/>
      <c r="L10" s="107"/>
      <c r="M10" s="256"/>
    </row>
    <row r="11" spans="2:13" ht="38.25">
      <c r="B11" s="108"/>
      <c r="C11" s="703" t="s">
        <v>1295</v>
      </c>
      <c r="D11" s="704" t="s">
        <v>42</v>
      </c>
      <c r="E11" s="704" t="s">
        <v>45</v>
      </c>
      <c r="F11" s="704" t="s">
        <v>42</v>
      </c>
      <c r="G11" s="704" t="s">
        <v>45</v>
      </c>
      <c r="H11" s="704" t="s">
        <v>42</v>
      </c>
      <c r="I11" s="704" t="s">
        <v>45</v>
      </c>
      <c r="J11" s="704" t="s">
        <v>42</v>
      </c>
      <c r="K11" s="704" t="s">
        <v>45</v>
      </c>
      <c r="L11" s="704" t="s">
        <v>48</v>
      </c>
      <c r="M11" s="257"/>
    </row>
    <row r="12" spans="2:13">
      <c r="B12" s="281">
        <v>1</v>
      </c>
      <c r="C12" s="105" t="s">
        <v>1296</v>
      </c>
      <c r="D12" s="671">
        <v>1215</v>
      </c>
      <c r="E12" s="671">
        <v>5176.2406233421807</v>
      </c>
      <c r="F12" s="671">
        <v>50</v>
      </c>
      <c r="G12" s="671">
        <v>838</v>
      </c>
      <c r="H12" s="671">
        <v>2927.4529268584615</v>
      </c>
      <c r="I12" s="671">
        <v>14333.287404327055</v>
      </c>
      <c r="J12" s="671">
        <v>44.073670830236956</v>
      </c>
      <c r="K12" s="671">
        <v>552.1785560401795</v>
      </c>
      <c r="L12" s="672">
        <f>SUM(D12:K12)</f>
        <v>25136.233181398111</v>
      </c>
    </row>
    <row r="13" spans="2:13">
      <c r="B13" s="281">
        <v>2</v>
      </c>
      <c r="C13" s="105" t="s">
        <v>1297</v>
      </c>
      <c r="D13" s="671">
        <v>67</v>
      </c>
      <c r="E13" s="671">
        <v>457</v>
      </c>
      <c r="F13" s="671">
        <v>3</v>
      </c>
      <c r="G13" s="671">
        <v>111</v>
      </c>
      <c r="H13" s="671">
        <v>196</v>
      </c>
      <c r="I13" s="671">
        <v>1029.5465799335784</v>
      </c>
      <c r="J13" s="671">
        <v>0</v>
      </c>
      <c r="K13" s="671">
        <v>83.528557888506342</v>
      </c>
      <c r="L13" s="672">
        <f>SUM(D13:K13)</f>
        <v>1947.0751378220848</v>
      </c>
    </row>
    <row r="14" spans="2:13">
      <c r="B14" s="281">
        <v>3</v>
      </c>
      <c r="C14" s="105" t="s">
        <v>1298</v>
      </c>
      <c r="D14" s="673">
        <v>158</v>
      </c>
      <c r="E14" s="673">
        <v>927.01009834925947</v>
      </c>
      <c r="F14" s="673">
        <v>16</v>
      </c>
      <c r="G14" s="673">
        <v>256</v>
      </c>
      <c r="H14" s="673">
        <v>492.22111268728173</v>
      </c>
      <c r="I14" s="673">
        <v>3387.7176878580663</v>
      </c>
      <c r="J14" s="673">
        <v>3</v>
      </c>
      <c r="K14" s="673">
        <v>147.98267700461733</v>
      </c>
      <c r="L14" s="672">
        <f>SUM(D14:K14)</f>
        <v>5387.9315758992243</v>
      </c>
    </row>
    <row r="15" spans="2:13">
      <c r="B15" s="282">
        <v>4</v>
      </c>
      <c r="C15" s="109" t="s">
        <v>1299</v>
      </c>
      <c r="D15" s="674">
        <f>SUM(D12:D14)</f>
        <v>1440</v>
      </c>
      <c r="E15" s="674">
        <f t="shared" ref="E15:K15" si="0">SUM(E12:E14)</f>
        <v>6560.25072169144</v>
      </c>
      <c r="F15" s="674">
        <f t="shared" si="0"/>
        <v>69</v>
      </c>
      <c r="G15" s="674">
        <f t="shared" si="0"/>
        <v>1205</v>
      </c>
      <c r="H15" s="674">
        <f t="shared" si="0"/>
        <v>3615.6740395457432</v>
      </c>
      <c r="I15" s="674">
        <f t="shared" si="0"/>
        <v>18750.551672118698</v>
      </c>
      <c r="J15" s="674">
        <f t="shared" si="0"/>
        <v>47.073670830236956</v>
      </c>
      <c r="K15" s="674">
        <f t="shared" si="0"/>
        <v>783.68979093330324</v>
      </c>
      <c r="L15" s="675">
        <f>SUM(L12:L14)</f>
        <v>32471.239895119419</v>
      </c>
    </row>
    <row r="17" spans="2:13">
      <c r="B17" s="106" t="s">
        <v>1300</v>
      </c>
      <c r="C17" s="107"/>
      <c r="D17" s="825" t="s">
        <v>404</v>
      </c>
      <c r="E17" s="826"/>
      <c r="F17" s="825" t="s">
        <v>409</v>
      </c>
      <c r="G17" s="826"/>
      <c r="H17" s="825" t="s">
        <v>411</v>
      </c>
      <c r="I17" s="826"/>
      <c r="J17" s="825" t="s">
        <v>1294</v>
      </c>
      <c r="K17" s="826"/>
      <c r="L17" s="107"/>
      <c r="M17" s="256"/>
    </row>
    <row r="18" spans="2:13" ht="38.25">
      <c r="B18" s="108"/>
      <c r="C18" s="703" t="s">
        <v>1295</v>
      </c>
      <c r="D18" s="704" t="s">
        <v>42</v>
      </c>
      <c r="E18" s="704" t="s">
        <v>45</v>
      </c>
      <c r="F18" s="704" t="s">
        <v>42</v>
      </c>
      <c r="G18" s="704" t="s">
        <v>45</v>
      </c>
      <c r="H18" s="704" t="s">
        <v>42</v>
      </c>
      <c r="I18" s="704" t="s">
        <v>45</v>
      </c>
      <c r="J18" s="704" t="s">
        <v>42</v>
      </c>
      <c r="K18" s="704" t="s">
        <v>45</v>
      </c>
      <c r="L18" s="704" t="s">
        <v>48</v>
      </c>
      <c r="M18" s="257"/>
    </row>
    <row r="19" spans="2:13">
      <c r="B19" s="281">
        <v>1</v>
      </c>
      <c r="C19" s="105" t="s">
        <v>1296</v>
      </c>
      <c r="D19" s="671">
        <v>1343.5909207618313</v>
      </c>
      <c r="E19" s="671">
        <v>5321.1822088876525</v>
      </c>
      <c r="F19" s="671">
        <v>61</v>
      </c>
      <c r="G19" s="671">
        <v>951</v>
      </c>
      <c r="H19" s="671">
        <v>3058.833368332706</v>
      </c>
      <c r="I19" s="671">
        <v>14882.332026613989</v>
      </c>
      <c r="J19" s="671">
        <v>45.990609705437166</v>
      </c>
      <c r="K19" s="671">
        <v>573.24595061039622</v>
      </c>
      <c r="L19" s="672">
        <f>SUM(D19:K19)</f>
        <v>26237.175084912011</v>
      </c>
    </row>
    <row r="20" spans="2:13">
      <c r="B20" s="281">
        <v>2</v>
      </c>
      <c r="C20" s="105" t="s">
        <v>1297</v>
      </c>
      <c r="D20" s="671">
        <v>63</v>
      </c>
      <c r="E20" s="671">
        <v>464</v>
      </c>
      <c r="F20" s="671">
        <v>3</v>
      </c>
      <c r="G20" s="671">
        <v>125.16666636465884</v>
      </c>
      <c r="H20" s="671">
        <v>208</v>
      </c>
      <c r="I20" s="671">
        <v>1018.8101688908931</v>
      </c>
      <c r="J20" s="671">
        <v>0</v>
      </c>
      <c r="K20" s="671">
        <v>78.66589077380533</v>
      </c>
      <c r="L20" s="672">
        <f>SUM(D20:K20)</f>
        <v>1960.6427260293574</v>
      </c>
    </row>
    <row r="21" spans="2:13">
      <c r="B21" s="281">
        <v>3</v>
      </c>
      <c r="C21" s="105" t="s">
        <v>1298</v>
      </c>
      <c r="D21" s="673">
        <v>172</v>
      </c>
      <c r="E21" s="673">
        <v>990</v>
      </c>
      <c r="F21" s="673">
        <v>12</v>
      </c>
      <c r="G21" s="673">
        <v>296</v>
      </c>
      <c r="H21" s="673">
        <v>482</v>
      </c>
      <c r="I21" s="673">
        <v>3442.2113332559429</v>
      </c>
      <c r="J21" s="673">
        <v>5</v>
      </c>
      <c r="K21" s="673">
        <v>177.06216812038124</v>
      </c>
      <c r="L21" s="672">
        <f>SUM(D21:K21)</f>
        <v>5576.273501376324</v>
      </c>
    </row>
    <row r="22" spans="2:13">
      <c r="B22" s="282">
        <v>4</v>
      </c>
      <c r="C22" s="109" t="s">
        <v>1299</v>
      </c>
      <c r="D22" s="674">
        <f>SUM(D19:D21)</f>
        <v>1578.5909207618313</v>
      </c>
      <c r="E22" s="674">
        <f t="shared" ref="E22:K22" si="1">SUM(E19:E21)</f>
        <v>6775.1822088876525</v>
      </c>
      <c r="F22" s="674">
        <f t="shared" si="1"/>
        <v>76</v>
      </c>
      <c r="G22" s="674">
        <f t="shared" si="1"/>
        <v>1372.1666663646588</v>
      </c>
      <c r="H22" s="674">
        <f t="shared" si="1"/>
        <v>3748.833368332706</v>
      </c>
      <c r="I22" s="674">
        <f t="shared" si="1"/>
        <v>19343.353528760825</v>
      </c>
      <c r="J22" s="674">
        <f t="shared" si="1"/>
        <v>50.990609705437166</v>
      </c>
      <c r="K22" s="674">
        <f t="shared" si="1"/>
        <v>828.9740095045828</v>
      </c>
      <c r="L22" s="675">
        <f>SUM(L19:L21)</f>
        <v>33774.091312317694</v>
      </c>
    </row>
    <row r="23" spans="2:13">
      <c r="D23" s="525"/>
      <c r="E23" s="525"/>
      <c r="F23" s="525"/>
      <c r="G23" s="525"/>
      <c r="H23" s="525"/>
      <c r="I23" s="525"/>
      <c r="J23" s="525"/>
      <c r="K23" s="525"/>
      <c r="L23" s="525"/>
    </row>
    <row r="24" spans="2:13">
      <c r="B24" s="106" t="s">
        <v>1301</v>
      </c>
      <c r="C24" s="107"/>
      <c r="D24" s="825" t="s">
        <v>404</v>
      </c>
      <c r="E24" s="826"/>
      <c r="F24" s="825" t="s">
        <v>409</v>
      </c>
      <c r="G24" s="826"/>
      <c r="H24" s="825" t="s">
        <v>411</v>
      </c>
      <c r="I24" s="826"/>
      <c r="J24" s="825" t="s">
        <v>1294</v>
      </c>
      <c r="K24" s="826"/>
      <c r="L24" s="107"/>
      <c r="M24" s="256"/>
    </row>
    <row r="25" spans="2:13" ht="38.25">
      <c r="B25" s="108"/>
      <c r="C25" s="703" t="s">
        <v>1295</v>
      </c>
      <c r="D25" s="704" t="s">
        <v>42</v>
      </c>
      <c r="E25" s="704" t="s">
        <v>45</v>
      </c>
      <c r="F25" s="704" t="s">
        <v>42</v>
      </c>
      <c r="G25" s="704" t="s">
        <v>45</v>
      </c>
      <c r="H25" s="704" t="s">
        <v>42</v>
      </c>
      <c r="I25" s="704" t="s">
        <v>45</v>
      </c>
      <c r="J25" s="704" t="s">
        <v>42</v>
      </c>
      <c r="K25" s="704" t="s">
        <v>45</v>
      </c>
      <c r="L25" s="704" t="s">
        <v>48</v>
      </c>
      <c r="M25" s="257"/>
    </row>
    <row r="26" spans="2:13">
      <c r="B26" s="281">
        <v>1</v>
      </c>
      <c r="C26" s="105" t="s">
        <v>1296</v>
      </c>
      <c r="D26" s="671">
        <v>1276</v>
      </c>
      <c r="E26" s="671">
        <v>5184.4636249196201</v>
      </c>
      <c r="F26" s="671">
        <v>69.944061843889671</v>
      </c>
      <c r="G26" s="671">
        <v>1021.6226859182234</v>
      </c>
      <c r="H26" s="671">
        <v>3309.7104452477647</v>
      </c>
      <c r="I26" s="671">
        <v>15397.223437044673</v>
      </c>
      <c r="J26" s="671">
        <v>43.221325178472512</v>
      </c>
      <c r="K26" s="671">
        <v>620.49706042532341</v>
      </c>
      <c r="L26" s="672">
        <f>SUM(D26:K26)</f>
        <v>26922.682640577968</v>
      </c>
    </row>
    <row r="27" spans="2:13">
      <c r="B27" s="281">
        <v>2</v>
      </c>
      <c r="C27" s="105" t="s">
        <v>1297</v>
      </c>
      <c r="D27" s="671">
        <v>46</v>
      </c>
      <c r="E27" s="671">
        <v>490</v>
      </c>
      <c r="F27" s="671">
        <v>1</v>
      </c>
      <c r="G27" s="671">
        <v>132</v>
      </c>
      <c r="H27" s="671">
        <v>234</v>
      </c>
      <c r="I27" s="671">
        <v>1019.7725345376605</v>
      </c>
      <c r="J27" s="671">
        <v>0</v>
      </c>
      <c r="K27" s="671">
        <v>74.072931708816029</v>
      </c>
      <c r="L27" s="672">
        <f>SUM(D27:K27)</f>
        <v>1996.8454662464765</v>
      </c>
    </row>
    <row r="28" spans="2:13">
      <c r="B28" s="281">
        <v>3</v>
      </c>
      <c r="C28" s="105" t="s">
        <v>1298</v>
      </c>
      <c r="D28" s="673">
        <v>131</v>
      </c>
      <c r="E28" s="673">
        <v>987</v>
      </c>
      <c r="F28" s="673">
        <v>16</v>
      </c>
      <c r="G28" s="673">
        <v>338</v>
      </c>
      <c r="H28" s="673">
        <v>502</v>
      </c>
      <c r="I28" s="673">
        <v>3522.2291492198642</v>
      </c>
      <c r="J28" s="673">
        <v>5</v>
      </c>
      <c r="K28" s="673">
        <v>155.91725314316321</v>
      </c>
      <c r="L28" s="672">
        <f>SUM(D28:K28)</f>
        <v>5657.1464023630269</v>
      </c>
    </row>
    <row r="29" spans="2:13">
      <c r="B29" s="282">
        <v>4</v>
      </c>
      <c r="C29" s="109" t="s">
        <v>1299</v>
      </c>
      <c r="D29" s="674">
        <f>SUM(D26:D28)</f>
        <v>1453</v>
      </c>
      <c r="E29" s="674">
        <f t="shared" ref="E29:K29" si="2">SUM(E26:E28)</f>
        <v>6661.4636249196201</v>
      </c>
      <c r="F29" s="674">
        <f t="shared" si="2"/>
        <v>86.944061843889671</v>
      </c>
      <c r="G29" s="674">
        <f t="shared" si="2"/>
        <v>1491.6226859182234</v>
      </c>
      <c r="H29" s="674">
        <f t="shared" si="2"/>
        <v>4045.7104452477647</v>
      </c>
      <c r="I29" s="674">
        <f t="shared" si="2"/>
        <v>19939.225120802199</v>
      </c>
      <c r="J29" s="674">
        <f t="shared" si="2"/>
        <v>48.221325178472512</v>
      </c>
      <c r="K29" s="674">
        <f t="shared" si="2"/>
        <v>850.48724527730258</v>
      </c>
      <c r="L29" s="675">
        <f>SUM(L26:L28)</f>
        <v>34576.674509187469</v>
      </c>
    </row>
    <row r="30" spans="2:13">
      <c r="D30" s="525"/>
      <c r="E30" s="525"/>
      <c r="F30" s="525"/>
      <c r="G30" s="525"/>
      <c r="H30" s="525"/>
      <c r="I30" s="525"/>
      <c r="J30" s="525"/>
      <c r="K30" s="525"/>
      <c r="L30" s="525"/>
    </row>
    <row r="31" spans="2:13">
      <c r="B31" s="106" t="s">
        <v>1302</v>
      </c>
      <c r="C31" s="107"/>
      <c r="D31" s="825" t="s">
        <v>404</v>
      </c>
      <c r="E31" s="826"/>
      <c r="F31" s="825" t="s">
        <v>409</v>
      </c>
      <c r="G31" s="826"/>
      <c r="H31" s="825" t="s">
        <v>411</v>
      </c>
      <c r="I31" s="826"/>
      <c r="J31" s="825" t="s">
        <v>1294</v>
      </c>
      <c r="K31" s="826"/>
      <c r="L31" s="107"/>
      <c r="M31" s="256"/>
    </row>
    <row r="32" spans="2:13" ht="38.25">
      <c r="B32" s="108"/>
      <c r="C32" s="703" t="s">
        <v>1295</v>
      </c>
      <c r="D32" s="704" t="s">
        <v>42</v>
      </c>
      <c r="E32" s="704" t="s">
        <v>45</v>
      </c>
      <c r="F32" s="704" t="s">
        <v>42</v>
      </c>
      <c r="G32" s="704" t="s">
        <v>45</v>
      </c>
      <c r="H32" s="704" t="s">
        <v>42</v>
      </c>
      <c r="I32" s="704" t="s">
        <v>45</v>
      </c>
      <c r="J32" s="704" t="s">
        <v>42</v>
      </c>
      <c r="K32" s="704" t="s">
        <v>45</v>
      </c>
      <c r="L32" s="704" t="s">
        <v>48</v>
      </c>
      <c r="M32" s="257"/>
    </row>
    <row r="33" spans="2:12">
      <c r="B33" s="281">
        <v>1</v>
      </c>
      <c r="C33" s="105" t="s">
        <v>1296</v>
      </c>
      <c r="D33" s="671">
        <v>1294.1372279897189</v>
      </c>
      <c r="E33" s="671">
        <v>4722.2331374824007</v>
      </c>
      <c r="F33" s="671">
        <v>68</v>
      </c>
      <c r="G33" s="671">
        <v>974.6226859182234</v>
      </c>
      <c r="H33" s="671">
        <v>3635.2987878808854</v>
      </c>
      <c r="I33" s="671">
        <v>15684.714910208684</v>
      </c>
      <c r="J33" s="671">
        <v>33</v>
      </c>
      <c r="K33" s="671">
        <v>527.89671944656629</v>
      </c>
      <c r="L33" s="672">
        <f>SUM(D33:K33)</f>
        <v>26939.903468926477</v>
      </c>
    </row>
    <row r="34" spans="2:12">
      <c r="B34" s="281">
        <v>2</v>
      </c>
      <c r="C34" s="105" t="s">
        <v>1297</v>
      </c>
      <c r="D34" s="671">
        <v>67</v>
      </c>
      <c r="E34" s="671">
        <v>401</v>
      </c>
      <c r="F34" s="671">
        <v>0</v>
      </c>
      <c r="G34" s="671">
        <v>130</v>
      </c>
      <c r="H34" s="671">
        <v>240</v>
      </c>
      <c r="I34" s="671">
        <v>1042.0589142299689</v>
      </c>
      <c r="J34" s="671">
        <v>2</v>
      </c>
      <c r="K34" s="671">
        <v>60.674860819103998</v>
      </c>
      <c r="L34" s="672">
        <f>SUM(D34:K34)</f>
        <v>1942.7337750490728</v>
      </c>
    </row>
    <row r="35" spans="2:12">
      <c r="B35" s="281">
        <v>3</v>
      </c>
      <c r="C35" s="105" t="s">
        <v>1298</v>
      </c>
      <c r="D35" s="673">
        <v>114</v>
      </c>
      <c r="E35" s="673">
        <v>843</v>
      </c>
      <c r="F35" s="673">
        <v>10</v>
      </c>
      <c r="G35" s="673">
        <v>308</v>
      </c>
      <c r="H35" s="673">
        <v>503.78868502108213</v>
      </c>
      <c r="I35" s="673">
        <v>3488.753493963643</v>
      </c>
      <c r="J35" s="673">
        <v>7</v>
      </c>
      <c r="K35" s="673">
        <v>136.79090558408703</v>
      </c>
      <c r="L35" s="672">
        <f>SUM(D35:K35)</f>
        <v>5411.3330845688124</v>
      </c>
    </row>
    <row r="36" spans="2:12">
      <c r="B36" s="282">
        <v>4</v>
      </c>
      <c r="C36" s="109" t="s">
        <v>1299</v>
      </c>
      <c r="D36" s="674">
        <f>SUM(D33:D35)</f>
        <v>1475.1372279897189</v>
      </c>
      <c r="E36" s="674">
        <f t="shared" ref="E36:K36" si="3">SUM(E33:E35)</f>
        <v>5966.2331374824007</v>
      </c>
      <c r="F36" s="674">
        <f t="shared" si="3"/>
        <v>78</v>
      </c>
      <c r="G36" s="674">
        <f t="shared" si="3"/>
        <v>1412.6226859182234</v>
      </c>
      <c r="H36" s="674">
        <f t="shared" si="3"/>
        <v>4379.0874729019679</v>
      </c>
      <c r="I36" s="674">
        <f t="shared" si="3"/>
        <v>20215.527318402295</v>
      </c>
      <c r="J36" s="674">
        <f t="shared" si="3"/>
        <v>42</v>
      </c>
      <c r="K36" s="674">
        <f t="shared" si="3"/>
        <v>725.36248584975726</v>
      </c>
      <c r="L36" s="675">
        <f>SUM(L33:L35)</f>
        <v>34293.970328544361</v>
      </c>
    </row>
    <row r="37" spans="2:12">
      <c r="C37" s="258"/>
    </row>
    <row r="38" spans="2:12">
      <c r="B38" s="106" t="s">
        <v>1303</v>
      </c>
      <c r="C38" s="107"/>
      <c r="D38" s="825" t="s">
        <v>404</v>
      </c>
      <c r="E38" s="826"/>
      <c r="F38" s="825" t="s">
        <v>409</v>
      </c>
      <c r="G38" s="826"/>
      <c r="H38" s="825" t="s">
        <v>411</v>
      </c>
      <c r="I38" s="826"/>
      <c r="J38" s="825" t="s">
        <v>1294</v>
      </c>
      <c r="K38" s="826"/>
      <c r="L38" s="107"/>
    </row>
    <row r="39" spans="2:12" ht="38.25">
      <c r="B39" s="108"/>
      <c r="C39" s="703" t="s">
        <v>1295</v>
      </c>
      <c r="D39" s="704" t="s">
        <v>42</v>
      </c>
      <c r="E39" s="704" t="s">
        <v>45</v>
      </c>
      <c r="F39" s="704" t="s">
        <v>42</v>
      </c>
      <c r="G39" s="704" t="s">
        <v>45</v>
      </c>
      <c r="H39" s="704" t="s">
        <v>42</v>
      </c>
      <c r="I39" s="704" t="s">
        <v>45</v>
      </c>
      <c r="J39" s="704" t="s">
        <v>42</v>
      </c>
      <c r="K39" s="704" t="s">
        <v>45</v>
      </c>
      <c r="L39" s="704" t="s">
        <v>48</v>
      </c>
    </row>
    <row r="40" spans="2:12">
      <c r="B40" s="281">
        <v>1</v>
      </c>
      <c r="C40" s="105" t="s">
        <v>1296</v>
      </c>
      <c r="D40" s="674">
        <f>D12+D19+D26+D33</f>
        <v>5128.7281487515502</v>
      </c>
      <c r="E40" s="674">
        <f t="shared" ref="E40:L40" si="4">E12+E19+E26+E33</f>
        <v>20404.119594631855</v>
      </c>
      <c r="F40" s="674">
        <f t="shared" si="4"/>
        <v>248.94406184388967</v>
      </c>
      <c r="G40" s="674">
        <f t="shared" si="4"/>
        <v>3785.2453718364468</v>
      </c>
      <c r="H40" s="674">
        <f t="shared" si="4"/>
        <v>12931.295528319817</v>
      </c>
      <c r="I40" s="674">
        <f t="shared" si="4"/>
        <v>60297.557778194401</v>
      </c>
      <c r="J40" s="674">
        <f t="shared" si="4"/>
        <v>166.28560571414664</v>
      </c>
      <c r="K40" s="674">
        <f t="shared" si="4"/>
        <v>2273.8182865224653</v>
      </c>
      <c r="L40" s="672">
        <f t="shared" si="4"/>
        <v>105235.99437581457</v>
      </c>
    </row>
    <row r="41" spans="2:12">
      <c r="B41" s="281">
        <v>2</v>
      </c>
      <c r="C41" s="105" t="s">
        <v>1297</v>
      </c>
      <c r="D41" s="674">
        <f>D13+D20+D27+D34</f>
        <v>243</v>
      </c>
      <c r="E41" s="674">
        <f t="shared" ref="E41:L41" si="5">E13+E20+E27+E34</f>
        <v>1812</v>
      </c>
      <c r="F41" s="674">
        <f t="shared" si="5"/>
        <v>7</v>
      </c>
      <c r="G41" s="674">
        <f t="shared" si="5"/>
        <v>498.16666636465885</v>
      </c>
      <c r="H41" s="674">
        <f t="shared" si="5"/>
        <v>878</v>
      </c>
      <c r="I41" s="674">
        <f t="shared" si="5"/>
        <v>4110.1881975921006</v>
      </c>
      <c r="J41" s="674">
        <f t="shared" si="5"/>
        <v>2</v>
      </c>
      <c r="K41" s="674">
        <f t="shared" si="5"/>
        <v>296.9422411902317</v>
      </c>
      <c r="L41" s="674">
        <f t="shared" si="5"/>
        <v>7847.2971051469922</v>
      </c>
    </row>
    <row r="42" spans="2:12">
      <c r="B42" s="281">
        <v>3</v>
      </c>
      <c r="C42" s="105" t="s">
        <v>1298</v>
      </c>
      <c r="D42" s="674">
        <f t="shared" ref="D42:L42" si="6">D14+D21+D28+D35</f>
        <v>575</v>
      </c>
      <c r="E42" s="674">
        <f t="shared" si="6"/>
        <v>3747.0100983492594</v>
      </c>
      <c r="F42" s="674">
        <f t="shared" si="6"/>
        <v>54</v>
      </c>
      <c r="G42" s="674">
        <f t="shared" si="6"/>
        <v>1198</v>
      </c>
      <c r="H42" s="674">
        <f t="shared" si="6"/>
        <v>1980.0097977083637</v>
      </c>
      <c r="I42" s="674">
        <f t="shared" si="6"/>
        <v>13840.911664297515</v>
      </c>
      <c r="J42" s="674">
        <f t="shared" si="6"/>
        <v>20</v>
      </c>
      <c r="K42" s="674">
        <f t="shared" si="6"/>
        <v>617.75300385224875</v>
      </c>
      <c r="L42" s="672">
        <f t="shared" si="6"/>
        <v>22032.684564207389</v>
      </c>
    </row>
    <row r="43" spans="2:12">
      <c r="B43" s="282">
        <v>4</v>
      </c>
      <c r="C43" s="109" t="s">
        <v>1299</v>
      </c>
      <c r="D43" s="674">
        <f t="shared" ref="D43:L43" si="7">D15+D22+D29+D36</f>
        <v>5946.7281487515502</v>
      </c>
      <c r="E43" s="674">
        <f t="shared" si="7"/>
        <v>25963.129692981114</v>
      </c>
      <c r="F43" s="674">
        <f t="shared" si="7"/>
        <v>309.9440618438897</v>
      </c>
      <c r="G43" s="674">
        <f t="shared" si="7"/>
        <v>5481.412038201106</v>
      </c>
      <c r="H43" s="674">
        <f t="shared" si="7"/>
        <v>15789.305326028181</v>
      </c>
      <c r="I43" s="674">
        <f t="shared" si="7"/>
        <v>78248.657640084013</v>
      </c>
      <c r="J43" s="674">
        <f t="shared" si="7"/>
        <v>188.28560571414664</v>
      </c>
      <c r="K43" s="674">
        <f t="shared" si="7"/>
        <v>3188.5135315649459</v>
      </c>
      <c r="L43" s="675">
        <f t="shared" si="7"/>
        <v>135115.97604516894</v>
      </c>
    </row>
  </sheetData>
  <sheetProtection algorithmName="SHA-512" hashValue="822UkrX7RwFPXxdWcCazO2ieAwFNMDUr3zE5CbW09DkITWKvsQ/4BJ1pctIxEuXo+bUwl2FOgppU1xHyK7zIFA==" saltValue="nvhUEp+HZQSJxMLGIrzq/A==" spinCount="100000" sheet="1" formatColumns="0" formatRows="0"/>
  <mergeCells count="17">
    <mergeCell ref="D24:E24"/>
    <mergeCell ref="F24:G24"/>
    <mergeCell ref="H24:I24"/>
    <mergeCell ref="J24:K24"/>
    <mergeCell ref="F10:G10"/>
    <mergeCell ref="D17:E17"/>
    <mergeCell ref="F17:G17"/>
    <mergeCell ref="H17:I17"/>
    <mergeCell ref="J17:K17"/>
    <mergeCell ref="D38:E38"/>
    <mergeCell ref="F38:G38"/>
    <mergeCell ref="H38:I38"/>
    <mergeCell ref="J38:K38"/>
    <mergeCell ref="D31:E31"/>
    <mergeCell ref="F31:G31"/>
    <mergeCell ref="H31:I31"/>
    <mergeCell ref="J31:K31"/>
  </mergeCells>
  <dataValidations count="2">
    <dataValidation type="whole" allowBlank="1" showInputMessage="1" showErrorMessage="1" errorTitle="Invalid Data" error="Please only enter whole numbers." sqref="L26:L28 L19:L21 L33:L35 L42 L40 L12:L14"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12:K14 D19:K21 D26:K28 D33:K35" xr:uid="{00000000-0002-0000-0700-000001000000}">
      <formula1>-0.5</formula1>
    </dataValidation>
  </dataValidations>
  <pageMargins left="0.7" right="0.7" top="0.75" bottom="0.75" header="0.3" footer="0.3"/>
  <pageSetup scale="7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X109"/>
  <sheetViews>
    <sheetView topLeftCell="A2" zoomScale="80" zoomScaleNormal="80" workbookViewId="0">
      <selection activeCell="K32" sqref="K32"/>
    </sheetView>
  </sheetViews>
  <sheetFormatPr defaultColWidth="9.42578125" defaultRowHeight="12.75"/>
  <cols>
    <col min="1" max="1" width="67" style="330" customWidth="1"/>
    <col min="2" max="2" width="9.5703125" style="330" customWidth="1"/>
    <col min="3" max="6" width="16.5703125" style="330" customWidth="1"/>
    <col min="7" max="7" width="12" style="330" bestFit="1" customWidth="1"/>
    <col min="8" max="8" width="12.42578125" style="330" bestFit="1" customWidth="1"/>
    <col min="9" max="19" width="11.5703125" style="330" bestFit="1" customWidth="1"/>
    <col min="20" max="20" width="10.42578125" style="330" bestFit="1" customWidth="1"/>
    <col min="21" max="24" width="11.5703125" style="330" bestFit="1" customWidth="1"/>
    <col min="25" max="16384" width="9.42578125" style="330"/>
  </cols>
  <sheetData>
    <row r="1" spans="1:18" s="326" customFormat="1" ht="21" customHeight="1">
      <c r="A1" s="323" t="s">
        <v>1304</v>
      </c>
      <c r="B1" s="324"/>
      <c r="C1" s="325"/>
      <c r="D1" s="325"/>
      <c r="E1" s="828"/>
      <c r="F1" s="828"/>
      <c r="G1" s="827"/>
      <c r="H1" s="827"/>
      <c r="I1" s="325"/>
      <c r="J1" s="325"/>
      <c r="K1" s="325"/>
      <c r="L1" s="325"/>
      <c r="M1" s="325"/>
      <c r="N1" s="325"/>
      <c r="O1" s="325"/>
      <c r="P1" s="325"/>
      <c r="Q1" s="325"/>
      <c r="R1" s="325"/>
    </row>
    <row r="2" spans="1:18" s="326" customFormat="1" ht="21" customHeight="1">
      <c r="A2" s="323" t="s">
        <v>1305</v>
      </c>
      <c r="B2" s="324"/>
      <c r="C2" s="835" t="s">
        <v>1306</v>
      </c>
      <c r="D2" s="836"/>
      <c r="E2" s="836"/>
      <c r="F2" s="837"/>
      <c r="G2" s="779"/>
      <c r="H2" s="779"/>
      <c r="I2" s="325"/>
      <c r="J2" s="325"/>
      <c r="K2" s="325"/>
      <c r="L2" s="325"/>
      <c r="M2" s="325"/>
      <c r="N2" s="325"/>
      <c r="O2" s="325"/>
      <c r="P2" s="325"/>
      <c r="Q2" s="325"/>
      <c r="R2" s="325"/>
    </row>
    <row r="3" spans="1:18" s="326" customFormat="1" ht="21" customHeight="1">
      <c r="A3" s="323" t="s">
        <v>1287</v>
      </c>
      <c r="B3" s="324"/>
      <c r="C3" s="829" t="s">
        <v>1307</v>
      </c>
      <c r="D3" s="830"/>
      <c r="E3" s="830"/>
      <c r="F3" s="831"/>
      <c r="G3" s="779"/>
      <c r="H3" s="779"/>
      <c r="I3" s="325"/>
      <c r="J3" s="325"/>
      <c r="K3" s="325"/>
      <c r="L3" s="325"/>
      <c r="M3" s="325"/>
      <c r="N3" s="325"/>
      <c r="O3" s="325"/>
      <c r="P3" s="325"/>
      <c r="Q3" s="325"/>
      <c r="R3" s="325"/>
    </row>
    <row r="4" spans="1:18" s="326" customFormat="1" ht="21" customHeight="1">
      <c r="A4" s="323" t="s">
        <v>1308</v>
      </c>
      <c r="B4" s="324"/>
      <c r="C4" s="832">
        <v>45565</v>
      </c>
      <c r="D4" s="833"/>
      <c r="E4" s="833"/>
      <c r="F4" s="834"/>
      <c r="G4" s="779"/>
      <c r="H4" s="779"/>
      <c r="I4" s="325"/>
      <c r="J4" s="325"/>
      <c r="K4" s="325"/>
      <c r="L4" s="325"/>
      <c r="M4" s="325"/>
      <c r="N4" s="325"/>
      <c r="O4" s="325"/>
      <c r="P4" s="325"/>
      <c r="Q4" s="325"/>
      <c r="R4" s="325"/>
    </row>
    <row r="5" spans="1:18" s="326" customFormat="1" ht="21" customHeight="1">
      <c r="A5" s="323" t="s">
        <v>1309</v>
      </c>
      <c r="B5" s="324"/>
      <c r="C5" s="835" t="s">
        <v>1310</v>
      </c>
      <c r="D5" s="836"/>
      <c r="E5" s="836"/>
      <c r="F5" s="837"/>
      <c r="G5" s="779"/>
      <c r="H5" s="779"/>
      <c r="I5" s="325"/>
      <c r="J5" s="325"/>
      <c r="K5" s="325"/>
      <c r="L5" s="325"/>
      <c r="M5" s="325"/>
      <c r="N5" s="325"/>
      <c r="O5" s="325"/>
      <c r="P5" s="325"/>
      <c r="Q5" s="325"/>
      <c r="R5" s="325"/>
    </row>
    <row r="6" spans="1:18" s="326" customFormat="1" ht="21" customHeight="1">
      <c r="A6" s="323" t="s">
        <v>1290</v>
      </c>
      <c r="B6" s="324"/>
      <c r="C6" s="832">
        <v>45596</v>
      </c>
      <c r="D6" s="833"/>
      <c r="E6" s="833"/>
      <c r="F6" s="834"/>
      <c r="G6" s="827"/>
      <c r="H6" s="827"/>
      <c r="I6" s="325"/>
      <c r="J6" s="327"/>
      <c r="K6" s="325"/>
      <c r="L6" s="325"/>
      <c r="M6" s="325"/>
      <c r="N6" s="325"/>
      <c r="O6" s="327"/>
      <c r="P6" s="325"/>
      <c r="Q6" s="327"/>
      <c r="R6" s="325"/>
    </row>
    <row r="7" spans="1:18" s="326" customFormat="1">
      <c r="A7" s="324" t="s">
        <v>1311</v>
      </c>
      <c r="B7" s="324"/>
      <c r="C7" s="327"/>
      <c r="D7" s="325"/>
      <c r="E7" s="779"/>
      <c r="F7" s="779"/>
      <c r="G7" s="779"/>
      <c r="H7" s="779"/>
      <c r="I7" s="325"/>
      <c r="J7" s="327"/>
      <c r="K7" s="325"/>
      <c r="L7" s="325"/>
      <c r="M7" s="325"/>
      <c r="N7" s="325"/>
      <c r="O7" s="327"/>
      <c r="P7" s="325"/>
      <c r="Q7" s="327"/>
      <c r="R7" s="325"/>
    </row>
    <row r="8" spans="1:18" ht="19.5" customHeight="1">
      <c r="A8" s="328"/>
      <c r="B8" s="328"/>
      <c r="C8" s="329" t="s">
        <v>1293</v>
      </c>
      <c r="D8" s="329" t="s">
        <v>1300</v>
      </c>
      <c r="E8" s="329" t="s">
        <v>1301</v>
      </c>
      <c r="F8" s="329" t="s">
        <v>1302</v>
      </c>
    </row>
    <row r="9" spans="1:18">
      <c r="C9" s="331"/>
      <c r="D9" s="331"/>
      <c r="E9" s="331"/>
      <c r="F9" s="331"/>
    </row>
    <row r="10" spans="1:18" ht="15.75" customHeight="1">
      <c r="A10" s="332" t="s">
        <v>1312</v>
      </c>
      <c r="B10" s="333"/>
      <c r="C10" s="331"/>
      <c r="D10" s="331"/>
      <c r="E10" s="331"/>
      <c r="F10" s="331"/>
    </row>
    <row r="11" spans="1:18" ht="15.75" customHeight="1">
      <c r="A11" s="334" t="s">
        <v>59</v>
      </c>
      <c r="B11" s="335">
        <v>1</v>
      </c>
      <c r="C11" s="708">
        <v>104539637.69</v>
      </c>
      <c r="D11" s="708">
        <v>109053355.61000001</v>
      </c>
      <c r="E11" s="708">
        <v>95550192.629999995</v>
      </c>
      <c r="F11" s="708">
        <v>66829351.400000006</v>
      </c>
    </row>
    <row r="12" spans="1:18" ht="15.75" customHeight="1">
      <c r="A12" s="336" t="s">
        <v>61</v>
      </c>
      <c r="B12" s="335">
        <v>2</v>
      </c>
      <c r="C12" s="708">
        <v>0</v>
      </c>
      <c r="D12" s="708">
        <v>0</v>
      </c>
      <c r="E12" s="708">
        <v>0</v>
      </c>
      <c r="F12" s="708">
        <v>0</v>
      </c>
    </row>
    <row r="13" spans="1:18" ht="15.75" customHeight="1">
      <c r="A13" s="336" t="s">
        <v>63</v>
      </c>
      <c r="B13" s="335">
        <v>3</v>
      </c>
      <c r="C13" s="708">
        <v>10583128.809999999</v>
      </c>
      <c r="D13" s="708">
        <v>13447417.369999999</v>
      </c>
      <c r="E13" s="708">
        <v>21847706.449999999</v>
      </c>
      <c r="F13" s="708">
        <v>9061731.1600000001</v>
      </c>
    </row>
    <row r="14" spans="1:18" ht="15.75" customHeight="1">
      <c r="A14" s="336" t="s">
        <v>65</v>
      </c>
      <c r="B14" s="335">
        <v>4</v>
      </c>
      <c r="C14" s="708">
        <v>0</v>
      </c>
      <c r="D14" s="708">
        <v>0</v>
      </c>
      <c r="E14" s="708">
        <v>0</v>
      </c>
      <c r="F14" s="708">
        <v>0</v>
      </c>
    </row>
    <row r="15" spans="1:18" ht="15.75" customHeight="1">
      <c r="A15" s="336" t="s">
        <v>67</v>
      </c>
      <c r="B15" s="335">
        <v>5</v>
      </c>
      <c r="C15" s="708">
        <v>0</v>
      </c>
      <c r="D15" s="708">
        <v>0</v>
      </c>
      <c r="E15" s="708">
        <v>0</v>
      </c>
      <c r="F15" s="708">
        <v>0</v>
      </c>
    </row>
    <row r="16" spans="1:18" ht="15.75" customHeight="1">
      <c r="A16" s="336" t="s">
        <v>69</v>
      </c>
      <c r="B16" s="335">
        <v>6</v>
      </c>
      <c r="C16" s="708">
        <v>225812.27</v>
      </c>
      <c r="D16" s="708">
        <v>951919.60000000009</v>
      </c>
      <c r="E16" s="708">
        <v>1744941.44</v>
      </c>
      <c r="F16" s="708">
        <v>0</v>
      </c>
    </row>
    <row r="17" spans="1:6" ht="15.75" customHeight="1">
      <c r="A17" s="337" t="s">
        <v>72</v>
      </c>
      <c r="B17" s="335">
        <v>7</v>
      </c>
      <c r="C17" s="708">
        <v>10730788.310000001</v>
      </c>
      <c r="D17" s="708">
        <v>7107690.3700000001</v>
      </c>
      <c r="E17" s="708">
        <v>9009109.2599999998</v>
      </c>
      <c r="F17" s="708">
        <v>1311641.6200000001</v>
      </c>
    </row>
    <row r="18" spans="1:6" ht="15.75" customHeight="1">
      <c r="A18" s="338" t="s">
        <v>1313</v>
      </c>
      <c r="B18" s="335">
        <v>8</v>
      </c>
      <c r="C18" s="708">
        <v>0</v>
      </c>
      <c r="D18" s="708">
        <v>0</v>
      </c>
      <c r="E18" s="708">
        <v>0</v>
      </c>
      <c r="F18" s="708">
        <v>0</v>
      </c>
    </row>
    <row r="19" spans="1:6" ht="15.75" customHeight="1">
      <c r="A19" s="338" t="s">
        <v>1313</v>
      </c>
      <c r="B19" s="335">
        <v>9</v>
      </c>
      <c r="C19" s="708">
        <v>0</v>
      </c>
      <c r="D19" s="708">
        <v>0</v>
      </c>
      <c r="E19" s="708">
        <v>0</v>
      </c>
      <c r="F19" s="708">
        <v>0</v>
      </c>
    </row>
    <row r="20" spans="1:6" ht="15.75" customHeight="1">
      <c r="A20" s="332" t="s">
        <v>1313</v>
      </c>
      <c r="B20" s="335">
        <v>10</v>
      </c>
      <c r="C20" s="708">
        <v>650464.13000000012</v>
      </c>
      <c r="D20" s="708">
        <v>791592.2699999999</v>
      </c>
      <c r="E20" s="708">
        <v>1372751.3100000003</v>
      </c>
      <c r="F20" s="708">
        <v>81234.7</v>
      </c>
    </row>
    <row r="21" spans="1:6" ht="15.75" customHeight="1">
      <c r="A21" s="339"/>
      <c r="C21" s="340" t="s">
        <v>1314</v>
      </c>
      <c r="D21" s="340" t="s">
        <v>1314</v>
      </c>
      <c r="E21" s="340" t="s">
        <v>1314</v>
      </c>
      <c r="F21" s="340" t="s">
        <v>1314</v>
      </c>
    </row>
    <row r="22" spans="1:6" ht="15.75" customHeight="1">
      <c r="A22" s="332" t="s">
        <v>74</v>
      </c>
      <c r="B22" s="335">
        <v>11</v>
      </c>
      <c r="C22" s="709">
        <f>SUM(C11:C20)</f>
        <v>126729831.20999999</v>
      </c>
      <c r="D22" s="709">
        <f>SUM(D11:D20)</f>
        <v>131351975.22000001</v>
      </c>
      <c r="E22" s="709">
        <f>SUM(E11:E20)</f>
        <v>129524701.09</v>
      </c>
      <c r="F22" s="709">
        <f>SUM(F11:F20)</f>
        <v>77283958.88000001</v>
      </c>
    </row>
    <row r="23" spans="1:6" ht="15.75" customHeight="1">
      <c r="A23" s="338"/>
      <c r="B23" s="341"/>
      <c r="C23" s="342"/>
      <c r="D23" s="342"/>
      <c r="E23" s="342"/>
      <c r="F23" s="342"/>
    </row>
    <row r="24" spans="1:6" ht="15.75" customHeight="1">
      <c r="A24" s="343" t="s">
        <v>1315</v>
      </c>
      <c r="B24" s="344"/>
      <c r="C24" s="342"/>
      <c r="D24" s="342"/>
      <c r="E24" s="342"/>
      <c r="F24" s="342"/>
    </row>
    <row r="25" spans="1:6" ht="15.75" customHeight="1">
      <c r="A25" s="336" t="s">
        <v>76</v>
      </c>
      <c r="B25" s="335">
        <v>12</v>
      </c>
      <c r="C25" s="708"/>
      <c r="D25" s="708"/>
      <c r="E25" s="708"/>
      <c r="F25" s="708"/>
    </row>
    <row r="26" spans="1:6" ht="15.75" customHeight="1">
      <c r="A26" s="336" t="s">
        <v>78</v>
      </c>
      <c r="B26" s="335">
        <v>13</v>
      </c>
      <c r="C26" s="708"/>
      <c r="D26" s="708"/>
      <c r="E26" s="708"/>
      <c r="F26" s="708"/>
    </row>
    <row r="27" spans="1:6" ht="15.75" customHeight="1">
      <c r="A27" s="336" t="s">
        <v>80</v>
      </c>
      <c r="B27" s="335">
        <v>14</v>
      </c>
      <c r="C27" s="708"/>
      <c r="D27" s="708"/>
      <c r="E27" s="708"/>
      <c r="F27" s="708"/>
    </row>
    <row r="28" spans="1:6" ht="15.75" customHeight="1">
      <c r="A28" s="336" t="s">
        <v>82</v>
      </c>
      <c r="B28" s="335">
        <v>15</v>
      </c>
      <c r="C28" s="708"/>
      <c r="D28" s="708"/>
      <c r="E28" s="708"/>
      <c r="F28" s="708"/>
    </row>
    <row r="29" spans="1:6" ht="15.75" customHeight="1">
      <c r="A29" s="336" t="s">
        <v>84</v>
      </c>
      <c r="B29" s="335">
        <v>16</v>
      </c>
      <c r="C29" s="708"/>
      <c r="D29" s="708"/>
      <c r="E29" s="708"/>
      <c r="F29" s="708"/>
    </row>
    <row r="30" spans="1:6" ht="15.75" customHeight="1">
      <c r="A30" s="336" t="s">
        <v>86</v>
      </c>
      <c r="B30" s="335">
        <v>17</v>
      </c>
      <c r="C30" s="708"/>
      <c r="D30" s="708"/>
      <c r="E30" s="708"/>
      <c r="F30" s="708"/>
    </row>
    <row r="31" spans="1:6" ht="15.75" customHeight="1">
      <c r="A31" s="337" t="s">
        <v>1316</v>
      </c>
      <c r="B31" s="335">
        <v>18</v>
      </c>
      <c r="C31" s="708"/>
      <c r="D31" s="708"/>
      <c r="E31" s="708"/>
      <c r="F31" s="708"/>
    </row>
    <row r="32" spans="1:6" ht="15.75" customHeight="1">
      <c r="A32" s="345" t="s">
        <v>1313</v>
      </c>
      <c r="B32" s="335">
        <v>19</v>
      </c>
      <c r="C32" s="708"/>
      <c r="D32" s="708"/>
      <c r="E32" s="708"/>
      <c r="F32" s="708"/>
    </row>
    <row r="33" spans="1:6" ht="15.75" customHeight="1">
      <c r="A33" s="336" t="s">
        <v>1313</v>
      </c>
      <c r="B33" s="335">
        <v>20</v>
      </c>
      <c r="C33" s="708"/>
      <c r="D33" s="708"/>
      <c r="E33" s="708"/>
      <c r="F33" s="708"/>
    </row>
    <row r="34" spans="1:6" ht="15.75" customHeight="1">
      <c r="A34" s="346"/>
      <c r="B34" s="347"/>
      <c r="C34" s="340" t="s">
        <v>1314</v>
      </c>
      <c r="D34" s="340" t="s">
        <v>1314</v>
      </c>
      <c r="E34" s="340" t="s">
        <v>1314</v>
      </c>
      <c r="F34" s="340" t="s">
        <v>1314</v>
      </c>
    </row>
    <row r="35" spans="1:6" ht="15.75" customHeight="1">
      <c r="A35" s="332" t="s">
        <v>91</v>
      </c>
      <c r="B35" s="335">
        <v>21</v>
      </c>
      <c r="C35" s="709">
        <f>SUM(C25:C33)</f>
        <v>0</v>
      </c>
      <c r="D35" s="709">
        <f>SUM(D25:D33)</f>
        <v>0</v>
      </c>
      <c r="E35" s="709">
        <f>SUM(E25:E33)</f>
        <v>0</v>
      </c>
      <c r="F35" s="709">
        <f>SUM(F25:F33)</f>
        <v>0</v>
      </c>
    </row>
    <row r="36" spans="1:6" ht="15.75" customHeight="1">
      <c r="A36" s="332" t="s">
        <v>1317</v>
      </c>
      <c r="B36" s="333"/>
      <c r="C36" s="342"/>
      <c r="D36" s="342"/>
      <c r="E36" s="342"/>
      <c r="F36" s="342"/>
    </row>
    <row r="37" spans="1:6" ht="15.75" customHeight="1">
      <c r="A37" s="336" t="s">
        <v>93</v>
      </c>
      <c r="B37" s="335">
        <v>22</v>
      </c>
      <c r="C37" s="708"/>
      <c r="D37" s="708"/>
      <c r="E37" s="708"/>
      <c r="F37" s="708"/>
    </row>
    <row r="38" spans="1:6" ht="15.75" customHeight="1">
      <c r="A38" s="336" t="s">
        <v>95</v>
      </c>
      <c r="B38" s="335">
        <v>23</v>
      </c>
      <c r="C38" s="708"/>
      <c r="D38" s="708"/>
      <c r="E38" s="708"/>
      <c r="F38" s="708"/>
    </row>
    <row r="39" spans="1:6" ht="15.75" customHeight="1">
      <c r="A39" s="336" t="s">
        <v>97</v>
      </c>
      <c r="B39" s="335">
        <v>24</v>
      </c>
      <c r="C39" s="708"/>
      <c r="D39" s="708"/>
      <c r="E39" s="708"/>
      <c r="F39" s="708"/>
    </row>
    <row r="40" spans="1:6" ht="15.75" customHeight="1">
      <c r="A40" s="336" t="s">
        <v>99</v>
      </c>
      <c r="B40" s="335">
        <v>25</v>
      </c>
      <c r="C40" s="708"/>
      <c r="D40" s="708"/>
      <c r="E40" s="708"/>
      <c r="F40" s="708"/>
    </row>
    <row r="41" spans="1:6" ht="15.75" customHeight="1">
      <c r="A41" s="336" t="s">
        <v>101</v>
      </c>
      <c r="B41" s="335">
        <v>26</v>
      </c>
      <c r="C41" s="708"/>
      <c r="D41" s="708"/>
      <c r="E41" s="708"/>
      <c r="F41" s="708"/>
    </row>
    <row r="42" spans="1:6" ht="15.75" customHeight="1">
      <c r="A42" s="337" t="s">
        <v>104</v>
      </c>
      <c r="B42" s="335">
        <v>27</v>
      </c>
      <c r="C42" s="708"/>
      <c r="D42" s="708"/>
      <c r="E42" s="708"/>
      <c r="F42" s="708"/>
    </row>
    <row r="43" spans="1:6" ht="15.75" customHeight="1">
      <c r="A43" s="337" t="s">
        <v>1313</v>
      </c>
      <c r="B43" s="335">
        <v>28</v>
      </c>
      <c r="C43" s="708"/>
      <c r="D43" s="708"/>
      <c r="E43" s="708"/>
      <c r="F43" s="708"/>
    </row>
    <row r="44" spans="1:6" ht="15.75" customHeight="1">
      <c r="A44" s="337" t="s">
        <v>1313</v>
      </c>
      <c r="B44" s="335">
        <v>29</v>
      </c>
      <c r="C44" s="708"/>
      <c r="D44" s="708"/>
      <c r="E44" s="708"/>
      <c r="F44" s="708"/>
    </row>
    <row r="45" spans="1:6" ht="15.75" customHeight="1">
      <c r="A45" s="332"/>
      <c r="B45" s="333"/>
      <c r="C45" s="340" t="s">
        <v>1314</v>
      </c>
      <c r="D45" s="340" t="s">
        <v>1314</v>
      </c>
      <c r="E45" s="340" t="s">
        <v>1314</v>
      </c>
      <c r="F45" s="340" t="s">
        <v>1314</v>
      </c>
    </row>
    <row r="46" spans="1:6" ht="15.75" customHeight="1">
      <c r="A46" s="332" t="s">
        <v>106</v>
      </c>
      <c r="B46" s="335">
        <v>30</v>
      </c>
      <c r="C46" s="709">
        <f>SUM(C37:C44)</f>
        <v>0</v>
      </c>
      <c r="D46" s="709">
        <f>SUM(D37:D44)</f>
        <v>0</v>
      </c>
      <c r="E46" s="709">
        <f>SUM(E37:E44)</f>
        <v>0</v>
      </c>
      <c r="F46" s="709">
        <f>SUM(F37:F44)</f>
        <v>0</v>
      </c>
    </row>
    <row r="47" spans="1:6" ht="15.75" customHeight="1">
      <c r="A47" s="339"/>
      <c r="C47" s="348" t="s">
        <v>1314</v>
      </c>
      <c r="D47" s="348" t="s">
        <v>1314</v>
      </c>
      <c r="E47" s="348" t="s">
        <v>1314</v>
      </c>
      <c r="F47" s="349" t="s">
        <v>1314</v>
      </c>
    </row>
    <row r="48" spans="1:6" ht="15.75" customHeight="1">
      <c r="A48" s="332" t="s">
        <v>108</v>
      </c>
      <c r="B48" s="335">
        <v>31</v>
      </c>
      <c r="C48" s="709">
        <f>C22+C35+C46</f>
        <v>126729831.20999999</v>
      </c>
      <c r="D48" s="709">
        <f>D22+D35+D46</f>
        <v>131351975.22000001</v>
      </c>
      <c r="E48" s="709">
        <f>E22+E35+E46</f>
        <v>129524701.09</v>
      </c>
      <c r="F48" s="709">
        <f>F22+F35+F46</f>
        <v>77283958.88000001</v>
      </c>
    </row>
    <row r="49" spans="1:24" ht="15.75" customHeight="1">
      <c r="A49" s="339"/>
      <c r="C49" s="349" t="s">
        <v>1318</v>
      </c>
      <c r="D49" s="349" t="s">
        <v>1318</v>
      </c>
      <c r="E49" s="349" t="s">
        <v>1318</v>
      </c>
      <c r="F49" s="349" t="s">
        <v>1318</v>
      </c>
    </row>
    <row r="50" spans="1:24" ht="15.75" customHeight="1">
      <c r="A50" s="332" t="s">
        <v>110</v>
      </c>
      <c r="B50" s="333"/>
      <c r="C50" s="331"/>
      <c r="D50" s="331"/>
      <c r="E50" s="331"/>
      <c r="F50" s="331"/>
    </row>
    <row r="51" spans="1:24" ht="15.75" customHeight="1">
      <c r="A51" s="339"/>
      <c r="C51" s="331"/>
      <c r="D51" s="331"/>
      <c r="E51" s="331"/>
      <c r="F51" s="331"/>
    </row>
    <row r="52" spans="1:24" ht="15.75" customHeight="1">
      <c r="A52" s="332" t="s">
        <v>1319</v>
      </c>
      <c r="B52" s="333"/>
      <c r="C52" s="331"/>
      <c r="D52" s="331"/>
      <c r="E52" s="331"/>
      <c r="F52" s="331"/>
    </row>
    <row r="53" spans="1:24" ht="15.75" customHeight="1">
      <c r="A53" s="336" t="s">
        <v>111</v>
      </c>
      <c r="B53" s="335">
        <v>32</v>
      </c>
      <c r="C53" s="708">
        <v>0</v>
      </c>
      <c r="D53" s="708">
        <v>0</v>
      </c>
      <c r="E53" s="708">
        <v>0</v>
      </c>
      <c r="F53" s="708">
        <v>0</v>
      </c>
    </row>
    <row r="54" spans="1:24" ht="15.75" customHeight="1">
      <c r="A54" s="336" t="s">
        <v>113</v>
      </c>
      <c r="B54" s="335">
        <v>33</v>
      </c>
      <c r="C54" s="708">
        <v>42680218.549999997</v>
      </c>
      <c r="D54" s="708">
        <v>46821889.25</v>
      </c>
      <c r="E54" s="708">
        <v>45517165.089999996</v>
      </c>
      <c r="F54" s="708">
        <v>1241720</v>
      </c>
    </row>
    <row r="55" spans="1:24" ht="15.75" customHeight="1">
      <c r="A55" s="336" t="s">
        <v>115</v>
      </c>
      <c r="B55" s="335">
        <v>34</v>
      </c>
      <c r="C55" s="708">
        <v>0</v>
      </c>
      <c r="D55" s="708">
        <v>0</v>
      </c>
      <c r="E55" s="708">
        <v>0</v>
      </c>
      <c r="F55" s="708">
        <v>0</v>
      </c>
      <c r="H55" s="350"/>
      <c r="I55" s="350"/>
    </row>
    <row r="56" spans="1:24" ht="15.75" customHeight="1">
      <c r="A56" s="336" t="s">
        <v>117</v>
      </c>
      <c r="B56" s="335">
        <v>35</v>
      </c>
      <c r="C56" s="708">
        <v>0</v>
      </c>
      <c r="D56" s="708">
        <v>0</v>
      </c>
      <c r="E56" s="708">
        <v>0</v>
      </c>
      <c r="F56" s="708">
        <v>0</v>
      </c>
      <c r="G56" s="351"/>
      <c r="H56" s="351"/>
      <c r="I56" s="351"/>
      <c r="J56" s="351"/>
      <c r="K56" s="351"/>
      <c r="L56" s="351"/>
      <c r="M56" s="351"/>
      <c r="N56" s="351"/>
      <c r="O56" s="351"/>
      <c r="P56" s="351"/>
      <c r="Q56" s="351"/>
      <c r="R56" s="351"/>
      <c r="S56" s="351"/>
      <c r="T56" s="351"/>
      <c r="U56" s="351"/>
      <c r="V56" s="351"/>
      <c r="W56" s="351"/>
      <c r="X56" s="351">
        <f>L56+L57</f>
        <v>0</v>
      </c>
    </row>
    <row r="57" spans="1:24" ht="15.75" customHeight="1">
      <c r="A57" s="336" t="s">
        <v>119</v>
      </c>
      <c r="B57" s="335">
        <v>36</v>
      </c>
      <c r="C57" s="708">
        <v>0</v>
      </c>
      <c r="D57" s="708">
        <v>0</v>
      </c>
      <c r="E57" s="708">
        <v>0</v>
      </c>
      <c r="F57" s="708">
        <v>0</v>
      </c>
    </row>
    <row r="58" spans="1:24" ht="15.75" customHeight="1">
      <c r="A58" s="336" t="s">
        <v>121</v>
      </c>
      <c r="B58" s="335">
        <v>37</v>
      </c>
      <c r="C58" s="708">
        <v>2798503</v>
      </c>
      <c r="D58" s="708">
        <v>5800064.8200000003</v>
      </c>
      <c r="E58" s="708">
        <v>2643584.5699999998</v>
      </c>
      <c r="F58" s="708">
        <v>-111343.45</v>
      </c>
    </row>
    <row r="59" spans="1:24" ht="15.75" customHeight="1">
      <c r="A59" s="336" t="s">
        <v>123</v>
      </c>
      <c r="B59" s="335">
        <v>38</v>
      </c>
      <c r="C59" s="708">
        <v>665532.66</v>
      </c>
      <c r="D59" s="708">
        <v>794556.27</v>
      </c>
      <c r="E59" s="708">
        <v>-92806.899999999965</v>
      </c>
      <c r="F59" s="708">
        <v>46824.379999999888</v>
      </c>
    </row>
    <row r="60" spans="1:24" ht="15.75" customHeight="1">
      <c r="A60" s="336" t="s">
        <v>125</v>
      </c>
      <c r="B60" s="335">
        <v>39</v>
      </c>
      <c r="C60" s="708">
        <v>875875.21</v>
      </c>
      <c r="D60" s="708">
        <v>875875.21</v>
      </c>
      <c r="E60" s="708">
        <v>875875.21</v>
      </c>
      <c r="F60" s="708">
        <v>1164542.01</v>
      </c>
      <c r="H60" s="352"/>
    </row>
    <row r="61" spans="1:24" ht="15.75" customHeight="1">
      <c r="A61" s="336" t="s">
        <v>127</v>
      </c>
      <c r="B61" s="335">
        <v>40</v>
      </c>
      <c r="C61" s="708">
        <v>0</v>
      </c>
      <c r="D61" s="708">
        <v>0</v>
      </c>
      <c r="E61" s="708">
        <v>0</v>
      </c>
      <c r="F61" s="708">
        <v>0</v>
      </c>
      <c r="G61" s="350"/>
    </row>
    <row r="62" spans="1:24" ht="15.75" customHeight="1">
      <c r="A62" s="337" t="s">
        <v>1320</v>
      </c>
      <c r="B62" s="335">
        <v>41</v>
      </c>
      <c r="C62" s="708">
        <v>2235171.4500000002</v>
      </c>
      <c r="D62" s="708">
        <v>2522597.0699999998</v>
      </c>
      <c r="E62" s="708">
        <v>2762868.33</v>
      </c>
      <c r="F62" s="708">
        <v>2033402.08</v>
      </c>
      <c r="G62" s="351"/>
      <c r="H62" s="351"/>
      <c r="I62" s="351"/>
      <c r="J62" s="351"/>
      <c r="K62" s="351"/>
      <c r="L62" s="351"/>
      <c r="M62" s="351"/>
      <c r="N62" s="351"/>
      <c r="O62" s="351"/>
      <c r="P62" s="351"/>
      <c r="Q62" s="351"/>
      <c r="R62" s="351"/>
    </row>
    <row r="63" spans="1:24" ht="15.75" customHeight="1">
      <c r="A63" s="337" t="s">
        <v>1313</v>
      </c>
      <c r="B63" s="335">
        <v>42</v>
      </c>
      <c r="C63" s="708">
        <v>1110000</v>
      </c>
      <c r="D63" s="708">
        <v>1110000</v>
      </c>
      <c r="E63" s="708">
        <v>1110000</v>
      </c>
      <c r="F63" s="708">
        <v>0</v>
      </c>
      <c r="G63" s="351"/>
      <c r="H63" s="351"/>
      <c r="I63" s="351"/>
      <c r="J63" s="351"/>
      <c r="K63" s="351"/>
      <c r="L63" s="351"/>
      <c r="M63" s="351"/>
      <c r="N63" s="351"/>
      <c r="O63" s="351"/>
      <c r="P63" s="351"/>
      <c r="Q63" s="351"/>
      <c r="R63" s="351"/>
    </row>
    <row r="64" spans="1:24" ht="15.75" customHeight="1">
      <c r="A64" s="337" t="s">
        <v>1313</v>
      </c>
      <c r="B64" s="335">
        <v>43</v>
      </c>
      <c r="C64" s="708">
        <v>0</v>
      </c>
      <c r="D64" s="708">
        <v>0</v>
      </c>
      <c r="E64" s="708">
        <v>0</v>
      </c>
      <c r="F64" s="708">
        <v>0</v>
      </c>
      <c r="G64" s="351"/>
      <c r="H64" s="351"/>
      <c r="I64" s="351"/>
      <c r="J64" s="351"/>
      <c r="K64" s="351"/>
      <c r="L64" s="351"/>
      <c r="M64" s="351"/>
      <c r="N64" s="351"/>
      <c r="O64" s="351"/>
      <c r="P64" s="351"/>
      <c r="Q64" s="351"/>
      <c r="R64" s="351"/>
    </row>
    <row r="65" spans="1:8" ht="15.75" customHeight="1">
      <c r="A65" s="334" t="s">
        <v>1313</v>
      </c>
      <c r="B65" s="335">
        <v>44</v>
      </c>
      <c r="C65" s="708">
        <v>0</v>
      </c>
      <c r="D65" s="708">
        <v>0</v>
      </c>
      <c r="E65" s="708">
        <v>0</v>
      </c>
      <c r="F65" s="708">
        <v>0</v>
      </c>
    </row>
    <row r="66" spans="1:8" ht="15.75" customHeight="1">
      <c r="A66" s="339"/>
      <c r="C66" s="348" t="s">
        <v>1314</v>
      </c>
      <c r="D66" s="348" t="s">
        <v>1314</v>
      </c>
      <c r="E66" s="348" t="s">
        <v>1314</v>
      </c>
      <c r="F66" s="349" t="s">
        <v>1314</v>
      </c>
    </row>
    <row r="67" spans="1:8" ht="15.75" customHeight="1">
      <c r="A67" s="332" t="s">
        <v>132</v>
      </c>
      <c r="B67" s="335">
        <v>45</v>
      </c>
      <c r="C67" s="709">
        <f>SUM(C53:C65)</f>
        <v>50365300.869999997</v>
      </c>
      <c r="D67" s="709">
        <f>SUM(D53:D65)</f>
        <v>57924982.620000005</v>
      </c>
      <c r="E67" s="709">
        <f>SUM(E53:E65)</f>
        <v>52816686.299999997</v>
      </c>
      <c r="F67" s="709">
        <f>SUM(F53:F65)</f>
        <v>4375145.0199999996</v>
      </c>
    </row>
    <row r="68" spans="1:8" ht="15.75" customHeight="1">
      <c r="A68" s="332" t="s">
        <v>1321</v>
      </c>
      <c r="B68" s="333"/>
      <c r="C68" s="331"/>
      <c r="D68" s="331"/>
      <c r="E68" s="331"/>
      <c r="F68" s="331"/>
    </row>
    <row r="69" spans="1:8" ht="15.75" customHeight="1">
      <c r="A69" s="336" t="s">
        <v>134</v>
      </c>
      <c r="B69" s="335">
        <v>46</v>
      </c>
      <c r="C69" s="708">
        <v>0</v>
      </c>
      <c r="D69" s="708">
        <v>0</v>
      </c>
      <c r="E69" s="708">
        <v>0</v>
      </c>
      <c r="F69" s="708">
        <v>0</v>
      </c>
    </row>
    <row r="70" spans="1:8" ht="15.75" customHeight="1">
      <c r="A70" s="336" t="s">
        <v>136</v>
      </c>
      <c r="B70" s="335">
        <v>47</v>
      </c>
      <c r="C70" s="708">
        <v>249133.03999999166</v>
      </c>
      <c r="D70" s="708">
        <v>286962.84000000358</v>
      </c>
      <c r="E70" s="708">
        <v>260665.06000000238</v>
      </c>
      <c r="F70" s="708">
        <v>292207.40999999642</v>
      </c>
    </row>
    <row r="71" spans="1:8" ht="15.75" customHeight="1">
      <c r="A71" s="337" t="s">
        <v>139</v>
      </c>
      <c r="B71" s="335">
        <v>48</v>
      </c>
      <c r="C71" s="708">
        <v>0</v>
      </c>
      <c r="D71" s="708">
        <v>0</v>
      </c>
      <c r="E71" s="708">
        <v>0</v>
      </c>
      <c r="F71" s="708">
        <v>0</v>
      </c>
    </row>
    <row r="72" spans="1:8" ht="15.75" customHeight="1">
      <c r="A72" s="337" t="s">
        <v>1313</v>
      </c>
      <c r="B72" s="335">
        <v>49</v>
      </c>
      <c r="C72" s="708">
        <v>0</v>
      </c>
      <c r="D72" s="708">
        <v>0</v>
      </c>
      <c r="E72" s="708">
        <v>0</v>
      </c>
      <c r="F72" s="708">
        <v>0</v>
      </c>
    </row>
    <row r="73" spans="1:8" ht="15.75" customHeight="1">
      <c r="A73" s="337" t="s">
        <v>1313</v>
      </c>
      <c r="B73" s="335">
        <v>50</v>
      </c>
      <c r="C73" s="708">
        <v>0</v>
      </c>
      <c r="D73" s="708">
        <v>0</v>
      </c>
      <c r="E73" s="708">
        <v>0</v>
      </c>
      <c r="F73" s="708">
        <v>0</v>
      </c>
    </row>
    <row r="74" spans="1:8" ht="15.75" customHeight="1">
      <c r="A74" s="334" t="s">
        <v>1313</v>
      </c>
      <c r="B74" s="335">
        <v>51</v>
      </c>
      <c r="C74" s="708">
        <v>0</v>
      </c>
      <c r="D74" s="708">
        <v>0</v>
      </c>
      <c r="E74" s="708">
        <v>0</v>
      </c>
      <c r="F74" s="708">
        <v>0</v>
      </c>
    </row>
    <row r="75" spans="1:8" ht="15.75" customHeight="1">
      <c r="A75" s="338"/>
      <c r="B75" s="341"/>
      <c r="C75" s="348" t="s">
        <v>1314</v>
      </c>
      <c r="D75" s="348" t="s">
        <v>1314</v>
      </c>
      <c r="E75" s="348" t="s">
        <v>1314</v>
      </c>
      <c r="F75" s="348" t="s">
        <v>1314</v>
      </c>
    </row>
    <row r="76" spans="1:8" ht="15.75" customHeight="1">
      <c r="A76" s="332" t="s">
        <v>141</v>
      </c>
      <c r="B76" s="335">
        <v>52</v>
      </c>
      <c r="C76" s="709">
        <f>SUM(C69:C74)</f>
        <v>249133.03999999166</v>
      </c>
      <c r="D76" s="709">
        <f>SUM(D69:D74)</f>
        <v>286962.84000000358</v>
      </c>
      <c r="E76" s="709">
        <f>SUM(E69:E74)</f>
        <v>260665.06000000238</v>
      </c>
      <c r="F76" s="709">
        <f>SUM(F69:F74)</f>
        <v>292207.40999999642</v>
      </c>
      <c r="G76" s="350"/>
      <c r="H76" s="350"/>
    </row>
    <row r="77" spans="1:8" ht="15.75" customHeight="1">
      <c r="A77" s="339"/>
      <c r="C77" s="348" t="s">
        <v>1314</v>
      </c>
      <c r="D77" s="348" t="s">
        <v>1314</v>
      </c>
      <c r="E77" s="348" t="s">
        <v>1314</v>
      </c>
      <c r="F77" s="348" t="s">
        <v>1314</v>
      </c>
    </row>
    <row r="78" spans="1:8" ht="15.75" customHeight="1">
      <c r="A78" s="332" t="s">
        <v>143</v>
      </c>
      <c r="B78" s="335">
        <v>53</v>
      </c>
      <c r="C78" s="709">
        <f>C67+C76</f>
        <v>50614433.909999989</v>
      </c>
      <c r="D78" s="709">
        <f>D67+D76</f>
        <v>58211945.460000008</v>
      </c>
      <c r="E78" s="709">
        <f>E67+E76</f>
        <v>53077351.359999999</v>
      </c>
      <c r="F78" s="709">
        <f>F67+F76</f>
        <v>4667352.429999996</v>
      </c>
    </row>
    <row r="79" spans="1:8" ht="15.75" customHeight="1">
      <c r="A79" s="339"/>
      <c r="C79" s="348" t="s">
        <v>1318</v>
      </c>
      <c r="D79" s="348" t="s">
        <v>1318</v>
      </c>
      <c r="E79" s="348" t="s">
        <v>1318</v>
      </c>
      <c r="F79" s="348" t="s">
        <v>1318</v>
      </c>
    </row>
    <row r="80" spans="1:8" ht="15.75" customHeight="1">
      <c r="A80" s="332" t="s">
        <v>145</v>
      </c>
      <c r="B80" s="333"/>
      <c r="C80" s="353"/>
      <c r="D80" s="353"/>
      <c r="E80" s="353"/>
      <c r="F80" s="331"/>
    </row>
    <row r="81" spans="1:8" ht="15.75" customHeight="1">
      <c r="A81" s="336" t="s">
        <v>146</v>
      </c>
      <c r="B81" s="335">
        <v>54</v>
      </c>
      <c r="C81" s="708">
        <v>0</v>
      </c>
      <c r="D81" s="708">
        <v>0</v>
      </c>
      <c r="E81" s="708">
        <v>0</v>
      </c>
      <c r="F81" s="708">
        <v>0</v>
      </c>
    </row>
    <row r="82" spans="1:8" ht="15.75" customHeight="1">
      <c r="A82" s="336" t="s">
        <v>148</v>
      </c>
      <c r="B82" s="335">
        <v>55</v>
      </c>
      <c r="C82" s="708">
        <v>76115397.300000012</v>
      </c>
      <c r="D82" s="708">
        <v>73140029.760000005</v>
      </c>
      <c r="E82" s="708">
        <v>76447349.730000004</v>
      </c>
      <c r="F82" s="708">
        <v>72616606.450000018</v>
      </c>
    </row>
    <row r="83" spans="1:8" ht="15.75" customHeight="1">
      <c r="A83" s="336" t="s">
        <v>150</v>
      </c>
      <c r="B83" s="335">
        <v>56</v>
      </c>
      <c r="C83" s="708">
        <v>0</v>
      </c>
      <c r="D83" s="708">
        <v>0</v>
      </c>
      <c r="E83" s="708">
        <v>0</v>
      </c>
      <c r="F83" s="708">
        <v>0</v>
      </c>
      <c r="H83" s="350"/>
    </row>
    <row r="84" spans="1:8" ht="15.75" customHeight="1">
      <c r="A84" s="336" t="s">
        <v>152</v>
      </c>
      <c r="B84" s="335">
        <v>57</v>
      </c>
      <c r="C84" s="708">
        <v>0</v>
      </c>
      <c r="D84" s="708">
        <v>0</v>
      </c>
      <c r="E84" s="708">
        <v>0</v>
      </c>
      <c r="F84" s="708">
        <v>0</v>
      </c>
    </row>
    <row r="85" spans="1:8" ht="15.75" customHeight="1">
      <c r="A85" s="345" t="s">
        <v>1322</v>
      </c>
      <c r="B85" s="335">
        <v>58</v>
      </c>
      <c r="C85" s="708">
        <v>0</v>
      </c>
      <c r="D85" s="708">
        <v>0</v>
      </c>
      <c r="E85" s="708">
        <v>0</v>
      </c>
      <c r="F85" s="708">
        <v>0</v>
      </c>
    </row>
    <row r="86" spans="1:8" ht="15.75" customHeight="1">
      <c r="A86" s="345" t="s">
        <v>1313</v>
      </c>
      <c r="B86" s="335">
        <v>59</v>
      </c>
      <c r="C86" s="708">
        <v>0</v>
      </c>
      <c r="D86" s="708">
        <v>0</v>
      </c>
      <c r="E86" s="708">
        <v>0</v>
      </c>
      <c r="F86" s="708">
        <v>0</v>
      </c>
    </row>
    <row r="87" spans="1:8" ht="15.75" customHeight="1">
      <c r="A87" s="345" t="s">
        <v>1313</v>
      </c>
      <c r="B87" s="335">
        <v>60</v>
      </c>
      <c r="C87" s="708">
        <v>0</v>
      </c>
      <c r="D87" s="708">
        <v>0</v>
      </c>
      <c r="E87" s="708">
        <v>0</v>
      </c>
      <c r="F87" s="708">
        <v>0</v>
      </c>
    </row>
    <row r="88" spans="1:8" ht="15.75" customHeight="1">
      <c r="A88" s="345" t="s">
        <v>1313</v>
      </c>
      <c r="B88" s="335">
        <v>61</v>
      </c>
      <c r="C88" s="708">
        <v>0</v>
      </c>
      <c r="D88" s="708">
        <v>0</v>
      </c>
      <c r="E88" s="708">
        <v>0</v>
      </c>
      <c r="F88" s="708">
        <v>0</v>
      </c>
    </row>
    <row r="89" spans="1:8" ht="15.75" customHeight="1">
      <c r="A89" s="334" t="s">
        <v>157</v>
      </c>
      <c r="B89" s="335">
        <v>62</v>
      </c>
      <c r="C89" s="708"/>
      <c r="D89" s="708"/>
      <c r="E89" s="708"/>
      <c r="F89" s="708"/>
      <c r="H89" s="350"/>
    </row>
    <row r="90" spans="1:8" ht="15.75" customHeight="1">
      <c r="A90" s="339"/>
      <c r="C90" s="348" t="s">
        <v>1314</v>
      </c>
      <c r="D90" s="348" t="s">
        <v>1314</v>
      </c>
      <c r="E90" s="348" t="s">
        <v>1314</v>
      </c>
      <c r="F90" s="348" t="s">
        <v>1314</v>
      </c>
    </row>
    <row r="91" spans="1:8" ht="15.75" customHeight="1">
      <c r="A91" s="332" t="s">
        <v>159</v>
      </c>
      <c r="B91" s="335">
        <v>63</v>
      </c>
      <c r="C91" s="709">
        <f>SUM(C81:C88)+C89</f>
        <v>76115397.300000012</v>
      </c>
      <c r="D91" s="709">
        <f>SUM(D81:D88)+D89</f>
        <v>73140029.760000005</v>
      </c>
      <c r="E91" s="709">
        <f>SUM(E81:E88)+E89</f>
        <v>76447349.730000004</v>
      </c>
      <c r="F91" s="709">
        <f>SUM(F81:F88)+F89</f>
        <v>72616606.450000018</v>
      </c>
      <c r="H91" s="350"/>
    </row>
    <row r="92" spans="1:8" ht="15.75" customHeight="1">
      <c r="A92" s="332" t="s">
        <v>161</v>
      </c>
      <c r="B92" s="335">
        <v>64</v>
      </c>
      <c r="C92" s="709">
        <f>C78+C91</f>
        <v>126729831.21000001</v>
      </c>
      <c r="D92" s="709">
        <f>D78+D91</f>
        <v>131351975.22000001</v>
      </c>
      <c r="E92" s="709">
        <f>E78+E91</f>
        <v>129524701.09</v>
      </c>
      <c r="F92" s="709">
        <f>F78+F91</f>
        <v>77283958.88000001</v>
      </c>
    </row>
    <row r="93" spans="1:8" ht="15.75" customHeight="1">
      <c r="A93" s="332" t="s">
        <v>163</v>
      </c>
      <c r="B93" s="335">
        <v>65</v>
      </c>
      <c r="C93" s="709">
        <f>C48-C78</f>
        <v>76115397.300000012</v>
      </c>
      <c r="D93" s="709">
        <f>D48-D78</f>
        <v>73140029.760000005</v>
      </c>
      <c r="E93" s="709">
        <f>E48-E78</f>
        <v>76447349.730000004</v>
      </c>
      <c r="F93" s="709">
        <f>F48-F78</f>
        <v>72616606.450000018</v>
      </c>
    </row>
    <row r="94" spans="1:8" ht="15.75" customHeight="1">
      <c r="A94" s="332" t="s">
        <v>165</v>
      </c>
      <c r="B94" s="335">
        <v>66</v>
      </c>
      <c r="C94" s="709">
        <f>C78+C93</f>
        <v>126729831.21000001</v>
      </c>
      <c r="D94" s="709">
        <f>D78+D93</f>
        <v>131351975.22000001</v>
      </c>
      <c r="E94" s="709">
        <f>E78+E93</f>
        <v>129524701.09</v>
      </c>
      <c r="F94" s="709">
        <f>F78+F93</f>
        <v>77283958.88000001</v>
      </c>
    </row>
    <row r="95" spans="1:8" ht="12" customHeight="1">
      <c r="C95" s="348" t="s">
        <v>1318</v>
      </c>
      <c r="D95" s="348" t="s">
        <v>1318</v>
      </c>
      <c r="E95" s="348" t="s">
        <v>1318</v>
      </c>
      <c r="F95" s="348" t="s">
        <v>1318</v>
      </c>
    </row>
    <row r="96" spans="1:8">
      <c r="C96" s="354"/>
      <c r="D96" s="354"/>
      <c r="E96" s="354"/>
      <c r="F96" s="355"/>
    </row>
    <row r="97" spans="1:6">
      <c r="D97" s="356"/>
      <c r="E97" s="356"/>
      <c r="F97" s="357"/>
    </row>
    <row r="98" spans="1:6">
      <c r="A98" s="331"/>
      <c r="B98" s="331"/>
      <c r="D98" s="356"/>
      <c r="E98" s="357"/>
      <c r="F98" s="357"/>
    </row>
    <row r="99" spans="1:6">
      <c r="A99" s="331"/>
      <c r="B99" s="331"/>
      <c r="D99" s="356"/>
      <c r="E99" s="356"/>
      <c r="F99" s="356"/>
    </row>
    <row r="100" spans="1:6">
      <c r="D100" s="356"/>
      <c r="E100" s="356"/>
      <c r="F100" s="357"/>
    </row>
    <row r="101" spans="1:6">
      <c r="D101" s="358"/>
      <c r="E101" s="358"/>
      <c r="F101" s="358"/>
    </row>
    <row r="102" spans="1:6">
      <c r="D102" s="356"/>
      <c r="E102" s="359"/>
      <c r="F102" s="357"/>
    </row>
    <row r="103" spans="1:6">
      <c r="D103" s="356"/>
      <c r="E103" s="359"/>
      <c r="F103" s="357"/>
    </row>
    <row r="106" spans="1:6">
      <c r="C106" s="352"/>
    </row>
    <row r="109" spans="1:6">
      <c r="C109" s="352"/>
      <c r="D109" s="352"/>
      <c r="E109" s="352"/>
      <c r="F109" s="352"/>
    </row>
  </sheetData>
  <sheetProtection algorithmName="SHA-512" hashValue="n8qzK7VQUtDD6q7Hwg8BjR4BDYq/4C2EiRXn00MNhkpEV6E3X3Ltnns1drS8TgmrmSbgiqJsN7AACy6jvsYc1w==" saltValue="1qFr85dgzHh8TObjGjL+9w==" spinCount="100000" sheet="1"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4"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SharedWithUsers xmlns="3efdb8b0-c47e-4c3c-846a-2bf99d413b35">
      <UserInfo>
        <DisplayName/>
        <AccountId xsi:nil="true"/>
        <AccountType/>
      </UserInfo>
    </SharedWithUsers>
  </documentManagement>
</p:properties>
</file>

<file path=customXml/itemProps1.xml><?xml version="1.0" encoding="utf-8"?>
<ds:datastoreItem xmlns:ds="http://schemas.openxmlformats.org/officeDocument/2006/customXml" ds:itemID="{E99F226D-E543-4066-8040-463CCB08B52C}"/>
</file>

<file path=customXml/itemProps2.xml><?xml version="1.0" encoding="utf-8"?>
<ds:datastoreItem xmlns:ds="http://schemas.openxmlformats.org/officeDocument/2006/customXml" ds:itemID="{50EE73F8-16F1-4E7A-AF63-971901AE0B2F}"/>
</file>

<file path=customXml/itemProps3.xml><?xml version="1.0" encoding="utf-8"?>
<ds:datastoreItem xmlns:ds="http://schemas.openxmlformats.org/officeDocument/2006/customXml" ds:itemID="{FEFE2797-4AD9-4ED2-81E4-BEAACABEBEC7}"/>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Mock, Colin J (EHS)</cp:lastModifiedBy>
  <cp:revision/>
  <dcterms:created xsi:type="dcterms:W3CDTF">2012-07-31T22:32:51Z</dcterms:created>
  <dcterms:modified xsi:type="dcterms:W3CDTF">2024-11-13T19:50:38Z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ContentTypeId">
    <vt:lpwstr>0x010100B642FC5B8B920D4BB6C445E99411392A</vt:lpwstr>
  </property>
  <property fmtid="{D5CDD505-2E9C-101B-9397-08002B2CF9AE}" pid="10" name="Order">
    <vt:r8>163500</vt:r8>
  </property>
  <property fmtid="{D5CDD505-2E9C-101B-9397-08002B2CF9AE}" pid="11" name="xd_Signature">
    <vt:bool>false</vt:bool>
  </property>
  <property fmtid="{D5CDD505-2E9C-101B-9397-08002B2CF9AE}" pid="12" name="xd_ProgID">
    <vt:lpwstr/>
  </property>
  <property fmtid="{D5CDD505-2E9C-101B-9397-08002B2CF9AE}" pid="13" name="_SourceUrl">
    <vt:lpwstr/>
  </property>
  <property fmtid="{D5CDD505-2E9C-101B-9397-08002B2CF9AE}" pid="14" name="_SharedFileIndex">
    <vt:lpwstr/>
  </property>
  <property fmtid="{D5CDD505-2E9C-101B-9397-08002B2CF9AE}" pid="15" name="ComplianceAssetId">
    <vt:lpwstr/>
  </property>
  <property fmtid="{D5CDD505-2E9C-101B-9397-08002B2CF9AE}" pid="16" name="TemplateUrl">
    <vt:lpwstr/>
  </property>
  <property fmtid="{D5CDD505-2E9C-101B-9397-08002B2CF9AE}" pid="17" name="_ExtendedDescription">
    <vt:lpwstr/>
  </property>
  <property fmtid="{D5CDD505-2E9C-101B-9397-08002B2CF9AE}" pid="18" name="TriggerFlowInfo">
    <vt:lpwstr/>
  </property>
  <property fmtid="{D5CDD505-2E9C-101B-9397-08002B2CF9AE}" pid="19" name="MediaServiceImageTags">
    <vt:lpwstr/>
  </property>
</Properties>
</file>