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CTIVE PROJECTS\MassHealth Waiver Cost Protocol\UCCRs\Blanks &amp; Instructions\FY25\"/>
    </mc:Choice>
  </mc:AlternateContent>
  <xr:revisionPtr revIDLastSave="0" documentId="13_ncr:1_{2BDFA7EF-4AC1-4572-A076-407BCD135052}" xr6:coauthVersionLast="47" xr6:coauthVersionMax="47" xr10:uidLastSave="{00000000-0000-0000-0000-000000000000}"/>
  <workbookProtection workbookAlgorithmName="SHA-512" workbookHashValue="ksHkkFi1Y5ulHFQVTtYAPEkQydibUVd1bJv8EY8rERSBPX7xEWAoCkVMwG8pZbdHz6Rt0b+uHkytmIjZPIkZwg==" workbookSaltValue="RMahkWGVYbRtn6BOHy9C/Q==" workbookSpinCount="100000" lockStructure="1"/>
  <bookViews>
    <workbookView xWindow="28680" yWindow="-120" windowWidth="29040" windowHeight="15720" tabRatio="908" xr2:uid="{00000000-000D-0000-FFFF-FFFF00000000}"/>
  </bookViews>
  <sheets>
    <sheet name="CoverPage" sheetId="8" r:id="rId1"/>
    <sheet name="A -- FFS" sheetId="1" r:id="rId2"/>
    <sheet name="B -- PER DIEM" sheetId="2" r:id="rId3"/>
    <sheet name="C -- MMCO, UNINS &amp; DUAL" sheetId="3" r:id="rId4"/>
    <sheet name="D -- PHYS" sheetId="4" r:id="rId5"/>
    <sheet name="E - SNHCS" sheetId="10" r:id="rId6"/>
    <sheet name="F -- REVENUE" sheetId="6" r:id="rId7"/>
    <sheet name="G -- NOTES" sheetId="7" r:id="rId8"/>
    <sheet name="H -- REPORTS" sheetId="14" r:id="rId9"/>
    <sheet name="I -- VALIDATION" sheetId="16" r:id="rId10"/>
    <sheet name="J - LIMIT CALC" sheetId="11" r:id="rId11"/>
    <sheet name="Lists" sheetId="9" state="hidden" r:id="rId12"/>
    <sheet name="2552Data" sheetId="18" state="hidden" r:id="rId13"/>
    <sheet name="K - DATA EXTRACT" sheetId="12" state="hidden" r:id="rId14"/>
    <sheet name="J - LIST" sheetId="13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12" hidden="1">'2552Data'!$A$1:$L$1</definedName>
    <definedName name="Beth_Israel_Deaconess">'A -- FFS'!$H$4</definedName>
    <definedName name="CostsRevenue">[1]Calculation!$A$7:$U$76</definedName>
    <definedName name="dataextract">[2]Extracts!$A$2:$AA$7</definedName>
    <definedName name="FY17DSHData" localSheetId="12">#REF!</definedName>
    <definedName name="FY17DSHData">#REF!</definedName>
    <definedName name="FY17UCC_Calc">'[3]FY17 UCC Calculations'!$D$8:$AC$39</definedName>
    <definedName name="FY18DSHData" localSheetId="12">#REF!</definedName>
    <definedName name="FY18DSHData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_2023">'2552Data'!$B$1:$L$1</definedName>
    <definedName name="_xlnm.Print_Area" localSheetId="1">'A -- FFS'!$C$9:$M$88</definedName>
    <definedName name="_xlnm.Print_Area" localSheetId="2">'B -- PER DIEM'!$B$8:$M$22</definedName>
    <definedName name="_xlnm.Print_Area" localSheetId="3">'C -- MMCO, UNINS &amp; DUAL'!$C$9:$Y$88</definedName>
    <definedName name="_xlnm.Print_Area" localSheetId="0">CoverPage!$A$1:$D$18</definedName>
    <definedName name="_xlnm.Print_Area" localSheetId="4">'D -- PHYS'!$C$9:$P$87</definedName>
    <definedName name="_xlnm.Print_Area" localSheetId="6">'F -- REVENUE'!$B$11:$I$49</definedName>
    <definedName name="_xlnm.Print_Area" localSheetId="13">'K - DATA EXTRACT'!$3:$5</definedName>
    <definedName name="_xlnm.Print_Titles" localSheetId="1">'A -- FFS'!$A:$F,'A -- FFS'!$1:$8</definedName>
    <definedName name="_xlnm.Print_Titles" localSheetId="2">'B -- PER DIEM'!$A:$B,'B -- PER DIEM'!$1:$7</definedName>
    <definedName name="_xlnm.Print_Titles" localSheetId="3">'C -- MMCO, UNINS &amp; DUAL'!$A:$B,'C -- MMCO, UNINS &amp; DUAL'!$1:$7</definedName>
    <definedName name="_xlnm.Print_Titles" localSheetId="4">'D -- PHYS'!$A:$B,'D -- PHYS'!$1:$7</definedName>
    <definedName name="_xlnm.Print_Titles" localSheetId="6">'F -- REVENUE'!$A:$A,'F -- REVENUE'!$1:$10</definedName>
    <definedName name="ProviderName">'A -- FFS'!$H$4</definedName>
    <definedName name="SelectCommentsMoved" localSheetId="12">#REF!</definedName>
    <definedName name="SelectCommentsMoved">#REF!</definedName>
    <definedName name="SelectTableMoved" localSheetId="12">#REF!</definedName>
    <definedName name="SelectTableMoved">#REF!</definedName>
    <definedName name="status" localSheetId="12">[4]Lists!$H$2:$H$6</definedName>
    <definedName name="status">Lists!$H$2:$H$6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6" l="1"/>
  <c r="F20" i="16"/>
  <c r="F19" i="16"/>
  <c r="C6" i="7"/>
  <c r="E47" i="6"/>
  <c r="D13" i="6"/>
  <c r="O78" i="3"/>
  <c r="H78" i="1"/>
  <c r="I20" i="6"/>
  <c r="C47" i="6"/>
  <c r="C21" i="6"/>
  <c r="C39" i="6" s="1"/>
  <c r="C48" i="6" s="1"/>
  <c r="C13" i="6"/>
  <c r="F39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19" i="6"/>
  <c r="I18" i="6"/>
  <c r="I17" i="6"/>
  <c r="I16" i="6"/>
  <c r="I15" i="6"/>
  <c r="I14" i="6"/>
  <c r="H21" i="6"/>
  <c r="G21" i="6"/>
  <c r="F21" i="6"/>
  <c r="E21" i="6"/>
  <c r="D21" i="6"/>
  <c r="H13" i="6"/>
  <c r="H39" i="6" s="1"/>
  <c r="G13" i="6"/>
  <c r="F13" i="6"/>
  <c r="E13" i="6"/>
  <c r="E39" i="6" s="1"/>
  <c r="E14" i="16"/>
  <c r="E9" i="10"/>
  <c r="E13" i="4"/>
  <c r="E11" i="1"/>
  <c r="I35" i="6"/>
  <c r="K45" i="4"/>
  <c r="T26" i="3"/>
  <c r="T25" i="3"/>
  <c r="C5" i="16"/>
  <c r="C4" i="16"/>
  <c r="E22" i="16"/>
  <c r="G22" i="16" s="1"/>
  <c r="I22" i="16" s="1"/>
  <c r="E21" i="16"/>
  <c r="G21" i="16" s="1"/>
  <c r="I21" i="16" s="1"/>
  <c r="F13" i="16" l="1"/>
  <c r="I13" i="16" s="1"/>
  <c r="F12" i="16"/>
  <c r="I12" i="16" s="1"/>
  <c r="F14" i="16"/>
  <c r="I14" i="16" s="1"/>
  <c r="G39" i="6"/>
  <c r="D39" i="6"/>
  <c r="I13" i="6"/>
  <c r="G14" i="16" l="1"/>
  <c r="H14" i="16" s="1"/>
  <c r="CE5" i="12" l="1"/>
  <c r="CD5" i="12"/>
  <c r="CC5" i="12"/>
  <c r="CB5" i="12"/>
  <c r="E5" i="12"/>
  <c r="D5" i="12"/>
  <c r="E72" i="1"/>
  <c r="G72" i="1"/>
  <c r="I72" i="1" s="1"/>
  <c r="G74" i="1"/>
  <c r="I74" i="1" s="1"/>
  <c r="G73" i="1"/>
  <c r="I73" i="1" s="1"/>
  <c r="G75" i="1"/>
  <c r="I75" i="1" s="1"/>
  <c r="G71" i="1"/>
  <c r="I71" i="1" s="1"/>
  <c r="E74" i="1"/>
  <c r="E73" i="1"/>
  <c r="E75" i="1"/>
  <c r="E71" i="1"/>
  <c r="D20" i="11"/>
  <c r="F20" i="11" s="1"/>
  <c r="G14" i="10"/>
  <c r="H14" i="10" s="1"/>
  <c r="G11" i="10"/>
  <c r="H11" i="10" s="1"/>
  <c r="G12" i="10"/>
  <c r="H12" i="10" s="1"/>
  <c r="G13" i="10"/>
  <c r="H13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J78" i="1"/>
  <c r="M5" i="12" s="1"/>
  <c r="K5" i="12"/>
  <c r="F78" i="1"/>
  <c r="C5" i="12"/>
  <c r="B5" i="12"/>
  <c r="A5" i="12"/>
  <c r="C5" i="11"/>
  <c r="C4" i="11"/>
  <c r="C3" i="11"/>
  <c r="E30" i="11"/>
  <c r="E27" i="11"/>
  <c r="E33" i="11" s="1"/>
  <c r="E38" i="11" s="1"/>
  <c r="E18" i="11"/>
  <c r="E13" i="11"/>
  <c r="C26" i="10"/>
  <c r="AW5" i="12" s="1"/>
  <c r="E8" i="10"/>
  <c r="D7" i="10"/>
  <c r="D6" i="10"/>
  <c r="D5" i="10"/>
  <c r="E4" i="10"/>
  <c r="E26" i="10"/>
  <c r="G55" i="1"/>
  <c r="I55" i="1" s="1"/>
  <c r="H47" i="6"/>
  <c r="BE5" i="12"/>
  <c r="M6" i="2"/>
  <c r="M5" i="2"/>
  <c r="J5" i="2"/>
  <c r="J4" i="2"/>
  <c r="L3" i="2"/>
  <c r="L2" i="2"/>
  <c r="D7" i="7"/>
  <c r="D6" i="7"/>
  <c r="C5" i="7"/>
  <c r="C4" i="7"/>
  <c r="D3" i="7"/>
  <c r="C2" i="7"/>
  <c r="I8" i="6"/>
  <c r="I7" i="6"/>
  <c r="F6" i="6"/>
  <c r="F5" i="6"/>
  <c r="G4" i="6"/>
  <c r="G3" i="6"/>
  <c r="P6" i="4"/>
  <c r="P5" i="4"/>
  <c r="M5" i="4"/>
  <c r="M4" i="4"/>
  <c r="O3" i="4"/>
  <c r="P2" i="4"/>
  <c r="Y6" i="3"/>
  <c r="Y5" i="3"/>
  <c r="T5" i="3"/>
  <c r="T4" i="3"/>
  <c r="V3" i="3"/>
  <c r="Y2" i="3"/>
  <c r="M6" i="1"/>
  <c r="M5" i="1"/>
  <c r="H5" i="1"/>
  <c r="H4" i="1"/>
  <c r="K3" i="1"/>
  <c r="K2" i="1"/>
  <c r="I46" i="6"/>
  <c r="I45" i="6"/>
  <c r="I44" i="6"/>
  <c r="I43" i="6"/>
  <c r="CK5" i="12" s="1"/>
  <c r="I42" i="6"/>
  <c r="CJ5" i="12" s="1"/>
  <c r="I41" i="6"/>
  <c r="I38" i="6"/>
  <c r="I37" i="6"/>
  <c r="I36" i="6"/>
  <c r="CI5" i="12"/>
  <c r="I21" i="6"/>
  <c r="I12" i="6"/>
  <c r="N78" i="4"/>
  <c r="AT5" i="12" s="1"/>
  <c r="X78" i="3"/>
  <c r="V78" i="3"/>
  <c r="AG5" i="12" s="1"/>
  <c r="U78" i="3"/>
  <c r="S78" i="3"/>
  <c r="AE5" i="12" s="1"/>
  <c r="L22" i="2"/>
  <c r="T5" i="12" s="1"/>
  <c r="H7" i="6"/>
  <c r="L5" i="2"/>
  <c r="G68" i="1"/>
  <c r="G69" i="1"/>
  <c r="G70" i="1"/>
  <c r="G76" i="1"/>
  <c r="G77" i="1"/>
  <c r="G67" i="1"/>
  <c r="G59" i="1"/>
  <c r="G60" i="1"/>
  <c r="G61" i="1"/>
  <c r="G62" i="1"/>
  <c r="G63" i="1"/>
  <c r="G64" i="1"/>
  <c r="G65" i="1"/>
  <c r="G52" i="1"/>
  <c r="G53" i="1"/>
  <c r="G54" i="1"/>
  <c r="G56" i="1"/>
  <c r="G58" i="1"/>
  <c r="G5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23" i="1"/>
  <c r="G11" i="1"/>
  <c r="K11" i="1" s="1"/>
  <c r="G12" i="1"/>
  <c r="K12" i="1" s="1"/>
  <c r="G13" i="1"/>
  <c r="G14" i="1"/>
  <c r="K14" i="1" s="1"/>
  <c r="G15" i="1"/>
  <c r="K15" i="1" s="1"/>
  <c r="G16" i="1"/>
  <c r="K16" i="1"/>
  <c r="G17" i="1"/>
  <c r="G18" i="1"/>
  <c r="K18" i="1" s="1"/>
  <c r="G19" i="1"/>
  <c r="K19" i="1" s="1"/>
  <c r="G20" i="1"/>
  <c r="K20" i="1" s="1"/>
  <c r="G21" i="1"/>
  <c r="J22" i="2"/>
  <c r="S5" i="12" s="1"/>
  <c r="H22" i="2"/>
  <c r="R5" i="12" s="1"/>
  <c r="F22" i="2"/>
  <c r="Q5" i="12" s="1"/>
  <c r="D22" i="2"/>
  <c r="P5" i="12" s="1"/>
  <c r="D47" i="6"/>
  <c r="BH5" i="12" s="1"/>
  <c r="BI5" i="12"/>
  <c r="F47" i="6"/>
  <c r="G47" i="6"/>
  <c r="BK5" i="12" s="1"/>
  <c r="BG5" i="12"/>
  <c r="BB5" i="12"/>
  <c r="BC5" i="12"/>
  <c r="BD5" i="12"/>
  <c r="AZ5" i="12"/>
  <c r="D9" i="6"/>
  <c r="E9" i="6" s="1"/>
  <c r="F9" i="6" s="1"/>
  <c r="G9" i="6" s="1"/>
  <c r="H9" i="6" s="1"/>
  <c r="E53" i="4"/>
  <c r="G53" i="4"/>
  <c r="O53" i="4" s="1"/>
  <c r="E54" i="4"/>
  <c r="G54" i="4"/>
  <c r="O54" i="4" s="1"/>
  <c r="E39" i="4"/>
  <c r="G39" i="4"/>
  <c r="I39" i="4" s="1"/>
  <c r="E40" i="4"/>
  <c r="G40" i="4"/>
  <c r="I40" i="4" s="1"/>
  <c r="E41" i="4"/>
  <c r="G41" i="4"/>
  <c r="O41" i="4" s="1"/>
  <c r="E42" i="4"/>
  <c r="G42" i="4"/>
  <c r="O42" i="4" s="1"/>
  <c r="E14" i="4"/>
  <c r="G14" i="4"/>
  <c r="O14" i="4" s="1"/>
  <c r="E15" i="4"/>
  <c r="G15" i="4"/>
  <c r="O15" i="4" s="1"/>
  <c r="E16" i="4"/>
  <c r="G16" i="4"/>
  <c r="O16" i="4" s="1"/>
  <c r="E45" i="1"/>
  <c r="C45" i="3"/>
  <c r="E10" i="2"/>
  <c r="M10" i="2" s="1"/>
  <c r="T10" i="3" s="1"/>
  <c r="E11" i="2"/>
  <c r="M11" i="2" s="1"/>
  <c r="T11" i="3" s="1"/>
  <c r="E12" i="2"/>
  <c r="K12" i="2" s="1"/>
  <c r="M12" i="3" s="1"/>
  <c r="E13" i="2"/>
  <c r="M13" i="2" s="1"/>
  <c r="T13" i="3" s="1"/>
  <c r="E29" i="1"/>
  <c r="E30" i="1"/>
  <c r="E31" i="1"/>
  <c r="E32" i="1"/>
  <c r="C16" i="3"/>
  <c r="H16" i="3" s="1"/>
  <c r="E10" i="1"/>
  <c r="C11" i="2"/>
  <c r="E12" i="1"/>
  <c r="C12" i="2" s="1"/>
  <c r="E13" i="1"/>
  <c r="C13" i="2" s="1"/>
  <c r="E14" i="1"/>
  <c r="C14" i="2" s="1"/>
  <c r="E15" i="1"/>
  <c r="C16" i="2" s="1"/>
  <c r="E16" i="1"/>
  <c r="C17" i="2" s="1"/>
  <c r="E17" i="1"/>
  <c r="C18" i="2" s="1"/>
  <c r="E18" i="1"/>
  <c r="C15" i="2" s="1"/>
  <c r="C51" i="3"/>
  <c r="T51" i="3" s="1"/>
  <c r="E51" i="1"/>
  <c r="C52" i="3"/>
  <c r="E52" i="1"/>
  <c r="I15" i="4"/>
  <c r="C10" i="2"/>
  <c r="G10" i="1"/>
  <c r="K10" i="1" s="1"/>
  <c r="I42" i="4"/>
  <c r="K15" i="4"/>
  <c r="I53" i="4"/>
  <c r="I10" i="2"/>
  <c r="E10" i="3" s="1"/>
  <c r="C31" i="3"/>
  <c r="I31" i="1"/>
  <c r="K31" i="1"/>
  <c r="C30" i="3"/>
  <c r="W30" i="3" s="1"/>
  <c r="H30" i="3"/>
  <c r="I30" i="1"/>
  <c r="K30" i="1"/>
  <c r="M30" i="1" s="1"/>
  <c r="C32" i="3"/>
  <c r="P32" i="3" s="1"/>
  <c r="K32" i="1"/>
  <c r="I32" i="1"/>
  <c r="K45" i="1"/>
  <c r="I45" i="1"/>
  <c r="P16" i="3"/>
  <c r="K53" i="4"/>
  <c r="K54" i="4"/>
  <c r="M15" i="4"/>
  <c r="I54" i="4"/>
  <c r="K42" i="4"/>
  <c r="M53" i="4"/>
  <c r="M39" i="4"/>
  <c r="M41" i="4"/>
  <c r="K39" i="4"/>
  <c r="K14" i="4"/>
  <c r="I14" i="4"/>
  <c r="M14" i="4"/>
  <c r="K51" i="1"/>
  <c r="I51" i="1"/>
  <c r="I52" i="1"/>
  <c r="K52" i="1"/>
  <c r="L78" i="4"/>
  <c r="AR5" i="12" s="1"/>
  <c r="J78" i="4"/>
  <c r="AP5" i="12" s="1"/>
  <c r="H78" i="4"/>
  <c r="AN5" i="12" s="1"/>
  <c r="F78" i="4"/>
  <c r="AM5" i="12" s="1"/>
  <c r="D78" i="4"/>
  <c r="AK5" i="12" s="1"/>
  <c r="C78" i="4"/>
  <c r="AJ5" i="12" s="1"/>
  <c r="G77" i="4"/>
  <c r="E77" i="4"/>
  <c r="G76" i="4"/>
  <c r="O76" i="4" s="1"/>
  <c r="E76" i="4"/>
  <c r="G75" i="4"/>
  <c r="O75" i="4" s="1"/>
  <c r="E75" i="4"/>
  <c r="G74" i="4"/>
  <c r="E74" i="4"/>
  <c r="G73" i="4"/>
  <c r="O73" i="4" s="1"/>
  <c r="E73" i="4"/>
  <c r="G72" i="4"/>
  <c r="O72" i="4" s="1"/>
  <c r="E72" i="4"/>
  <c r="G71" i="4"/>
  <c r="O71" i="4" s="1"/>
  <c r="E71" i="4"/>
  <c r="G70" i="4"/>
  <c r="O70" i="4" s="1"/>
  <c r="E70" i="4"/>
  <c r="G69" i="4"/>
  <c r="O69" i="4" s="1"/>
  <c r="E69" i="4"/>
  <c r="G68" i="4"/>
  <c r="O68" i="4" s="1"/>
  <c r="E68" i="4"/>
  <c r="G67" i="4"/>
  <c r="O67" i="4" s="1"/>
  <c r="M67" i="4"/>
  <c r="E67" i="4"/>
  <c r="G65" i="4"/>
  <c r="O65" i="4" s="1"/>
  <c r="E65" i="4"/>
  <c r="G64" i="4"/>
  <c r="O64" i="4" s="1"/>
  <c r="E64" i="4"/>
  <c r="G63" i="4"/>
  <c r="E63" i="4"/>
  <c r="G62" i="4"/>
  <c r="O62" i="4" s="1"/>
  <c r="E62" i="4"/>
  <c r="G61" i="4"/>
  <c r="O61" i="4" s="1"/>
  <c r="E61" i="4"/>
  <c r="G60" i="4"/>
  <c r="E60" i="4"/>
  <c r="G59" i="4"/>
  <c r="O59" i="4" s="1"/>
  <c r="E59" i="4"/>
  <c r="G58" i="4"/>
  <c r="O58" i="4" s="1"/>
  <c r="M58" i="4"/>
  <c r="E58" i="4"/>
  <c r="G56" i="4"/>
  <c r="E56" i="4"/>
  <c r="G55" i="4"/>
  <c r="O55" i="4" s="1"/>
  <c r="E55" i="4"/>
  <c r="G52" i="4"/>
  <c r="O52" i="4" s="1"/>
  <c r="E52" i="4"/>
  <c r="G51" i="4"/>
  <c r="O51" i="4" s="1"/>
  <c r="E51" i="4"/>
  <c r="G49" i="4"/>
  <c r="O49" i="4" s="1"/>
  <c r="E49" i="4"/>
  <c r="G48" i="4"/>
  <c r="O48" i="4" s="1"/>
  <c r="E48" i="4"/>
  <c r="G47" i="4"/>
  <c r="O47" i="4" s="1"/>
  <c r="E47" i="4"/>
  <c r="G46" i="4"/>
  <c r="O46" i="4" s="1"/>
  <c r="E46" i="4"/>
  <c r="G45" i="4"/>
  <c r="O45" i="4" s="1"/>
  <c r="E45" i="4"/>
  <c r="G44" i="4"/>
  <c r="O44" i="4" s="1"/>
  <c r="M44" i="4"/>
  <c r="E44" i="4"/>
  <c r="G43" i="4"/>
  <c r="I43" i="4" s="1"/>
  <c r="E43" i="4"/>
  <c r="G38" i="4"/>
  <c r="O38" i="4" s="1"/>
  <c r="E38" i="4"/>
  <c r="G37" i="4"/>
  <c r="O37" i="4" s="1"/>
  <c r="E37" i="4"/>
  <c r="G36" i="4"/>
  <c r="E36" i="4"/>
  <c r="G35" i="4"/>
  <c r="O35" i="4" s="1"/>
  <c r="E35" i="4"/>
  <c r="G34" i="4"/>
  <c r="O34" i="4" s="1"/>
  <c r="E34" i="4"/>
  <c r="G33" i="4"/>
  <c r="E33" i="4"/>
  <c r="G32" i="4"/>
  <c r="O32" i="4" s="1"/>
  <c r="E32" i="4"/>
  <c r="G31" i="4"/>
  <c r="O31" i="4" s="1"/>
  <c r="E31" i="4"/>
  <c r="G30" i="4"/>
  <c r="O30" i="4" s="1"/>
  <c r="E30" i="4"/>
  <c r="G29" i="4"/>
  <c r="O29" i="4" s="1"/>
  <c r="K29" i="4"/>
  <c r="E29" i="4"/>
  <c r="G28" i="4"/>
  <c r="O28" i="4" s="1"/>
  <c r="E28" i="4"/>
  <c r="G27" i="4"/>
  <c r="O27" i="4" s="1"/>
  <c r="E27" i="4"/>
  <c r="G26" i="4"/>
  <c r="O26" i="4" s="1"/>
  <c r="M26" i="4"/>
  <c r="E26" i="4"/>
  <c r="G25" i="4"/>
  <c r="O25" i="4" s="1"/>
  <c r="E25" i="4"/>
  <c r="G24" i="4"/>
  <c r="O24" i="4" s="1"/>
  <c r="E24" i="4"/>
  <c r="G23" i="4"/>
  <c r="E23" i="4"/>
  <c r="G21" i="4"/>
  <c r="O21" i="4" s="1"/>
  <c r="E21" i="4"/>
  <c r="G20" i="4"/>
  <c r="O20" i="4" s="1"/>
  <c r="K20" i="4"/>
  <c r="E20" i="4"/>
  <c r="G19" i="4"/>
  <c r="E19" i="4"/>
  <c r="G18" i="4"/>
  <c r="O18" i="4" s="1"/>
  <c r="E18" i="4"/>
  <c r="G17" i="4"/>
  <c r="O17" i="4" s="1"/>
  <c r="M17" i="4"/>
  <c r="E17" i="4"/>
  <c r="G13" i="4"/>
  <c r="G12" i="4"/>
  <c r="O12" i="4" s="1"/>
  <c r="E12" i="4"/>
  <c r="G11" i="4"/>
  <c r="O11" i="4" s="1"/>
  <c r="E11" i="4"/>
  <c r="G10" i="4"/>
  <c r="O10" i="4" s="1"/>
  <c r="K10" i="4"/>
  <c r="E10" i="4"/>
  <c r="G9" i="4"/>
  <c r="E9" i="4"/>
  <c r="Q78" i="3"/>
  <c r="AB5" i="12"/>
  <c r="N78" i="3"/>
  <c r="L78" i="3"/>
  <c r="Z5" i="12" s="1"/>
  <c r="K78" i="3"/>
  <c r="I78" i="3"/>
  <c r="G78" i="3"/>
  <c r="W5" i="12" s="1"/>
  <c r="F78" i="3"/>
  <c r="D78" i="3"/>
  <c r="U5" i="12" s="1"/>
  <c r="M51" i="3"/>
  <c r="H51" i="3"/>
  <c r="E51" i="3"/>
  <c r="P45" i="3"/>
  <c r="E21" i="2"/>
  <c r="M21" i="2" s="1"/>
  <c r="T21" i="3" s="1"/>
  <c r="E20" i="2"/>
  <c r="E19" i="2"/>
  <c r="M19" i="2" s="1"/>
  <c r="T19" i="3" s="1"/>
  <c r="E15" i="2"/>
  <c r="I15" i="2" s="1"/>
  <c r="E18" i="3" s="1"/>
  <c r="E18" i="2"/>
  <c r="M18" i="2" s="1"/>
  <c r="T17" i="3" s="1"/>
  <c r="E17" i="2"/>
  <c r="G17" i="2" s="1"/>
  <c r="I16" i="1" s="1"/>
  <c r="M16" i="1" s="1"/>
  <c r="E16" i="2"/>
  <c r="M16" i="2" s="1"/>
  <c r="T15" i="3" s="1"/>
  <c r="E14" i="2"/>
  <c r="M14" i="2" s="1"/>
  <c r="T14" i="3" s="1"/>
  <c r="L78" i="1"/>
  <c r="D78" i="1"/>
  <c r="C78" i="1"/>
  <c r="C77" i="3"/>
  <c r="E77" i="1"/>
  <c r="C76" i="3"/>
  <c r="H76" i="3"/>
  <c r="E76" i="1"/>
  <c r="E70" i="1"/>
  <c r="C69" i="3"/>
  <c r="E69" i="1"/>
  <c r="C68" i="3"/>
  <c r="E68" i="1"/>
  <c r="E67" i="1"/>
  <c r="C65" i="3"/>
  <c r="H65" i="3" s="1"/>
  <c r="E65" i="1"/>
  <c r="C64" i="3"/>
  <c r="E64" i="1"/>
  <c r="C63" i="3"/>
  <c r="M63" i="3" s="1"/>
  <c r="E63" i="1"/>
  <c r="E62" i="1"/>
  <c r="C61" i="3"/>
  <c r="E61" i="1"/>
  <c r="C60" i="3"/>
  <c r="P60" i="3" s="1"/>
  <c r="E60" i="1"/>
  <c r="C59" i="3"/>
  <c r="W59" i="3" s="1"/>
  <c r="E59" i="1"/>
  <c r="E58" i="1"/>
  <c r="C56" i="3"/>
  <c r="E56" i="1"/>
  <c r="C55" i="3"/>
  <c r="H55" i="3" s="1"/>
  <c r="E55" i="1"/>
  <c r="C54" i="3"/>
  <c r="E54" i="1"/>
  <c r="E53" i="1"/>
  <c r="C49" i="3"/>
  <c r="T49" i="3" s="1"/>
  <c r="E49" i="1"/>
  <c r="C48" i="3"/>
  <c r="P48" i="3"/>
  <c r="E48" i="1"/>
  <c r="C47" i="3"/>
  <c r="H47" i="3" s="1"/>
  <c r="E47" i="1"/>
  <c r="E46" i="1"/>
  <c r="C44" i="3"/>
  <c r="E44" i="1"/>
  <c r="C43" i="3"/>
  <c r="E43" i="1"/>
  <c r="C42" i="3"/>
  <c r="T42" i="3" s="1"/>
  <c r="E42" i="1"/>
  <c r="E41" i="1"/>
  <c r="C40" i="3"/>
  <c r="E40" i="1"/>
  <c r="C39" i="3"/>
  <c r="M39" i="3" s="1"/>
  <c r="R39" i="3" s="1"/>
  <c r="E39" i="1"/>
  <c r="C38" i="3"/>
  <c r="W38" i="3" s="1"/>
  <c r="E38" i="1"/>
  <c r="E37" i="1"/>
  <c r="C36" i="3"/>
  <c r="M36" i="3" s="1"/>
  <c r="R36" i="3" s="1"/>
  <c r="E36" i="1"/>
  <c r="C35" i="3"/>
  <c r="H35" i="3" s="1"/>
  <c r="E35" i="1"/>
  <c r="C34" i="3"/>
  <c r="T34" i="3" s="1"/>
  <c r="E34" i="1"/>
  <c r="E33" i="1"/>
  <c r="C29" i="3"/>
  <c r="M29" i="3" s="1"/>
  <c r="C28" i="3"/>
  <c r="P28" i="3" s="1"/>
  <c r="E28" i="1"/>
  <c r="C27" i="3"/>
  <c r="W27" i="3" s="1"/>
  <c r="E27" i="1"/>
  <c r="E26" i="1"/>
  <c r="C25" i="3"/>
  <c r="P25" i="3" s="1"/>
  <c r="E25" i="1"/>
  <c r="C24" i="3"/>
  <c r="E24" i="1"/>
  <c r="C23" i="3"/>
  <c r="W23" i="3" s="1"/>
  <c r="E23" i="1"/>
  <c r="E21" i="1"/>
  <c r="C21" i="2" s="1"/>
  <c r="C20" i="3"/>
  <c r="W20" i="3" s="1"/>
  <c r="E20" i="1"/>
  <c r="C20" i="2"/>
  <c r="E19" i="1"/>
  <c r="C19" i="2" s="1"/>
  <c r="C14" i="3"/>
  <c r="H14" i="3" s="1"/>
  <c r="C11" i="3"/>
  <c r="C10" i="3"/>
  <c r="W10" i="3" s="1"/>
  <c r="E9" i="1"/>
  <c r="C9" i="2" s="1"/>
  <c r="E9" i="2"/>
  <c r="K9" i="2" s="1"/>
  <c r="M9" i="3" s="1"/>
  <c r="G9" i="1"/>
  <c r="K9" i="1" s="1"/>
  <c r="W14" i="3"/>
  <c r="H10" i="3"/>
  <c r="K21" i="2"/>
  <c r="M21" i="3" s="1"/>
  <c r="I19" i="2"/>
  <c r="E19" i="3" s="1"/>
  <c r="K19" i="2"/>
  <c r="M19" i="3" s="1"/>
  <c r="G16" i="2"/>
  <c r="I15" i="1" s="1"/>
  <c r="M15" i="1" s="1"/>
  <c r="I16" i="2"/>
  <c r="E15" i="3" s="1"/>
  <c r="G18" i="2"/>
  <c r="I17" i="1" s="1"/>
  <c r="G19" i="2"/>
  <c r="I19" i="1" s="1"/>
  <c r="M45" i="1"/>
  <c r="H32" i="3"/>
  <c r="M32" i="3"/>
  <c r="E30" i="3"/>
  <c r="M76" i="3"/>
  <c r="P27" i="3"/>
  <c r="M30" i="3"/>
  <c r="M51" i="1"/>
  <c r="H42" i="3"/>
  <c r="J42" i="3" s="1"/>
  <c r="E42" i="3"/>
  <c r="M42" i="3"/>
  <c r="R42" i="3" s="1"/>
  <c r="P42" i="3"/>
  <c r="H27" i="3"/>
  <c r="H68" i="3"/>
  <c r="P69" i="3"/>
  <c r="K33" i="1"/>
  <c r="C33" i="3"/>
  <c r="W33" i="3" s="1"/>
  <c r="K37" i="1"/>
  <c r="C37" i="3"/>
  <c r="W37" i="3" s="1"/>
  <c r="K41" i="1"/>
  <c r="C41" i="3"/>
  <c r="W41" i="3" s="1"/>
  <c r="E43" i="3"/>
  <c r="J43" i="3" s="1"/>
  <c r="H43" i="3"/>
  <c r="M43" i="3"/>
  <c r="P43" i="3"/>
  <c r="K46" i="1"/>
  <c r="C46" i="3"/>
  <c r="T46" i="3" s="1"/>
  <c r="P46" i="3"/>
  <c r="K53" i="1"/>
  <c r="C53" i="3"/>
  <c r="K58" i="1"/>
  <c r="C58" i="3"/>
  <c r="M58" i="3" s="1"/>
  <c r="K62" i="1"/>
  <c r="C62" i="3"/>
  <c r="W62" i="3" s="1"/>
  <c r="K67" i="1"/>
  <c r="C67" i="3"/>
  <c r="T67" i="3" s="1"/>
  <c r="P10" i="3"/>
  <c r="P35" i="3"/>
  <c r="E60" i="3"/>
  <c r="M68" i="3"/>
  <c r="M32" i="1"/>
  <c r="M28" i="3"/>
  <c r="R28" i="3" s="1"/>
  <c r="M48" i="3"/>
  <c r="R48" i="3" s="1"/>
  <c r="H60" i="3"/>
  <c r="K26" i="1"/>
  <c r="C26" i="3"/>
  <c r="P26" i="3" s="1"/>
  <c r="E40" i="3"/>
  <c r="H56" i="3"/>
  <c r="P63" i="3"/>
  <c r="C70" i="3"/>
  <c r="T70" i="3" s="1"/>
  <c r="I70" i="1"/>
  <c r="P14" i="3"/>
  <c r="I64" i="4"/>
  <c r="K55" i="4"/>
  <c r="K73" i="4"/>
  <c r="M70" i="4"/>
  <c r="K64" i="4"/>
  <c r="M61" i="4"/>
  <c r="M29" i="4"/>
  <c r="I55" i="4"/>
  <c r="M59" i="4"/>
  <c r="M51" i="4"/>
  <c r="M76" i="4"/>
  <c r="K9" i="4"/>
  <c r="K69" i="4"/>
  <c r="I59" i="4"/>
  <c r="I68" i="4"/>
  <c r="I76" i="4"/>
  <c r="K77" i="4"/>
  <c r="K59" i="4"/>
  <c r="I61" i="4"/>
  <c r="K65" i="4"/>
  <c r="I70" i="4"/>
  <c r="K74" i="4"/>
  <c r="K76" i="4"/>
  <c r="M71" i="4"/>
  <c r="M32" i="4"/>
  <c r="I24" i="4"/>
  <c r="M20" i="4"/>
  <c r="K24" i="4"/>
  <c r="M49" i="4"/>
  <c r="K18" i="4"/>
  <c r="I44" i="4"/>
  <c r="M37" i="4"/>
  <c r="K44" i="4"/>
  <c r="M18" i="4"/>
  <c r="I10" i="4"/>
  <c r="K19" i="4"/>
  <c r="M10" i="4"/>
  <c r="I35" i="4"/>
  <c r="I47" i="4"/>
  <c r="K25" i="4"/>
  <c r="I29" i="4"/>
  <c r="K33" i="4"/>
  <c r="K35" i="4"/>
  <c r="K47" i="4"/>
  <c r="I49" i="4"/>
  <c r="I20" i="4"/>
  <c r="P20" i="4" s="1"/>
  <c r="M35" i="4"/>
  <c r="M47" i="4"/>
  <c r="K28" i="4"/>
  <c r="M30" i="4"/>
  <c r="M38" i="4"/>
  <c r="M11" i="4"/>
  <c r="I18" i="4"/>
  <c r="J30" i="3"/>
  <c r="J51" i="3"/>
  <c r="I17" i="4"/>
  <c r="I26" i="4"/>
  <c r="I34" i="4"/>
  <c r="I58" i="4"/>
  <c r="I67" i="4"/>
  <c r="I75" i="4"/>
  <c r="K17" i="4"/>
  <c r="I25" i="4"/>
  <c r="K26" i="4"/>
  <c r="M28" i="4"/>
  <c r="K34" i="4"/>
  <c r="I45" i="4"/>
  <c r="K58" i="4"/>
  <c r="I65" i="4"/>
  <c r="K67" i="4"/>
  <c r="M69" i="4"/>
  <c r="K75" i="4"/>
  <c r="I31" i="4"/>
  <c r="I63" i="4"/>
  <c r="I11" i="4"/>
  <c r="K23" i="4"/>
  <c r="I30" i="4"/>
  <c r="K31" i="4"/>
  <c r="I38" i="4"/>
  <c r="I51" i="4"/>
  <c r="K52" i="4"/>
  <c r="K63" i="4"/>
  <c r="I71" i="4"/>
  <c r="K72" i="4"/>
  <c r="I23" i="4"/>
  <c r="I72" i="4"/>
  <c r="K11" i="4"/>
  <c r="K30" i="4"/>
  <c r="K38" i="4"/>
  <c r="K51" i="4"/>
  <c r="K71" i="4"/>
  <c r="I52" i="4"/>
  <c r="H59" i="3"/>
  <c r="E59" i="3"/>
  <c r="M59" i="3"/>
  <c r="E36" i="3"/>
  <c r="H36" i="3"/>
  <c r="E39" i="3"/>
  <c r="H49" i="3"/>
  <c r="E49" i="3"/>
  <c r="J49" i="3" s="1"/>
  <c r="M49" i="3"/>
  <c r="E32" i="3"/>
  <c r="H39" i="3"/>
  <c r="M61" i="3"/>
  <c r="H61" i="3"/>
  <c r="H45" i="3"/>
  <c r="E45" i="3"/>
  <c r="M45" i="3"/>
  <c r="P59" i="3"/>
  <c r="R59" i="3" s="1"/>
  <c r="E28" i="3"/>
  <c r="M31" i="3"/>
  <c r="P36" i="3"/>
  <c r="P39" i="3"/>
  <c r="E48" i="3"/>
  <c r="M77" i="3"/>
  <c r="H64" i="3"/>
  <c r="J64" i="3" s="1"/>
  <c r="E64" i="3"/>
  <c r="M64" i="3"/>
  <c r="H28" i="3"/>
  <c r="E31" i="3"/>
  <c r="H48" i="3"/>
  <c r="P49" i="3"/>
  <c r="H25" i="3"/>
  <c r="E25" i="3"/>
  <c r="E24" i="3"/>
  <c r="M27" i="3"/>
  <c r="R27" i="3" s="1"/>
  <c r="H31" i="3"/>
  <c r="E44" i="3"/>
  <c r="M47" i="3"/>
  <c r="P64" i="3"/>
  <c r="H69" i="3"/>
  <c r="J69" i="3" s="1"/>
  <c r="E69" i="3"/>
  <c r="M69" i="3"/>
  <c r="P68" i="3"/>
  <c r="P76" i="3"/>
  <c r="R76" i="3" s="1"/>
  <c r="E68" i="3"/>
  <c r="E76" i="3"/>
  <c r="J76" i="3" s="1"/>
  <c r="P30" i="3"/>
  <c r="R30" i="3" s="1"/>
  <c r="P51" i="3"/>
  <c r="R51" i="3" s="1"/>
  <c r="P65" i="3"/>
  <c r="K36" i="1"/>
  <c r="I36" i="1"/>
  <c r="K43" i="1"/>
  <c r="M43" i="1" s="1"/>
  <c r="I43" i="1"/>
  <c r="I54" i="1"/>
  <c r="K54" i="1"/>
  <c r="K28" i="1"/>
  <c r="I28" i="1"/>
  <c r="I38" i="1"/>
  <c r="K38" i="1"/>
  <c r="I61" i="1"/>
  <c r="M61" i="1" s="1"/>
  <c r="K61" i="1"/>
  <c r="K69" i="1"/>
  <c r="I69" i="1"/>
  <c r="I76" i="1"/>
  <c r="K76" i="1"/>
  <c r="K25" i="1"/>
  <c r="I25" i="1"/>
  <c r="K35" i="1"/>
  <c r="M35" i="1" s="1"/>
  <c r="I35" i="1"/>
  <c r="I42" i="1"/>
  <c r="K42" i="1"/>
  <c r="K65" i="1"/>
  <c r="I65" i="1"/>
  <c r="I29" i="1"/>
  <c r="K29" i="1"/>
  <c r="K39" i="1"/>
  <c r="M39" i="1" s="1"/>
  <c r="I39" i="1"/>
  <c r="I47" i="1"/>
  <c r="K47" i="1"/>
  <c r="K70" i="1"/>
  <c r="M70" i="1" s="1"/>
  <c r="K77" i="1"/>
  <c r="I77" i="1"/>
  <c r="M77" i="1" s="1"/>
  <c r="I59" i="1"/>
  <c r="K59" i="1"/>
  <c r="I23" i="1"/>
  <c r="K23" i="1"/>
  <c r="K44" i="1"/>
  <c r="I44" i="1"/>
  <c r="M44" i="1" s="1"/>
  <c r="I63" i="1"/>
  <c r="K63" i="1"/>
  <c r="M63" i="1" s="1"/>
  <c r="K48" i="1"/>
  <c r="I48" i="1"/>
  <c r="I27" i="1"/>
  <c r="K27" i="1"/>
  <c r="I49" i="1"/>
  <c r="K49" i="1"/>
  <c r="M49" i="1" s="1"/>
  <c r="K60" i="1"/>
  <c r="I60" i="1"/>
  <c r="M60" i="1" s="1"/>
  <c r="I68" i="1"/>
  <c r="K68" i="1"/>
  <c r="I40" i="1"/>
  <c r="K40" i="1"/>
  <c r="K24" i="1"/>
  <c r="I24" i="1"/>
  <c r="M24" i="1" s="1"/>
  <c r="I34" i="1"/>
  <c r="K34" i="1"/>
  <c r="M34" i="1" s="1"/>
  <c r="I56" i="1"/>
  <c r="K56" i="1"/>
  <c r="K64" i="1"/>
  <c r="I64" i="1"/>
  <c r="I26" i="1"/>
  <c r="M26" i="1"/>
  <c r="I33" i="1"/>
  <c r="M33" i="1" s="1"/>
  <c r="I37" i="1"/>
  <c r="M37" i="1" s="1"/>
  <c r="I41" i="1"/>
  <c r="M41" i="1" s="1"/>
  <c r="I46" i="1"/>
  <c r="M46" i="1" s="1"/>
  <c r="I53" i="1"/>
  <c r="I58" i="1"/>
  <c r="I62" i="1"/>
  <c r="I67" i="1"/>
  <c r="M67" i="1" s="1"/>
  <c r="M9" i="2"/>
  <c r="T9" i="3" s="1"/>
  <c r="Y9" i="3" s="1"/>
  <c r="C9" i="3"/>
  <c r="W9" i="3" s="1"/>
  <c r="H37" i="3"/>
  <c r="E37" i="3"/>
  <c r="E62" i="3"/>
  <c r="M36" i="1"/>
  <c r="M67" i="3"/>
  <c r="J60" i="3"/>
  <c r="R68" i="3"/>
  <c r="H70" i="3"/>
  <c r="E70" i="3"/>
  <c r="M70" i="3"/>
  <c r="H26" i="3"/>
  <c r="J26" i="3" s="1"/>
  <c r="E26" i="3"/>
  <c r="M26" i="3"/>
  <c r="R26" i="3" s="1"/>
  <c r="H58" i="3"/>
  <c r="P58" i="3"/>
  <c r="H46" i="3"/>
  <c r="E46" i="3"/>
  <c r="M46" i="3"/>
  <c r="R46" i="3" s="1"/>
  <c r="M62" i="3"/>
  <c r="H62" i="3"/>
  <c r="P37" i="3"/>
  <c r="R49" i="3"/>
  <c r="M69" i="1"/>
  <c r="J28" i="3"/>
  <c r="M38" i="1"/>
  <c r="M40" i="1"/>
  <c r="M29" i="1"/>
  <c r="M54" i="1"/>
  <c r="C18" i="3" l="1"/>
  <c r="W18" i="3" s="1"/>
  <c r="M19" i="1"/>
  <c r="C19" i="3"/>
  <c r="W19" i="3" s="1"/>
  <c r="C15" i="3"/>
  <c r="P15" i="3" s="1"/>
  <c r="C12" i="3"/>
  <c r="W12" i="3" s="1"/>
  <c r="G12" i="2"/>
  <c r="I12" i="1" s="1"/>
  <c r="M12" i="1" s="1"/>
  <c r="CF5" i="12"/>
  <c r="I39" i="6"/>
  <c r="BF5" i="12" s="1"/>
  <c r="BL5" i="12"/>
  <c r="E20" i="16"/>
  <c r="M16" i="4"/>
  <c r="K16" i="4"/>
  <c r="I12" i="4"/>
  <c r="K12" i="4"/>
  <c r="I11" i="2"/>
  <c r="E11" i="3" s="1"/>
  <c r="G11" i="2"/>
  <c r="I11" i="1" s="1"/>
  <c r="M11" i="1" s="1"/>
  <c r="F5" i="12"/>
  <c r="E12" i="16"/>
  <c r="G12" i="16" s="1"/>
  <c r="H12" i="16" s="1"/>
  <c r="G5" i="12"/>
  <c r="E23" i="16"/>
  <c r="I5" i="12"/>
  <c r="E13" i="16"/>
  <c r="G13" i="16" s="1"/>
  <c r="H13" i="16" s="1"/>
  <c r="J31" i="3"/>
  <c r="E27" i="3"/>
  <c r="J27" i="3" s="1"/>
  <c r="K70" i="4"/>
  <c r="M42" i="4"/>
  <c r="R58" i="3"/>
  <c r="M65" i="1"/>
  <c r="E21" i="11"/>
  <c r="E37" i="11" s="1"/>
  <c r="E39" i="11" s="1"/>
  <c r="J70" i="3"/>
  <c r="M76" i="1"/>
  <c r="H33" i="3"/>
  <c r="R69" i="3"/>
  <c r="P12" i="3"/>
  <c r="R12" i="3" s="1"/>
  <c r="E23" i="3"/>
  <c r="E35" i="3"/>
  <c r="M60" i="3"/>
  <c r="R60" i="3" s="1"/>
  <c r="I21" i="2"/>
  <c r="E21" i="3" s="1"/>
  <c r="M28" i="1"/>
  <c r="P9" i="3"/>
  <c r="H9" i="3"/>
  <c r="P41" i="3"/>
  <c r="P67" i="3"/>
  <c r="R67" i="3" s="1"/>
  <c r="M33" i="3"/>
  <c r="R33" i="3" s="1"/>
  <c r="P33" i="3"/>
  <c r="M58" i="1"/>
  <c r="M64" i="1"/>
  <c r="M27" i="1"/>
  <c r="M23" i="1"/>
  <c r="M47" i="1"/>
  <c r="M42" i="1"/>
  <c r="M25" i="3"/>
  <c r="M35" i="3"/>
  <c r="R35" i="3" s="1"/>
  <c r="P62" i="3"/>
  <c r="R62" i="3" s="1"/>
  <c r="G21" i="2"/>
  <c r="I21" i="1" s="1"/>
  <c r="I18" i="2"/>
  <c r="E17" i="3" s="1"/>
  <c r="R63" i="3"/>
  <c r="M75" i="4"/>
  <c r="M31" i="1"/>
  <c r="P15" i="4"/>
  <c r="J36" i="3"/>
  <c r="P61" i="4"/>
  <c r="T55" i="3"/>
  <c r="M34" i="4"/>
  <c r="M64" i="4"/>
  <c r="P14" i="4"/>
  <c r="M56" i="1"/>
  <c r="M68" i="1"/>
  <c r="M48" i="1"/>
  <c r="M59" i="1"/>
  <c r="R43" i="3"/>
  <c r="E33" i="3"/>
  <c r="J33" i="3" s="1"/>
  <c r="M24" i="4"/>
  <c r="K61" i="4"/>
  <c r="Y14" i="3"/>
  <c r="K55" i="1"/>
  <c r="J48" i="3"/>
  <c r="J45" i="3"/>
  <c r="G48" i="6"/>
  <c r="BR5" i="12" s="1"/>
  <c r="M55" i="1"/>
  <c r="M41" i="3"/>
  <c r="R41" i="3" s="1"/>
  <c r="J46" i="3"/>
  <c r="M25" i="1"/>
  <c r="P34" i="3"/>
  <c r="H23" i="3"/>
  <c r="J23" i="3" s="1"/>
  <c r="E29" i="3"/>
  <c r="P18" i="3"/>
  <c r="K43" i="4"/>
  <c r="M48" i="4"/>
  <c r="I37" i="4"/>
  <c r="K27" i="4"/>
  <c r="I27" i="4"/>
  <c r="M62" i="4"/>
  <c r="K68" i="4"/>
  <c r="I73" i="4"/>
  <c r="H63" i="3"/>
  <c r="E34" i="3"/>
  <c r="P20" i="3"/>
  <c r="K15" i="2"/>
  <c r="M18" i="3" s="1"/>
  <c r="J35" i="3"/>
  <c r="K49" i="4"/>
  <c r="R32" i="3"/>
  <c r="W16" i="3"/>
  <c r="E41" i="3"/>
  <c r="E67" i="3"/>
  <c r="M53" i="1"/>
  <c r="J68" i="3"/>
  <c r="R25" i="3"/>
  <c r="H19" i="3"/>
  <c r="J19" i="3" s="1"/>
  <c r="P23" i="3"/>
  <c r="H12" i="3"/>
  <c r="J39" i="3"/>
  <c r="H29" i="3"/>
  <c r="J59" i="3"/>
  <c r="K62" i="4"/>
  <c r="K21" i="4"/>
  <c r="I62" i="4"/>
  <c r="P62" i="4" s="1"/>
  <c r="P38" i="4"/>
  <c r="I21" i="4"/>
  <c r="K46" i="4"/>
  <c r="P26" i="4"/>
  <c r="K32" i="4"/>
  <c r="P24" i="4"/>
  <c r="M68" i="4"/>
  <c r="E63" i="3"/>
  <c r="I14" i="2"/>
  <c r="E14" i="3" s="1"/>
  <c r="J14" i="3" s="1"/>
  <c r="W55" i="3"/>
  <c r="Y55" i="3" s="1"/>
  <c r="H20" i="3"/>
  <c r="H34" i="3"/>
  <c r="K14" i="2"/>
  <c r="M14" i="3" s="1"/>
  <c r="R14" i="3" s="1"/>
  <c r="I32" i="4"/>
  <c r="K37" i="4"/>
  <c r="M46" i="4"/>
  <c r="M73" i="4"/>
  <c r="P73" i="4" s="1"/>
  <c r="H18" i="3"/>
  <c r="J18" i="3" s="1"/>
  <c r="T41" i="3"/>
  <c r="Y41" i="3" s="1"/>
  <c r="W51" i="3"/>
  <c r="I16" i="4"/>
  <c r="M54" i="4"/>
  <c r="T27" i="3"/>
  <c r="Y27" i="3" s="1"/>
  <c r="W67" i="3"/>
  <c r="I47" i="6"/>
  <c r="E19" i="16" s="1"/>
  <c r="H48" i="6"/>
  <c r="E18" i="16" s="1"/>
  <c r="H41" i="3"/>
  <c r="J62" i="3"/>
  <c r="J37" i="3"/>
  <c r="M62" i="1"/>
  <c r="P38" i="3"/>
  <c r="J25" i="3"/>
  <c r="P29" i="3"/>
  <c r="R29" i="3" s="1"/>
  <c r="R64" i="3"/>
  <c r="R45" i="3"/>
  <c r="J32" i="3"/>
  <c r="M23" i="3"/>
  <c r="P30" i="4"/>
  <c r="I46" i="4"/>
  <c r="M21" i="4"/>
  <c r="K48" i="4"/>
  <c r="M27" i="4"/>
  <c r="P10" i="4"/>
  <c r="M34" i="3"/>
  <c r="R34" i="3" s="1"/>
  <c r="E55" i="3"/>
  <c r="J55" i="3" s="1"/>
  <c r="M12" i="4"/>
  <c r="P12" i="4" s="1"/>
  <c r="M55" i="4"/>
  <c r="P55" i="4" s="1"/>
  <c r="M52" i="1"/>
  <c r="P42" i="4"/>
  <c r="Y10" i="3"/>
  <c r="T62" i="3"/>
  <c r="Y62" i="3" s="1"/>
  <c r="G10" i="2"/>
  <c r="I10" i="1" s="1"/>
  <c r="M10" i="1" s="1"/>
  <c r="K10" i="2"/>
  <c r="M10" i="3" s="1"/>
  <c r="R10" i="3" s="1"/>
  <c r="I9" i="2"/>
  <c r="E9" i="3" s="1"/>
  <c r="J9" i="3" s="1"/>
  <c r="G14" i="2"/>
  <c r="I14" i="1" s="1"/>
  <c r="M14" i="1" s="1"/>
  <c r="K18" i="2"/>
  <c r="M17" i="3" s="1"/>
  <c r="K16" i="2"/>
  <c r="M15" i="3" s="1"/>
  <c r="R15" i="3" s="1"/>
  <c r="I13" i="2"/>
  <c r="E13" i="3" s="1"/>
  <c r="K11" i="2"/>
  <c r="M11" i="3" s="1"/>
  <c r="G9" i="2"/>
  <c r="I9" i="1" s="1"/>
  <c r="M9" i="1" s="1"/>
  <c r="G13" i="2"/>
  <c r="I13" i="1" s="1"/>
  <c r="K13" i="2"/>
  <c r="M13" i="3" s="1"/>
  <c r="J40" i="3"/>
  <c r="R9" i="3"/>
  <c r="W44" i="3"/>
  <c r="M44" i="3"/>
  <c r="T44" i="3"/>
  <c r="H44" i="3"/>
  <c r="J44" i="3" s="1"/>
  <c r="W77" i="3"/>
  <c r="T77" i="3"/>
  <c r="P77" i="3"/>
  <c r="R77" i="3" s="1"/>
  <c r="I20" i="2"/>
  <c r="E20" i="3" s="1"/>
  <c r="G20" i="2"/>
  <c r="I20" i="1" s="1"/>
  <c r="M20" i="1" s="1"/>
  <c r="M20" i="2"/>
  <c r="T20" i="3" s="1"/>
  <c r="Y20" i="3" s="1"/>
  <c r="P75" i="4"/>
  <c r="P34" i="4"/>
  <c r="T58" i="3"/>
  <c r="Y58" i="3" s="1"/>
  <c r="W58" i="3"/>
  <c r="E58" i="3"/>
  <c r="J58" i="3" s="1"/>
  <c r="K20" i="2"/>
  <c r="M20" i="3" s="1"/>
  <c r="R20" i="3" s="1"/>
  <c r="W15" i="3"/>
  <c r="Y15" i="3" s="1"/>
  <c r="H15" i="3"/>
  <c r="J15" i="3" s="1"/>
  <c r="W24" i="3"/>
  <c r="P24" i="3"/>
  <c r="T24" i="3"/>
  <c r="M24" i="3"/>
  <c r="H24" i="3"/>
  <c r="J24" i="3" s="1"/>
  <c r="W47" i="3"/>
  <c r="T47" i="3"/>
  <c r="E47" i="3"/>
  <c r="J47" i="3" s="1"/>
  <c r="P47" i="3"/>
  <c r="R47" i="3" s="1"/>
  <c r="H54" i="3"/>
  <c r="P54" i="3"/>
  <c r="M54" i="3"/>
  <c r="E54" i="3"/>
  <c r="W54" i="3"/>
  <c r="T54" i="3"/>
  <c r="E56" i="3"/>
  <c r="J56" i="3" s="1"/>
  <c r="P56" i="3"/>
  <c r="T56" i="3"/>
  <c r="W56" i="3"/>
  <c r="M56" i="3"/>
  <c r="I13" i="4"/>
  <c r="M13" i="4"/>
  <c r="K13" i="4"/>
  <c r="O43" i="4"/>
  <c r="M43" i="4"/>
  <c r="M56" i="4"/>
  <c r="K56" i="4"/>
  <c r="I56" i="4"/>
  <c r="P52" i="3"/>
  <c r="M52" i="3"/>
  <c r="E52" i="3"/>
  <c r="H52" i="3"/>
  <c r="T52" i="3"/>
  <c r="W52" i="3"/>
  <c r="K21" i="1"/>
  <c r="C21" i="3"/>
  <c r="K13" i="1"/>
  <c r="C13" i="3"/>
  <c r="O13" i="4"/>
  <c r="M17" i="2"/>
  <c r="T16" i="3" s="1"/>
  <c r="Y16" i="3" s="1"/>
  <c r="I17" i="2"/>
  <c r="E16" i="3" s="1"/>
  <c r="J16" i="3" s="1"/>
  <c r="K17" i="2"/>
  <c r="M16" i="3" s="1"/>
  <c r="R16" i="3" s="1"/>
  <c r="O36" i="4"/>
  <c r="K36" i="4"/>
  <c r="I36" i="4"/>
  <c r="M36" i="4"/>
  <c r="O77" i="4"/>
  <c r="I77" i="4"/>
  <c r="M77" i="4"/>
  <c r="E77" i="3"/>
  <c r="P58" i="4"/>
  <c r="P17" i="4"/>
  <c r="P44" i="3"/>
  <c r="T38" i="3"/>
  <c r="Y38" i="3" s="1"/>
  <c r="M38" i="3"/>
  <c r="R38" i="3" s="1"/>
  <c r="H38" i="3"/>
  <c r="E38" i="3"/>
  <c r="W40" i="3"/>
  <c r="T40" i="3"/>
  <c r="Y40" i="3" s="1"/>
  <c r="M40" i="3"/>
  <c r="P40" i="3"/>
  <c r="H40" i="3"/>
  <c r="W65" i="3"/>
  <c r="T65" i="3"/>
  <c r="E65" i="3"/>
  <c r="J65" i="3" s="1"/>
  <c r="M65" i="3"/>
  <c r="R65" i="3" s="1"/>
  <c r="O9" i="4"/>
  <c r="I9" i="4"/>
  <c r="M9" i="4"/>
  <c r="E78" i="4"/>
  <c r="AL5" i="12" s="1"/>
  <c r="O23" i="4"/>
  <c r="M23" i="4"/>
  <c r="O33" i="4"/>
  <c r="I33" i="4"/>
  <c r="M33" i="4"/>
  <c r="O63" i="4"/>
  <c r="M63" i="4"/>
  <c r="O74" i="4"/>
  <c r="I74" i="4"/>
  <c r="M74" i="4"/>
  <c r="H77" i="3"/>
  <c r="P18" i="4"/>
  <c r="P47" i="4"/>
  <c r="P68" i="4"/>
  <c r="W11" i="3"/>
  <c r="Y11" i="3" s="1"/>
  <c r="P11" i="3"/>
  <c r="H11" i="3"/>
  <c r="T61" i="3"/>
  <c r="W61" i="3"/>
  <c r="E61" i="3"/>
  <c r="J61" i="3" s="1"/>
  <c r="P61" i="3"/>
  <c r="R61" i="3" s="1"/>
  <c r="M19" i="4"/>
  <c r="O19" i="4"/>
  <c r="I19" i="4"/>
  <c r="P32" i="4"/>
  <c r="O60" i="4"/>
  <c r="K60" i="4"/>
  <c r="M60" i="4"/>
  <c r="I60" i="4"/>
  <c r="W31" i="3"/>
  <c r="T31" i="3"/>
  <c r="P31" i="3"/>
  <c r="R31" i="3" s="1"/>
  <c r="J10" i="3"/>
  <c r="O40" i="4"/>
  <c r="K40" i="4"/>
  <c r="M40" i="4"/>
  <c r="O56" i="4"/>
  <c r="P71" i="4"/>
  <c r="P51" i="4"/>
  <c r="P11" i="4"/>
  <c r="P46" i="4"/>
  <c r="P49" i="4"/>
  <c r="P44" i="4"/>
  <c r="P70" i="4"/>
  <c r="P59" i="4"/>
  <c r="M55" i="3"/>
  <c r="W25" i="3"/>
  <c r="W29" i="3"/>
  <c r="T29" i="3"/>
  <c r="Y29" i="3" s="1"/>
  <c r="W48" i="3"/>
  <c r="T48" i="3"/>
  <c r="W63" i="3"/>
  <c r="T63" i="3"/>
  <c r="T68" i="3"/>
  <c r="W68" i="3"/>
  <c r="Y19" i="3"/>
  <c r="P53" i="4"/>
  <c r="K41" i="4"/>
  <c r="M12" i="2"/>
  <c r="T12" i="3" s="1"/>
  <c r="Y12" i="3" s="1"/>
  <c r="T30" i="3"/>
  <c r="Y30" i="3" s="1"/>
  <c r="W42" i="3"/>
  <c r="Y42" i="3" s="1"/>
  <c r="CH5" i="12"/>
  <c r="P67" i="4"/>
  <c r="P29" i="4"/>
  <c r="P35" i="4"/>
  <c r="P76" i="4"/>
  <c r="P64" i="4"/>
  <c r="P70" i="3"/>
  <c r="R70" i="3" s="1"/>
  <c r="H67" i="3"/>
  <c r="J67" i="3" s="1"/>
  <c r="M37" i="3"/>
  <c r="R37" i="3" s="1"/>
  <c r="P55" i="3"/>
  <c r="W36" i="3"/>
  <c r="T36" i="3"/>
  <c r="Y36" i="3" s="1"/>
  <c r="T43" i="3"/>
  <c r="W43" i="3"/>
  <c r="W60" i="3"/>
  <c r="T60" i="3"/>
  <c r="W64" i="3"/>
  <c r="T64" i="3"/>
  <c r="W69" i="3"/>
  <c r="T69" i="3"/>
  <c r="W76" i="3"/>
  <c r="T76" i="3"/>
  <c r="M25" i="4"/>
  <c r="P25" i="4" s="1"/>
  <c r="I28" i="4"/>
  <c r="P28" i="4" s="1"/>
  <c r="M31" i="4"/>
  <c r="P31" i="4" s="1"/>
  <c r="M45" i="4"/>
  <c r="P45" i="4" s="1"/>
  <c r="I48" i="4"/>
  <c r="P48" i="4" s="1"/>
  <c r="M52" i="4"/>
  <c r="P52" i="4" s="1"/>
  <c r="M65" i="4"/>
  <c r="P65" i="4" s="1"/>
  <c r="I69" i="4"/>
  <c r="P69" i="4" s="1"/>
  <c r="M72" i="4"/>
  <c r="P72" i="4" s="1"/>
  <c r="W32" i="3"/>
  <c r="T32" i="3"/>
  <c r="I12" i="2"/>
  <c r="E12" i="3" s="1"/>
  <c r="I41" i="4"/>
  <c r="P41" i="4" s="1"/>
  <c r="BJ5" i="12"/>
  <c r="F48" i="6"/>
  <c r="T23" i="3"/>
  <c r="Y23" i="3" s="1"/>
  <c r="T37" i="3"/>
  <c r="Y37" i="3" s="1"/>
  <c r="T59" i="3"/>
  <c r="Y59" i="3" s="1"/>
  <c r="W49" i="3"/>
  <c r="Y49" i="3" s="1"/>
  <c r="W34" i="3"/>
  <c r="Y34" i="3" s="1"/>
  <c r="W70" i="3"/>
  <c r="Y70" i="3" s="1"/>
  <c r="W26" i="3"/>
  <c r="Y67" i="3"/>
  <c r="H53" i="3"/>
  <c r="P53" i="3"/>
  <c r="M53" i="3"/>
  <c r="E53" i="3"/>
  <c r="J53" i="3" s="1"/>
  <c r="W53" i="3"/>
  <c r="T53" i="3"/>
  <c r="Y53" i="3" s="1"/>
  <c r="E78" i="1"/>
  <c r="H5" i="12" s="1"/>
  <c r="J5" i="12" s="1"/>
  <c r="W28" i="3"/>
  <c r="T28" i="3"/>
  <c r="T35" i="3"/>
  <c r="W35" i="3"/>
  <c r="T39" i="3"/>
  <c r="Y39" i="3" s="1"/>
  <c r="W39" i="3"/>
  <c r="G15" i="2"/>
  <c r="I18" i="1" s="1"/>
  <c r="M18" i="1" s="1"/>
  <c r="M15" i="2"/>
  <c r="T18" i="3" s="1"/>
  <c r="Y18" i="3" s="1"/>
  <c r="P54" i="4"/>
  <c r="Y51" i="3"/>
  <c r="W45" i="3"/>
  <c r="T45" i="3"/>
  <c r="BA5" i="12"/>
  <c r="D48" i="6"/>
  <c r="K17" i="1"/>
  <c r="M17" i="1" s="1"/>
  <c r="C17" i="3"/>
  <c r="T33" i="3"/>
  <c r="Y33" i="3" s="1"/>
  <c r="W46" i="3"/>
  <c r="Y46" i="3" s="1"/>
  <c r="E48" i="6"/>
  <c r="C49" i="6"/>
  <c r="O39" i="4"/>
  <c r="P39" i="4" s="1"/>
  <c r="H26" i="10"/>
  <c r="K71" i="1"/>
  <c r="M71" i="1" s="1"/>
  <c r="K75" i="1"/>
  <c r="M75" i="1" s="1"/>
  <c r="K73" i="1"/>
  <c r="M73" i="1" s="1"/>
  <c r="K74" i="1"/>
  <c r="M74" i="1" s="1"/>
  <c r="K72" i="1"/>
  <c r="M72" i="1" s="1"/>
  <c r="CG5" i="12"/>
  <c r="C71" i="3"/>
  <c r="C75" i="3"/>
  <c r="C73" i="3"/>
  <c r="C74" i="3"/>
  <c r="C72" i="3"/>
  <c r="P19" i="3" l="1"/>
  <c r="R19" i="3" s="1"/>
  <c r="J20" i="3"/>
  <c r="R23" i="3"/>
  <c r="J12" i="3"/>
  <c r="G49" i="6"/>
  <c r="BY5" i="12" s="1"/>
  <c r="P16" i="4"/>
  <c r="J11" i="3"/>
  <c r="M21" i="1"/>
  <c r="G23" i="16"/>
  <c r="I23" i="16"/>
  <c r="BM5" i="12"/>
  <c r="R18" i="3"/>
  <c r="P74" i="4"/>
  <c r="J52" i="3"/>
  <c r="J29" i="3"/>
  <c r="P63" i="4"/>
  <c r="J54" i="3"/>
  <c r="J41" i="3"/>
  <c r="P40" i="4"/>
  <c r="Y35" i="3"/>
  <c r="Y61" i="3"/>
  <c r="Y25" i="3"/>
  <c r="J38" i="3"/>
  <c r="Y52" i="3"/>
  <c r="P43" i="4"/>
  <c r="P27" i="4"/>
  <c r="Y68" i="3"/>
  <c r="R24" i="3"/>
  <c r="I48" i="6"/>
  <c r="BT5" i="12" s="1"/>
  <c r="P19" i="4"/>
  <c r="Y54" i="3"/>
  <c r="Y47" i="3"/>
  <c r="Y24" i="3"/>
  <c r="Y44" i="3"/>
  <c r="J63" i="3"/>
  <c r="P37" i="4"/>
  <c r="P23" i="4"/>
  <c r="P36" i="4"/>
  <c r="BS5" i="12"/>
  <c r="H49" i="6"/>
  <c r="J34" i="3"/>
  <c r="O78" i="4"/>
  <c r="AU5" i="12" s="1"/>
  <c r="P21" i="4"/>
  <c r="M13" i="1"/>
  <c r="AX5" i="12"/>
  <c r="D19" i="11"/>
  <c r="F19" i="11" s="1"/>
  <c r="BN5" i="12"/>
  <c r="W17" i="3"/>
  <c r="Y17" i="3" s="1"/>
  <c r="H17" i="3"/>
  <c r="J17" i="3" s="1"/>
  <c r="P17" i="3"/>
  <c r="R17" i="3" s="1"/>
  <c r="H72" i="3"/>
  <c r="P72" i="3"/>
  <c r="W72" i="3"/>
  <c r="E72" i="3"/>
  <c r="M72" i="3"/>
  <c r="R72" i="3" s="1"/>
  <c r="T72" i="3"/>
  <c r="T78" i="3" s="1"/>
  <c r="AF5" i="12" s="1"/>
  <c r="H71" i="3"/>
  <c r="P71" i="3"/>
  <c r="W71" i="3"/>
  <c r="E71" i="3"/>
  <c r="M71" i="3"/>
  <c r="T71" i="3"/>
  <c r="BO5" i="12"/>
  <c r="D49" i="6"/>
  <c r="H74" i="3"/>
  <c r="M74" i="3"/>
  <c r="T74" i="3"/>
  <c r="E74" i="3"/>
  <c r="P74" i="3"/>
  <c r="W74" i="3"/>
  <c r="Y45" i="3"/>
  <c r="R53" i="3"/>
  <c r="Y26" i="3"/>
  <c r="BQ5" i="12"/>
  <c r="F49" i="6"/>
  <c r="Y32" i="3"/>
  <c r="Y76" i="3"/>
  <c r="Y64" i="3"/>
  <c r="Y48" i="3"/>
  <c r="R55" i="3"/>
  <c r="P60" i="4"/>
  <c r="I78" i="1"/>
  <c r="L5" i="12" s="1"/>
  <c r="P9" i="4"/>
  <c r="I78" i="4"/>
  <c r="Y65" i="3"/>
  <c r="R40" i="3"/>
  <c r="W21" i="3"/>
  <c r="Y21" i="3" s="1"/>
  <c r="H21" i="3"/>
  <c r="J21" i="3" s="1"/>
  <c r="P21" i="3"/>
  <c r="R21" i="3" s="1"/>
  <c r="P56" i="4"/>
  <c r="R56" i="3"/>
  <c r="R54" i="3"/>
  <c r="K78" i="4"/>
  <c r="H75" i="3"/>
  <c r="M75" i="3"/>
  <c r="T75" i="3"/>
  <c r="P75" i="3"/>
  <c r="W75" i="3"/>
  <c r="E75" i="3"/>
  <c r="BP5" i="12"/>
  <c r="E49" i="6"/>
  <c r="Y28" i="3"/>
  <c r="Y69" i="3"/>
  <c r="Y60" i="3"/>
  <c r="Y43" i="3"/>
  <c r="Y63" i="3"/>
  <c r="Y31" i="3"/>
  <c r="P33" i="4"/>
  <c r="J77" i="3"/>
  <c r="P77" i="4"/>
  <c r="P13" i="3"/>
  <c r="R13" i="3" s="1"/>
  <c r="W13" i="3"/>
  <c r="H13" i="3"/>
  <c r="J13" i="3" s="1"/>
  <c r="R52" i="3"/>
  <c r="Y56" i="3"/>
  <c r="Y77" i="3"/>
  <c r="R44" i="3"/>
  <c r="H73" i="3"/>
  <c r="M73" i="3"/>
  <c r="T73" i="3"/>
  <c r="P73" i="3"/>
  <c r="W73" i="3"/>
  <c r="E73" i="3"/>
  <c r="D31" i="11"/>
  <c r="F31" i="11" s="1"/>
  <c r="R11" i="3"/>
  <c r="K78" i="1"/>
  <c r="N5" i="12" s="1"/>
  <c r="M78" i="4"/>
  <c r="P13" i="4"/>
  <c r="M78" i="1" l="1"/>
  <c r="O5" i="12" s="1"/>
  <c r="I49" i="6"/>
  <c r="R71" i="3"/>
  <c r="Y74" i="3"/>
  <c r="D17" i="11"/>
  <c r="F17" i="11" s="1"/>
  <c r="P78" i="3"/>
  <c r="AC5" i="12" s="1"/>
  <c r="BZ5" i="12"/>
  <c r="D32" i="11"/>
  <c r="F32" i="11" s="1"/>
  <c r="M78" i="3"/>
  <c r="AA5" i="12" s="1"/>
  <c r="P78" i="4"/>
  <c r="G19" i="16" s="1"/>
  <c r="I19" i="16" s="1"/>
  <c r="D16" i="11"/>
  <c r="F16" i="11" s="1"/>
  <c r="AS5" i="12"/>
  <c r="Y73" i="3"/>
  <c r="Y75" i="3"/>
  <c r="J73" i="3"/>
  <c r="R73" i="3"/>
  <c r="J75" i="3"/>
  <c r="R75" i="3"/>
  <c r="AO5" i="12"/>
  <c r="D14" i="11"/>
  <c r="R74" i="3"/>
  <c r="Y71" i="3"/>
  <c r="J72" i="3"/>
  <c r="D28" i="11"/>
  <c r="BW5" i="12"/>
  <c r="E78" i="3"/>
  <c r="V5" i="12" s="1"/>
  <c r="H78" i="3"/>
  <c r="X5" i="12" s="1"/>
  <c r="J74" i="3"/>
  <c r="BV5" i="12"/>
  <c r="D26" i="11"/>
  <c r="F26" i="11" s="1"/>
  <c r="J71" i="3"/>
  <c r="J78" i="3" s="1"/>
  <c r="Y72" i="3"/>
  <c r="BU5" i="12"/>
  <c r="D25" i="11"/>
  <c r="Y13" i="3"/>
  <c r="W78" i="3"/>
  <c r="AH5" i="12" s="1"/>
  <c r="D15" i="11"/>
  <c r="F15" i="11" s="1"/>
  <c r="AQ5" i="12"/>
  <c r="BX5" i="12"/>
  <c r="D29" i="11"/>
  <c r="F29" i="11" s="1"/>
  <c r="CA5" i="12" l="1"/>
  <c r="G20" i="16"/>
  <c r="I20" i="16" s="1"/>
  <c r="D9" i="11"/>
  <c r="F9" i="11" s="1"/>
  <c r="AV5" i="12"/>
  <c r="Y78" i="3"/>
  <c r="R78" i="3"/>
  <c r="AD5" i="12" s="1"/>
  <c r="D30" i="11"/>
  <c r="F30" i="11" s="1"/>
  <c r="F28" i="11"/>
  <c r="D18" i="11"/>
  <c r="F18" i="11" s="1"/>
  <c r="F14" i="11"/>
  <c r="D27" i="11"/>
  <c r="F25" i="11"/>
  <c r="D10" i="11"/>
  <c r="F10" i="11" s="1"/>
  <c r="Y5" i="12"/>
  <c r="D11" i="11" l="1"/>
  <c r="F11" i="11" s="1"/>
  <c r="AI5" i="12"/>
  <c r="G18" i="16"/>
  <c r="I18" i="16" s="1"/>
  <c r="D12" i="11"/>
  <c r="F12" i="11" s="1"/>
  <c r="C28" i="10"/>
  <c r="AY5" i="12" s="1"/>
  <c r="D33" i="11"/>
  <c r="F27" i="11"/>
  <c r="D13" i="11" l="1"/>
  <c r="D21" i="11" s="1"/>
  <c r="D37" i="11" s="1"/>
  <c r="F33" i="11"/>
  <c r="F38" i="11" s="1"/>
  <c r="CM5" i="12" s="1"/>
  <c r="D38" i="11"/>
  <c r="F13" i="11" l="1"/>
  <c r="F21" i="11" s="1"/>
  <c r="F37" i="11" s="1"/>
  <c r="D39" i="11"/>
  <c r="CL5" i="12" l="1"/>
  <c r="F39" i="11"/>
  <c r="CN5" i="12" s="1"/>
</calcChain>
</file>

<file path=xl/sharedStrings.xml><?xml version="1.0" encoding="utf-8"?>
<sst xmlns="http://schemas.openxmlformats.org/spreadsheetml/2006/main" count="1175" uniqueCount="731">
  <si>
    <t xml:space="preserve">  SCHEDULE A:  MASSHEALTH FEE-FOR-SERVICE (FFS) COSTS </t>
  </si>
  <si>
    <t>FILING DATE:</t>
  </si>
  <si>
    <t>COMPUTATION OF MASSHEALTH FEE-FOR-SERVICE COSTS</t>
  </si>
  <si>
    <t>PROVIDER NAME:</t>
  </si>
  <si>
    <t>PROVIDER NUMBER(S):</t>
  </si>
  <si>
    <t>Ln No.</t>
  </si>
  <si>
    <t>COST CENTER DESCRIPTION</t>
  </si>
  <si>
    <t xml:space="preserve">  INPATIENT ROUTINE SERVICE COST CENTERS</t>
  </si>
  <si>
    <t>Adults and Pediatrics (General Routine Care)</t>
  </si>
  <si>
    <t>Intensive Care Unit</t>
  </si>
  <si>
    <t>Coronary Care Unit</t>
  </si>
  <si>
    <t>Burn Intensive Care Unit</t>
  </si>
  <si>
    <t>Surgical Intensive Care Unit</t>
  </si>
  <si>
    <t>Other Special Care (specify)</t>
  </si>
  <si>
    <t>Subprovider (specify)</t>
  </si>
  <si>
    <t>Nursery</t>
  </si>
  <si>
    <t>Skilled Nursing Facility</t>
  </si>
  <si>
    <t>Nursing Facility</t>
  </si>
  <si>
    <t>Other Long Term Care</t>
  </si>
  <si>
    <t xml:space="preserve">  ANCILLARY SERVICE COST CENTERS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</si>
  <si>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</si>
  <si>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</si>
  <si>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</si>
  <si>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</si>
  <si>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</si>
  <si>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</si>
  <si>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</si>
  <si>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PBP Clinical Laboratory Services-Program Only</t>
  </si>
  <si>
    <t>Whole Blood &amp; Packed Red Blood Cells</t>
  </si>
  <si>
    <t>Blood Storing, Processing,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</si>
  <si>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</si>
  <si>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</si>
  <si>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</si>
  <si>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</si>
  <si>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</si>
  <si>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</si>
  <si>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</si>
  <si>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Medical Supplies Charged to Patients</t>
  </si>
  <si>
    <t>Drugs Charged to Patients</t>
  </si>
  <si>
    <t>Renal Dialysis</t>
  </si>
  <si>
    <t>ASC (Non-Distinct Part)</t>
  </si>
  <si>
    <t>Other Ancillary (specify)</t>
  </si>
  <si>
    <t xml:space="preserve">  OUTPATIENT SERVICE COST CENTERS</t>
  </si>
  <si>
    <t>Clinic</t>
  </si>
  <si>
    <t>Emergency</t>
  </si>
  <si>
    <t>Observation Beds</t>
  </si>
  <si>
    <t>Other Outpatient Service (specify)</t>
  </si>
  <si>
    <t xml:space="preserve">  OTHER REIMBURSABLE COST CENTERS</t>
  </si>
  <si>
    <t>Home Program Dialysis</t>
  </si>
  <si>
    <t>Ambulance Services</t>
  </si>
  <si>
    <t>Durable Medical Equipment-Rented</t>
  </si>
  <si>
    <t>Durable Medical Equipment-Sold</t>
  </si>
  <si>
    <t>Other Reimbursable (specify)</t>
  </si>
  <si>
    <t>Outpatient Rehabilitation Provider (specify)</t>
  </si>
  <si>
    <t>Intern-Resident Service (not appvd. tchng. prgm.)</t>
  </si>
  <si>
    <t>Home Health Agency</t>
  </si>
  <si>
    <t xml:space="preserve">  SPECIAL PURPOSE COST CENTERS</t>
  </si>
  <si>
    <t>Lung Acquisition</t>
  </si>
  <si>
    <t>Kidney Acquisition</t>
  </si>
  <si>
    <t>Liver Acquisition</t>
  </si>
  <si>
    <t>Heart Acquisition</t>
  </si>
  <si>
    <t>Other Organ Acquisition (specify)</t>
  </si>
  <si>
    <t>Ambulatory Surgical Center (Distinct Part)</t>
  </si>
  <si>
    <t>Hospice</t>
  </si>
  <si>
    <t>Other Special Purpose (specify)</t>
  </si>
  <si>
    <t xml:space="preserve">  NONREIMBURSABLE COST CENTERS</t>
  </si>
  <si>
    <t>Gift, Flower, Coffee Shop, &amp; Canteen</t>
  </si>
  <si>
    <t>Research</t>
  </si>
  <si>
    <t>Physicians' Private Offices</t>
  </si>
  <si>
    <t>Nonpaid Workers</t>
  </si>
  <si>
    <t>Other Nonreimbursable (specify)</t>
  </si>
  <si>
    <t>PW = agency initials</t>
  </si>
  <si>
    <t>SCHEDULE B:  ROUTINE COST CENTER PER DIEMS</t>
  </si>
  <si>
    <t>COMPUTATION OF ROUTINE COST CENTER PER DIEMS</t>
  </si>
  <si>
    <t>÷</t>
  </si>
  <si>
    <t xml:space="preserve">  SCHEDULE D: UNCOMPENSATED PHYSICIAN COSTS</t>
  </si>
  <si>
    <t>COMPUTATION OF UNCOMPENSATED PHYSICIAN COSTS</t>
  </si>
  <si>
    <r>
      <t xml:space="preserve">TOTAL PHYSICIAN I/P AND O/P CHARGES
</t>
    </r>
    <r>
      <rPr>
        <b/>
        <sz val="7"/>
        <rFont val="Tahoma"/>
        <family val="2"/>
      </rPr>
      <t>(4)</t>
    </r>
  </si>
  <si>
    <r>
      <t xml:space="preserve"> MASSHEALTH  FFS I/P AND O/P PHYSICIAN CHARGES
</t>
    </r>
    <r>
      <rPr>
        <b/>
        <sz val="7"/>
        <rFont val="Tahoma"/>
        <family val="2"/>
      </rPr>
      <t>(6)</t>
    </r>
  </si>
  <si>
    <t>SCHEDULE E:  SAFETY NET HEALTH CARE SYSTEM (SNHCS) EXPENDITURES</t>
  </si>
  <si>
    <t xml:space="preserve">       SUMMARY OF SNHCS EXPENDITURES</t>
  </si>
  <si>
    <t>TOTAL</t>
  </si>
  <si>
    <t>Ln. No.</t>
  </si>
  <si>
    <t xml:space="preserve">    SYSTEM FINANCIAL REQUIREMENTS, ADDITIONAL NARRATIVE DESCRIPTION:</t>
  </si>
  <si>
    <t>Subprovider IPF</t>
  </si>
  <si>
    <t>Subprovider IRF</t>
  </si>
  <si>
    <t>Labor Room and Delivery Room</t>
  </si>
  <si>
    <t>Computed Tomography (CT) Scan</t>
  </si>
  <si>
    <t>Magnetic Resonance Imaging (MRI)</t>
  </si>
  <si>
    <t>Cardiac Catheterization</t>
  </si>
  <si>
    <t>Implantable Devices Charged to Patients</t>
  </si>
  <si>
    <t>Rural Health Clinic</t>
  </si>
  <si>
    <t>Federally Qualified Health Center</t>
  </si>
  <si>
    <t>Pancreas Acquisition</t>
  </si>
  <si>
    <t>Intestinal Acquisition</t>
  </si>
  <si>
    <t>Islet Acquisition</t>
  </si>
  <si>
    <t>Cross Foot Adjustments</t>
  </si>
  <si>
    <t>Negative Cost Centers</t>
  </si>
  <si>
    <t>SCHEDULE F:  MEDICAID AND UNINSURED REVENUE</t>
  </si>
  <si>
    <t>REVENUE DESCRIPTION</t>
  </si>
  <si>
    <t>HOSPITAL AND CLINIC REVENUE</t>
  </si>
  <si>
    <t>Supplemental Payment (specify)</t>
  </si>
  <si>
    <t>Medicare Revenue</t>
  </si>
  <si>
    <t>Third Party and Self Pay Revenue</t>
  </si>
  <si>
    <t>Other Revenue (specify)</t>
  </si>
  <si>
    <t>PHYSICIAN REVENUE</t>
  </si>
  <si>
    <t>Payer Performance Payment Revenue</t>
  </si>
  <si>
    <t>Filing Date:</t>
  </si>
  <si>
    <r>
      <t xml:space="preserve"> COSTS  INCLUDING INTERNS &amp; RESIDENTS      </t>
    </r>
    <r>
      <rPr>
        <b/>
        <sz val="6"/>
        <rFont val="Tahoma"/>
        <family val="2"/>
      </rPr>
      <t xml:space="preserve">  </t>
    </r>
    <r>
      <rPr>
        <sz val="6"/>
        <rFont val="Tahoma"/>
        <family val="2"/>
      </rPr>
      <t xml:space="preserve">                                                      (FROM 2552 WKSHT B PART I COL 24)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</si>
  <si>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t>Use this space to provide any additional information relevant to this filing:</t>
  </si>
  <si>
    <t xml:space="preserve"> </t>
  </si>
  <si>
    <r>
      <t xml:space="preserve">TOTAL COSTS                      (COL 1 + COL 2)
</t>
    </r>
    <r>
      <rPr>
        <b/>
        <sz val="6"/>
        <rFont val="Tahoma"/>
        <family val="2"/>
      </rPr>
      <t>(3)</t>
    </r>
  </si>
  <si>
    <r>
      <t xml:space="preserve">OBSERVATION COST RECLASS (LINE 30 TO LINE 92) AND POST STEPDOWN COSTS (FROM WKSHT B -2 COL 4 LINES 54, 60, 89 &amp; 90)
</t>
    </r>
    <r>
      <rPr>
        <b/>
        <sz val="6"/>
        <rFont val="Tahoma"/>
        <family val="2"/>
      </rPr>
      <t>(2)</t>
    </r>
  </si>
  <si>
    <r>
      <t xml:space="preserve">MASSHEALTH  FFS OUTPATIENT CHARGES
</t>
    </r>
    <r>
      <rPr>
        <b/>
        <sz val="6"/>
        <rFont val="Tahoma"/>
        <family val="2"/>
      </rPr>
      <t>(8)</t>
    </r>
  </si>
  <si>
    <r>
      <t xml:space="preserve">CHARGES                     (FROM 2552 WKSHT C PART I COL 8)
</t>
    </r>
    <r>
      <rPr>
        <b/>
        <sz val="6"/>
        <rFont val="Tahoma"/>
        <family val="2"/>
      </rPr>
      <t>(4)</t>
    </r>
  </si>
  <si>
    <r>
      <t xml:space="preserve">HOSPITAL COST TO CHARGE RATIOS                          (COL 3 / COL 4)            
</t>
    </r>
    <r>
      <rPr>
        <b/>
        <sz val="6"/>
        <rFont val="Tahoma"/>
        <family val="2"/>
      </rPr>
      <t>(5)</t>
    </r>
  </si>
  <si>
    <r>
      <t xml:space="preserve">MASSHEALTH  FFS  INPATIENT CHARGES
</t>
    </r>
    <r>
      <rPr>
        <b/>
        <sz val="6"/>
        <rFont val="Tahoma"/>
        <family val="2"/>
      </rPr>
      <t>(6)</t>
    </r>
  </si>
  <si>
    <r>
      <t xml:space="preserve">MASSHEALTH  FFS I/P COSTS                               (COL 5 x COL 6 except lines 30-46)       
</t>
    </r>
    <r>
      <rPr>
        <b/>
        <sz val="6"/>
        <rFont val="Tahoma"/>
        <family val="2"/>
      </rPr>
      <t>(7)</t>
    </r>
  </si>
  <si>
    <r>
      <t xml:space="preserve">
MASSHEALTH  FFS O/P COSTS
(COL 5 x COL 8)                    </t>
    </r>
    <r>
      <rPr>
        <b/>
        <sz val="6"/>
        <rFont val="Tahoma"/>
        <family val="2"/>
      </rPr>
      <t xml:space="preserve">  
(9)</t>
    </r>
  </si>
  <si>
    <r>
      <t xml:space="preserve">TOTAL MASSHEALTH.  FFS I/P AND O/P COSTS     
(COL 7 + COL 9)
</t>
    </r>
    <r>
      <rPr>
        <b/>
        <sz val="6"/>
        <rFont val="Tahoma"/>
        <family val="2"/>
      </rPr>
      <t>(10)</t>
    </r>
  </si>
  <si>
    <r>
      <t xml:space="preserve">FFS INPATIENT COSTS
(COL 3 x COL 4)
</t>
    </r>
    <r>
      <rPr>
        <b/>
        <sz val="6"/>
        <rFont val="Tahoma"/>
        <family val="2"/>
      </rPr>
      <t xml:space="preserve">
(5)</t>
    </r>
  </si>
  <si>
    <r>
      <t xml:space="preserve">MMCO INPATIENT 
COSTS
(COL 3 x COL 6)
</t>
    </r>
    <r>
      <rPr>
        <b/>
        <sz val="6"/>
        <rFont val="Tahoma"/>
        <family val="2"/>
      </rPr>
      <t xml:space="preserve">
(7)</t>
    </r>
  </si>
  <si>
    <r>
      <t xml:space="preserve">TOTAL COSTS
(COL 3 OF                 SCHEDULE A)
</t>
    </r>
    <r>
      <rPr>
        <b/>
        <sz val="6"/>
        <rFont val="Tahoma"/>
        <family val="2"/>
      </rPr>
      <t>(1)</t>
    </r>
    <r>
      <rPr>
        <sz val="6"/>
        <rFont val="Tahoma"/>
        <family val="2"/>
      </rPr>
      <t xml:space="preserve"> </t>
    </r>
  </si>
  <si>
    <r>
      <t xml:space="preserve">FFS PATIENT DAYS
</t>
    </r>
    <r>
      <rPr>
        <b/>
        <sz val="6"/>
        <rFont val="Tahoma"/>
        <family val="2"/>
      </rPr>
      <t>(4)</t>
    </r>
  </si>
  <si>
    <r>
      <t xml:space="preserve">MMCO  PATIENT 
DAYS
</t>
    </r>
    <r>
      <rPr>
        <b/>
        <sz val="6"/>
        <rFont val="Tahoma"/>
        <family val="2"/>
      </rPr>
      <t xml:space="preserve">
(6)</t>
    </r>
  </si>
  <si>
    <r>
      <t xml:space="preserve">TOTAL PATIENT DAYS 
(WS S -3 PART I COL 8)
</t>
    </r>
    <r>
      <rPr>
        <b/>
        <sz val="6"/>
        <rFont val="Tahoma"/>
        <family val="2"/>
      </rPr>
      <t xml:space="preserve">
(2)</t>
    </r>
  </si>
  <si>
    <t xml:space="preserve">  SUBTOTAL (sum of lines 30-117)</t>
  </si>
  <si>
    <t>COMPUTATION OF MASSACHUSETTS MEDICAID MCO AND LOW INCOME UNCOMPENSATED CARE COSTS</t>
  </si>
  <si>
    <r>
      <t xml:space="preserve">HOSPITAL COST TO CHARGE RATIOS                      (SCH A COL 5)
</t>
    </r>
    <r>
      <rPr>
        <b/>
        <sz val="6"/>
        <rFont val="Tahoma"/>
        <family val="2"/>
      </rPr>
      <t>(1)</t>
    </r>
  </si>
  <si>
    <r>
      <t xml:space="preserve">PROFESSIONAL COMPONENT OF PHYSICIAN COSTS      </t>
    </r>
    <r>
      <rPr>
        <b/>
        <sz val="7"/>
        <rFont val="Tahoma"/>
        <family val="2"/>
      </rPr>
      <t xml:space="preserve">  </t>
    </r>
    <r>
      <rPr>
        <sz val="7"/>
        <rFont val="Tahoma"/>
        <family val="2"/>
      </rPr>
      <t xml:space="preserve">                                                      (FROM 2552 WKSHT A-8-2  COL 4) 
 </t>
    </r>
    <r>
      <rPr>
        <b/>
        <sz val="7"/>
        <rFont val="Tahoma"/>
        <family val="2"/>
      </rPr>
      <t>(1)</t>
    </r>
    <r>
      <rPr>
        <sz val="7"/>
        <rFont val="Tahoma"/>
        <family val="2"/>
      </rPr>
      <t xml:space="preserve"> </t>
    </r>
  </si>
  <si>
    <r>
      <t xml:space="preserve">OVERHEAD COSTS RELATED TO PHYSICIAN SERVICES IF NOT INCLUDED IN COL 1   (FROM 2552 WKSHT A-8)
</t>
    </r>
    <r>
      <rPr>
        <b/>
        <sz val="7"/>
        <rFont val="Tahoma"/>
        <family val="2"/>
      </rPr>
      <t>(2)</t>
    </r>
  </si>
  <si>
    <r>
      <t xml:space="preserve">TOTAL PHYSICIAN COSTS                       (COL 1 + COL 2)
</t>
    </r>
    <r>
      <rPr>
        <b/>
        <sz val="7"/>
        <rFont val="Tahoma"/>
        <family val="2"/>
      </rPr>
      <t>(3)</t>
    </r>
  </si>
  <si>
    <t>TOTAL PATIENT DAYS</t>
  </si>
  <si>
    <t>MEDICAID FFS               INPATIENT</t>
  </si>
  <si>
    <t>MEDICAID FFS         OUTPATIENT</t>
  </si>
  <si>
    <t>REPORTING PERIOD:</t>
  </si>
  <si>
    <t>FROM:</t>
  </si>
  <si>
    <t>TO:</t>
  </si>
  <si>
    <r>
      <t>PER DIEM 
(COL 1 /</t>
    </r>
    <r>
      <rPr>
        <sz val="6"/>
        <rFont val="Tahoma"/>
        <family val="2"/>
      </rPr>
      <t xml:space="preserve"> COL 2)
</t>
    </r>
    <r>
      <rPr>
        <b/>
        <sz val="6"/>
        <rFont val="Tahoma"/>
        <family val="2"/>
      </rPr>
      <t xml:space="preserve">
(3)</t>
    </r>
  </si>
  <si>
    <r>
      <t xml:space="preserve">MASSHEALTH FFS I/P AND O/P PHYSICIAN COSTS                            (COL 5 x COL 6)
</t>
    </r>
    <r>
      <rPr>
        <b/>
        <sz val="7"/>
        <rFont val="Tahoma"/>
        <family val="2"/>
      </rPr>
      <t>(7)</t>
    </r>
  </si>
  <si>
    <r>
      <t xml:space="preserve"> MASS. 
MMCO  
INPATIENT CHARGES
</t>
    </r>
    <r>
      <rPr>
        <b/>
        <sz val="6"/>
        <rFont val="Tahoma"/>
        <family val="2"/>
      </rPr>
      <t>(2)</t>
    </r>
  </si>
  <si>
    <r>
      <t xml:space="preserve"> MASS. MMCO OUTPATIENT CHARGES
</t>
    </r>
    <r>
      <rPr>
        <b/>
        <sz val="6"/>
        <rFont val="Tahoma"/>
        <family val="2"/>
      </rPr>
      <t>(4)</t>
    </r>
  </si>
  <si>
    <r>
      <t xml:space="preserve"> MASS. MMCO OUTPATIENT COSTS       (COL 1 x COL 4)
</t>
    </r>
    <r>
      <rPr>
        <b/>
        <sz val="6"/>
        <rFont val="Tahoma"/>
        <family val="2"/>
      </rPr>
      <t>(5)</t>
    </r>
  </si>
  <si>
    <r>
      <t xml:space="preserve">HSN &amp; UNINSURED CARE 
INPATIENT CHARGES
</t>
    </r>
    <r>
      <rPr>
        <b/>
        <sz val="6"/>
        <rFont val="Tahoma"/>
        <family val="2"/>
      </rPr>
      <t>(7)</t>
    </r>
  </si>
  <si>
    <r>
      <t xml:space="preserve">HSN &amp; UNINSURED 
INPATIENT COSTS                           (COL 1 x COL 7 except lines 30 - 46)
</t>
    </r>
    <r>
      <rPr>
        <b/>
        <sz val="6"/>
        <rFont val="Tahoma"/>
        <family val="2"/>
      </rPr>
      <t>(8)</t>
    </r>
  </si>
  <si>
    <r>
      <t xml:space="preserve">HSN &amp; UNINSURED CARE 
OUTPATIENT CHARGES
</t>
    </r>
    <r>
      <rPr>
        <b/>
        <sz val="6"/>
        <rFont val="Tahoma"/>
        <family val="2"/>
      </rPr>
      <t>(9)</t>
    </r>
  </si>
  <si>
    <r>
      <t xml:space="preserve">HSN &amp; UNINSURED CARE 
OUTPATIENT COSTS       (COL 1 x COL 9)
</t>
    </r>
    <r>
      <rPr>
        <b/>
        <sz val="6"/>
        <rFont val="Tahoma"/>
        <family val="2"/>
      </rPr>
      <t>(10)</t>
    </r>
  </si>
  <si>
    <r>
      <t xml:space="preserve"> MASS. MMCO I/P AND O/P PHYSICIAN CHARGES
</t>
    </r>
    <r>
      <rPr>
        <b/>
        <sz val="7"/>
        <rFont val="Tahoma"/>
        <family val="2"/>
      </rPr>
      <t>(8)</t>
    </r>
  </si>
  <si>
    <r>
      <t xml:space="preserve"> MASS. MMCO I/P AND O/P PHYSICIAN COSTS                            (COL 5 x COL 8)
</t>
    </r>
    <r>
      <rPr>
        <b/>
        <sz val="7"/>
        <rFont val="Tahoma"/>
        <family val="2"/>
      </rPr>
      <t>(9)</t>
    </r>
  </si>
  <si>
    <r>
      <t xml:space="preserve">HSN &amp; UNINSURED I/P AND O/P PHYSICIAN CHARGES
</t>
    </r>
    <r>
      <rPr>
        <b/>
        <sz val="7"/>
        <rFont val="Tahoma"/>
        <family val="2"/>
      </rPr>
      <t>(10)</t>
    </r>
  </si>
  <si>
    <r>
      <t xml:space="preserve">HSN &amp; UNINSURED I/P AND O/P PHYSICIAN COSTS
(COL 5 x COL 10)
</t>
    </r>
    <r>
      <rPr>
        <b/>
        <sz val="7"/>
        <rFont val="Tahoma"/>
        <family val="2"/>
      </rPr>
      <t>(11)</t>
    </r>
  </si>
  <si>
    <t>MMCO INPATIENT</t>
  </si>
  <si>
    <t>MMCO OUTPATIENT</t>
  </si>
  <si>
    <r>
      <t xml:space="preserve"> TOTAL  HSN &amp; UNINSURED CARE 
COSTS                                   (COL 8 + COL 10)
</t>
    </r>
    <r>
      <rPr>
        <b/>
        <sz val="6"/>
        <rFont val="Tahoma"/>
        <family val="2"/>
      </rPr>
      <t>(11)</t>
    </r>
  </si>
  <si>
    <r>
      <t xml:space="preserve"> TOTAL MASS. MMCO I/P AND O/P COSTS                                 (COL 3 + COL 5)
</t>
    </r>
    <r>
      <rPr>
        <b/>
        <sz val="6"/>
        <rFont val="Tahoma"/>
        <family val="2"/>
      </rPr>
      <t>(6)</t>
    </r>
  </si>
  <si>
    <r>
      <t xml:space="preserve"> MASS. MMCO INPATIENT COSTS                                              (COL 1 x COL 2                except lines 30 - 46)
</t>
    </r>
    <r>
      <rPr>
        <b/>
        <sz val="6"/>
        <rFont val="Tahoma"/>
        <family val="2"/>
      </rPr>
      <t>(3)</t>
    </r>
  </si>
  <si>
    <r>
      <t xml:space="preserve">HSN &amp; UNINSURED CARE PATIENT DAYS
</t>
    </r>
    <r>
      <rPr>
        <b/>
        <sz val="6"/>
        <rFont val="Tahoma"/>
        <family val="2"/>
      </rPr>
      <t>(8)</t>
    </r>
  </si>
  <si>
    <r>
      <t xml:space="preserve">HSN &amp; UNINSURED CARE
INPATIENT COSTS
(COL 3 x COL 8)
</t>
    </r>
    <r>
      <rPr>
        <b/>
        <sz val="6"/>
        <rFont val="Tahoma"/>
        <family val="2"/>
      </rPr>
      <t>(9)</t>
    </r>
  </si>
  <si>
    <t>Hospital:</t>
  </si>
  <si>
    <t>Reporting Period From:</t>
  </si>
  <si>
    <t>Reporting Period To:</t>
  </si>
  <si>
    <t>Contact Person for this report:</t>
  </si>
  <si>
    <t>Contact Email:</t>
  </si>
  <si>
    <t>Contact Phone Number:</t>
  </si>
  <si>
    <t>Contact Title:</t>
  </si>
  <si>
    <t>UCCR Version:</t>
  </si>
  <si>
    <t>Medicare Provider Number:</t>
  </si>
  <si>
    <t xml:space="preserve">Hospital </t>
  </si>
  <si>
    <t>Cambridge Health Alliance</t>
  </si>
  <si>
    <t xml:space="preserve">Corrigan Mental Health Center </t>
  </si>
  <si>
    <t xml:space="preserve">Lemuel Shattuck Hospital </t>
  </si>
  <si>
    <t xml:space="preserve">Taunton State Hospital </t>
  </si>
  <si>
    <t xml:space="preserve">Tewksbury Hospital </t>
  </si>
  <si>
    <r>
      <t>Western Massachusetts Hospital</t>
    </r>
    <r>
      <rPr>
        <sz val="11"/>
        <rFont val="Calibri"/>
        <family val="2"/>
      </rPr>
      <t xml:space="preserve"> </t>
    </r>
  </si>
  <si>
    <t>Bournewood Hospital</t>
  </si>
  <si>
    <t>Anna Jaques Hospital</t>
  </si>
  <si>
    <t>Athol Memorial Hospital</t>
  </si>
  <si>
    <t>Baystate Franklin Medical Center</t>
  </si>
  <si>
    <t>Baystate Medical Center</t>
  </si>
  <si>
    <t>Baystate Wing Hospital</t>
  </si>
  <si>
    <t>Berkshire Medical Center</t>
  </si>
  <si>
    <t>Beth Israel  Deaconess Medical Center</t>
  </si>
  <si>
    <t>Boston Children's Hospital</t>
  </si>
  <si>
    <t xml:space="preserve">Boston Medical Center </t>
  </si>
  <si>
    <t>Brigham and Women's  Hospital</t>
  </si>
  <si>
    <t>Brigham and Women's Faulkner Hospital</t>
  </si>
  <si>
    <t>Cape Cod Hospital</t>
  </si>
  <si>
    <t>Cooley Dickinson Hospital</t>
  </si>
  <si>
    <t xml:space="preserve">Dana Farber Cancer Institute </t>
  </si>
  <si>
    <t>Emerson Hospital</t>
  </si>
  <si>
    <t>Fairview Hospital</t>
  </si>
  <si>
    <t>Falmouth Hospital</t>
  </si>
  <si>
    <t>Harrington Memorial Hospital</t>
  </si>
  <si>
    <t>Health Alliance Hospital</t>
  </si>
  <si>
    <t>Heywood Hospital</t>
  </si>
  <si>
    <t>Holyoke Medical Center</t>
  </si>
  <si>
    <t>Lahey Hospital</t>
  </si>
  <si>
    <t>Lawrence General Hospital</t>
  </si>
  <si>
    <t>Lowell General Hospital</t>
  </si>
  <si>
    <t>Marlborough Hospital</t>
  </si>
  <si>
    <t>Martha's Vineyard Hospital</t>
  </si>
  <si>
    <t>Mass Eye &amp; Ear Infirmary</t>
  </si>
  <si>
    <t>Massachusetts General Hospital</t>
  </si>
  <si>
    <t>Milford Regional Medical Center</t>
  </si>
  <si>
    <t>Mount Auburn Hospital</t>
  </si>
  <si>
    <t>Nantucket Cottage Hospital</t>
  </si>
  <si>
    <t>New England Baptist Hospital</t>
  </si>
  <si>
    <t>Newton Wellesley Hospital</t>
  </si>
  <si>
    <t>North Shore Medical Center</t>
  </si>
  <si>
    <t>Northeast Hospital</t>
  </si>
  <si>
    <t>South Shore Hospital</t>
  </si>
  <si>
    <t>Southcoast Hospital Group</t>
  </si>
  <si>
    <t>Tufts Medical Center</t>
  </si>
  <si>
    <t>UMass Memorial Medical Center</t>
  </si>
  <si>
    <t>Winchester Hospital</t>
  </si>
  <si>
    <t>McLean Hospital</t>
  </si>
  <si>
    <t>Whittier Bradford</t>
  </si>
  <si>
    <t>Whittier Westborough</t>
  </si>
  <si>
    <t>Steward Carney Hospital</t>
  </si>
  <si>
    <t>Steward Good Samaritan Medical Ctr</t>
  </si>
  <si>
    <t>Steward Morton Hospital</t>
  </si>
  <si>
    <t>Steward Nashoba Valley Medical Ctr.</t>
  </si>
  <si>
    <t>Steward Norwood Hospital</t>
  </si>
  <si>
    <t>Steward Saint Anne's' Hospital</t>
  </si>
  <si>
    <t>Steward St. Elizabeth's Medical Ctr</t>
  </si>
  <si>
    <t>Arbour Hospital</t>
  </si>
  <si>
    <t>Arbour Westwood Pembroke</t>
  </si>
  <si>
    <t>Walden Behavioral Health</t>
  </si>
  <si>
    <t>Saint Vincent Hospital</t>
  </si>
  <si>
    <t>Mercy Medical Center</t>
  </si>
  <si>
    <t>Beth Israel Deaconess Hospital Milton</t>
  </si>
  <si>
    <t>Beth Israel Deaconess Hospital Needham</t>
  </si>
  <si>
    <t>Beth Israel Deaconess Hospital Plymouth</t>
  </si>
  <si>
    <t>Steward Holy Family Hospital</t>
  </si>
  <si>
    <t>MetroWest Medical Center</t>
  </si>
  <si>
    <t>Arbour Fuller Hospital</t>
  </si>
  <si>
    <t>Arbour HRI Hospital</t>
  </si>
  <si>
    <t>Yes</t>
  </si>
  <si>
    <t>No</t>
  </si>
  <si>
    <t>Interim (As-filed)</t>
  </si>
  <si>
    <t>Final</t>
  </si>
  <si>
    <r>
      <t xml:space="preserve">DUAL-ELIGIBLE PATIENT DAYS
</t>
    </r>
    <r>
      <rPr>
        <b/>
        <sz val="6"/>
        <rFont val="Tahoma"/>
        <family val="2"/>
      </rPr>
      <t>(10)</t>
    </r>
  </si>
  <si>
    <r>
      <t xml:space="preserve">DUAL ELIGIBLE
INPATIENT CHARGES
</t>
    </r>
    <r>
      <rPr>
        <b/>
        <sz val="6"/>
        <rFont val="Tahoma"/>
        <family val="2"/>
      </rPr>
      <t>(12)</t>
    </r>
  </si>
  <si>
    <r>
      <t xml:space="preserve">DUAL ELIGIBLE 
INPATIENT COSTS                           (COL 1 x COL 12 except lines 30 - 46)
</t>
    </r>
    <r>
      <rPr>
        <b/>
        <sz val="6"/>
        <rFont val="Tahoma"/>
        <family val="2"/>
      </rPr>
      <t>(13)</t>
    </r>
  </si>
  <si>
    <r>
      <t xml:space="preserve">DUAL ELIGIBLE
OUTPATIENT CHARGES
</t>
    </r>
    <r>
      <rPr>
        <b/>
        <sz val="6"/>
        <rFont val="Tahoma"/>
        <family val="2"/>
      </rPr>
      <t>(14)</t>
    </r>
  </si>
  <si>
    <r>
      <t xml:space="preserve">DUAL ELIGIBLE 
OUTPATIENT COSTS       (COL 1 x COL 14)
</t>
    </r>
    <r>
      <rPr>
        <b/>
        <sz val="6"/>
        <rFont val="Tahoma"/>
        <family val="2"/>
      </rPr>
      <t>(15)</t>
    </r>
  </si>
  <si>
    <r>
      <t xml:space="preserve">DUAL ELIGIBLE I/P AND O/P PHYSICIAN CHARGES
</t>
    </r>
    <r>
      <rPr>
        <b/>
        <sz val="7"/>
        <rFont val="Tahoma"/>
        <family val="2"/>
      </rPr>
      <t>(12)</t>
    </r>
  </si>
  <si>
    <r>
      <t xml:space="preserve">DUAL ELIGIBLE I/P AND O/P PHYSICIAN COSTS
(COL 5 x COL 12)
</t>
    </r>
    <r>
      <rPr>
        <b/>
        <sz val="7"/>
        <rFont val="Tahoma"/>
        <family val="2"/>
      </rPr>
      <t>(13)</t>
    </r>
  </si>
  <si>
    <t>TOTAL REVENUE                   (SUM of COL 1 through 6)</t>
  </si>
  <si>
    <t xml:space="preserve"> UCCR Version</t>
  </si>
  <si>
    <t>UCCR Version (Interim/Final):</t>
  </si>
  <si>
    <t>PROVIDER NUMBER:</t>
  </si>
  <si>
    <t xml:space="preserve">  SCHEDULE C:  MEDICAID MCO (MMCO), HSN &amp; UNINSURED &amp; DUAL-ELIGIBLE COSTS</t>
  </si>
  <si>
    <t>UCCR VERSION (INTERIM/FINAL)</t>
  </si>
  <si>
    <t xml:space="preserve"> UCCR Version (Interim/Final):</t>
  </si>
  <si>
    <r>
      <t xml:space="preserve">DUAL-ELIGIBLE
INPATIENT COSTS
(COL 3 x COL 10)
</t>
    </r>
    <r>
      <rPr>
        <b/>
        <sz val="6"/>
        <rFont val="Tahoma"/>
        <family val="2"/>
      </rPr>
      <t>(11)</t>
    </r>
  </si>
  <si>
    <r>
      <t xml:space="preserve">PHYSICIAN COST-TO-CHARGE RATIO
(COL 3 / COL 4)
</t>
    </r>
    <r>
      <rPr>
        <b/>
        <sz val="7"/>
        <rFont val="Tahoma"/>
        <family val="2"/>
      </rPr>
      <t>(5)</t>
    </r>
  </si>
  <si>
    <t>Uniform Medicaid and Uninsured Uncompensated Care Cost and Charge Report (UCCR)</t>
  </si>
  <si>
    <r>
      <t xml:space="preserve">TOTAL UCCR PHYSICIAN COSTS                            (COL 7 + COL 9 
+ COL 11 + COL 13)
</t>
    </r>
    <r>
      <rPr>
        <b/>
        <sz val="7"/>
        <rFont val="Tahoma"/>
        <family val="2"/>
      </rPr>
      <t>(14)</t>
    </r>
  </si>
  <si>
    <t>Payer Performance or Incentive Payments</t>
  </si>
  <si>
    <t>HSN &amp; UNINSURED
(Inpatient &amp; Outpatient)</t>
  </si>
  <si>
    <t>DUAL ELIGIBLE
(Inpatient &amp; Outpatient)</t>
  </si>
  <si>
    <t>Contact Information</t>
  </si>
  <si>
    <t>Observation Beds (see instructions)</t>
  </si>
  <si>
    <r>
      <t xml:space="preserve"> TOTAL  DUAL ELIGIBLE
COSTS                                   (COL 13 + COL 15)
</t>
    </r>
    <r>
      <rPr>
        <b/>
        <sz val="6"/>
        <rFont val="Tahoma"/>
        <family val="2"/>
      </rPr>
      <t>(16)</t>
    </r>
  </si>
  <si>
    <t>Safety Net Care Cost Ratio</t>
  </si>
  <si>
    <t>Payer Medical Claims Revenue
(For column 6, report Medicaid payments)</t>
  </si>
  <si>
    <t>Professional component of provider-based physician costs, including contracted physician costs, which are not part of the inpatient hospital billing</t>
  </si>
  <si>
    <t xml:space="preserve">Provider component of provider-based physician costs reduced by Medicare reasonable compensation equivalency (RCE) limits, subject to applicable Medicare cost principles </t>
  </si>
  <si>
    <t>Administrative costs of the hospital's billing activities associated with physician services who are employees of the hospital billed and received by the hospital</t>
  </si>
  <si>
    <t>Patient and community education programs, excluding cost of marketing activities</t>
  </si>
  <si>
    <t>Telemedicine services</t>
  </si>
  <si>
    <t>Addiction Services</t>
  </si>
  <si>
    <t>Community Psychiatric Support and Treatment</t>
  </si>
  <si>
    <t>Medication Administration</t>
  </si>
  <si>
    <t>Vision Care</t>
  </si>
  <si>
    <t>Health care for the house bound and the homeless, family planning, and pre-natal, labor, and post-natal support for at risk pregnancies. CMS 255-10, Line 193</t>
  </si>
  <si>
    <t>Social, Financial, Interpreter, Coordinated Care and other services for Medicaid- eligible and uninsured patients</t>
  </si>
  <si>
    <t>340b and other pharmacy costs</t>
  </si>
  <si>
    <t>Graduate Medical Education</t>
  </si>
  <si>
    <t>Outlier Day: Each day beyond 20 acute days, during a single admission, for which a member remains hospitalized at acute status</t>
  </si>
  <si>
    <t>Psychiatric Day Treatment Program Services</t>
  </si>
  <si>
    <t>Dental Services</t>
  </si>
  <si>
    <t>Intensive Early Intervention Services for Children with Autism Spectrum Disorder</t>
  </si>
  <si>
    <t>Diversionary Behavioral Health Services</t>
  </si>
  <si>
    <t>Public Hospital Pensions and Retiree Benefits</t>
  </si>
  <si>
    <t>Massachusetts Uncompensated Care Cost Limit Calculation</t>
  </si>
  <si>
    <t>FYE Report Basis:</t>
  </si>
  <si>
    <t>A.  TOTAL COSTS</t>
  </si>
  <si>
    <t>Source</t>
  </si>
  <si>
    <t>Claimed Amount</t>
  </si>
  <si>
    <t>EOHHS Adjustments</t>
  </si>
  <si>
    <t>Allowed Amount</t>
  </si>
  <si>
    <t>MassHealth FFS hospital costs</t>
  </si>
  <si>
    <t>Schedule A, line 118, column 10</t>
  </si>
  <si>
    <t>Medicaid Managed Care hospital costs</t>
  </si>
  <si>
    <t>Schedule C, line 118, column 6</t>
  </si>
  <si>
    <t>HSN &amp; Uninsured hospital costs</t>
  </si>
  <si>
    <t>Schedule C, line 118, column 11</t>
  </si>
  <si>
    <t>Dual-Eligible hospital costs</t>
  </si>
  <si>
    <t>Schedule C, line 118, column 16</t>
  </si>
  <si>
    <t>Subtotal: Medicaid and Uninsured Hospital Costs</t>
  </si>
  <si>
    <t>Sum lines A.1 to A.4</t>
  </si>
  <si>
    <t>MassHealth FFS physician costs</t>
  </si>
  <si>
    <t>Schedule D, line 118, column 7</t>
  </si>
  <si>
    <t>Medicaid Managed Care physician costs</t>
  </si>
  <si>
    <t>Schedule D, line 118, column 9</t>
  </si>
  <si>
    <t>HSN &amp; Uninsured physician costs</t>
  </si>
  <si>
    <t>Schedule D, line 118, column 11</t>
  </si>
  <si>
    <t>Dual-Eligible physician costs</t>
  </si>
  <si>
    <t>Schedule D, line 118, column 13</t>
  </si>
  <si>
    <t>Subtotal: Medicaid and Uninsured Physician Costs</t>
  </si>
  <si>
    <t>Sum lines A.6 to A.9</t>
  </si>
  <si>
    <t>Schedule E: Safety Net System Expenses</t>
  </si>
  <si>
    <t>Schedule E, Total</t>
  </si>
  <si>
    <t>HSN Adjustment (if assessment not on 2552)</t>
  </si>
  <si>
    <t>HSN Assessment * public payer mix</t>
  </si>
  <si>
    <t>TOTAL COSTS</t>
  </si>
  <si>
    <t>Lines A.5 + A.10 + A.11 + A.12</t>
  </si>
  <si>
    <t>B.  TOTAL REVENUE</t>
  </si>
  <si>
    <t>MassHealth FFS Inpatient Revenue</t>
  </si>
  <si>
    <t>MassHealth FFS Outpatient Revenue</t>
  </si>
  <si>
    <t>Subtotal: MassHealth FFS Revenue</t>
  </si>
  <si>
    <t>Line B.1 +  B.2</t>
  </si>
  <si>
    <t>Medicaid MCO Inpatient Revenue</t>
  </si>
  <si>
    <t>Medicaid MCO Outpatient Revenue</t>
  </si>
  <si>
    <t>Subtotal: Medicaid MCO Revenue</t>
  </si>
  <si>
    <t>Line B.4 + B.5</t>
  </si>
  <si>
    <t>HSN &amp; Uninsured Inpatient/Outpatient Revenue</t>
  </si>
  <si>
    <t>Dual-Eligible Inpatient/Outpatient Revenue</t>
  </si>
  <si>
    <t>TOTAL COST LIMIT REVENUE</t>
  </si>
  <si>
    <t>Line B.3 + B.6 + B.7 + B.8</t>
  </si>
  <si>
    <t>C.  TOTAL UNCOMPENSATED CARE COST LIMIT CALCULATION</t>
  </si>
  <si>
    <t>Total Costs</t>
  </si>
  <si>
    <t>Line A. 13</t>
  </si>
  <si>
    <t>Total Revenue</t>
  </si>
  <si>
    <t>Line B. 9</t>
  </si>
  <si>
    <t>Available Room Under Cost Limit</t>
  </si>
  <si>
    <t>Line C.1  - C.2</t>
  </si>
  <si>
    <t>D. EXPLANATION OF EOHHS ADJUSTMENTS</t>
  </si>
  <si>
    <t xml:space="preserve">Did the hospital report this amount as an expense on the CMS-2552 report for this fiscal year?
</t>
  </si>
  <si>
    <t xml:space="preserve">UCCR Data Extract </t>
  </si>
  <si>
    <t>Provno</t>
  </si>
  <si>
    <t>Hospital</t>
  </si>
  <si>
    <t>FYE</t>
  </si>
  <si>
    <t>Total Hospital Costs</t>
  </si>
  <si>
    <t>Cover</t>
  </si>
  <si>
    <t>Sch A, Col 3, Line 118</t>
  </si>
  <si>
    <t>Sch A, Col 4, Line 118</t>
  </si>
  <si>
    <t>Sch A, Col 6, Line 118</t>
  </si>
  <si>
    <t>Sch A, Col 7, Line 118</t>
  </si>
  <si>
    <t>Sch A, Col 8, Line 118</t>
  </si>
  <si>
    <t>Sch A, Col 9, Line 118</t>
  </si>
  <si>
    <t>Sch A, Col 10, Line 118</t>
  </si>
  <si>
    <t>Total Hospital Charges</t>
  </si>
  <si>
    <t xml:space="preserve">Hospital Cost-to-Charge Ratio
</t>
  </si>
  <si>
    <t>MassHealth FFS Inpatient Charges</t>
  </si>
  <si>
    <t>MassHealth FFS Inpatient Costs</t>
  </si>
  <si>
    <t>MassHealth FFS Outpatient Charges</t>
  </si>
  <si>
    <t>MassHealth FFS Outpatient Costs</t>
  </si>
  <si>
    <t>Total MassHealth IP &amp; OP FFS Costs</t>
  </si>
  <si>
    <t>Sch C, Col 2, Line 118</t>
  </si>
  <si>
    <t>MMCO Inpatient Charges</t>
  </si>
  <si>
    <t>MMCO Inpatient Costs</t>
  </si>
  <si>
    <t>MMCO Outpatient Charges</t>
  </si>
  <si>
    <t>MMCO Outpatient Costs</t>
  </si>
  <si>
    <t>Total MMCO IP &amp; OP Costs</t>
  </si>
  <si>
    <t>HSN &amp; Uninsured Inpatient Charges</t>
  </si>
  <si>
    <t>Sch C, Col 3, Line 118</t>
  </si>
  <si>
    <t>Sch C, Col 4, Line 118</t>
  </si>
  <si>
    <t>Sch C, Col 5, Line 118</t>
  </si>
  <si>
    <t>Sch C, Col 6, Line 118</t>
  </si>
  <si>
    <t>Sch C, Col 7, Line 118</t>
  </si>
  <si>
    <t>HSN &amp; Uninsured Inpatient Costs</t>
  </si>
  <si>
    <t>Sch C, Col 8, Line 118</t>
  </si>
  <si>
    <t>Sch C, Col 9, Line 118</t>
  </si>
  <si>
    <t>HSN &amp; Uninsured Outpatient Charges</t>
  </si>
  <si>
    <t>HSN &amp; Uninsured Outpatient Costs</t>
  </si>
  <si>
    <t>Sch C, Col 10, Line 118</t>
  </si>
  <si>
    <t>Total HSN &amp; Uninsured IP &amp; OP Costs</t>
  </si>
  <si>
    <t>Sch C, Col 11, Line 118</t>
  </si>
  <si>
    <t>Dual Eligible Inpatient Charges</t>
  </si>
  <si>
    <t>Sch C, Col 12, Line 118</t>
  </si>
  <si>
    <t>Dual Eligible Inpatient Costs</t>
  </si>
  <si>
    <t>Sch C, Col 13, Line 118</t>
  </si>
  <si>
    <t>Dual Eligible Outpatient Charges</t>
  </si>
  <si>
    <t>Dual Eligible Outpatient Costs</t>
  </si>
  <si>
    <t>Sch C, Col 14, Line 118</t>
  </si>
  <si>
    <t>Sch C, Col 15, Line 118</t>
  </si>
  <si>
    <t>Total Dual Eligible IP &amp; OP Costs</t>
  </si>
  <si>
    <t>Sch C, Col 16, Line 118</t>
  </si>
  <si>
    <t>Sch D, Col 6, Line 118</t>
  </si>
  <si>
    <t>Sch D, Col 7, Line 118</t>
  </si>
  <si>
    <t>Sch D, Col 8, Line 118</t>
  </si>
  <si>
    <t>Sch D, Col 9, Line 118</t>
  </si>
  <si>
    <t>Sch D, Col 10, Line 118</t>
  </si>
  <si>
    <t>Sch D, Col 11, Line 118</t>
  </si>
  <si>
    <t>Sch D, Col 12, Line 118</t>
  </si>
  <si>
    <t>Sch D, Col 13, Line 118</t>
  </si>
  <si>
    <t>Sch D, Col 14, Line 118</t>
  </si>
  <si>
    <t>MassHealth FFS IP &amp; OP Physician Charges</t>
  </si>
  <si>
    <t>MassHealth FFS IP &amp; OP Physician Costs</t>
  </si>
  <si>
    <t>MMCO IP &amp; OP Physician Charges</t>
  </si>
  <si>
    <t>MMCO IP &amp; OP Physician Costs</t>
  </si>
  <si>
    <t>HSN &amp; Uninsured IP &amp; OP Physician Charges</t>
  </si>
  <si>
    <t>HSN &amp; Uninsured IP &amp; OP Physician Costs</t>
  </si>
  <si>
    <t>DuaL Eligible IP &amp; OP Physician Charges</t>
  </si>
  <si>
    <t>DuaL Eligible IP &amp; OP Physician Costs</t>
  </si>
  <si>
    <t>Total UCCR Physician Costs</t>
  </si>
  <si>
    <t>Allowable Schedule E Expense</t>
  </si>
  <si>
    <t>Medicaid FFS Inpatient Revenue</t>
  </si>
  <si>
    <t>MMCO Inpatient Revenue</t>
  </si>
  <si>
    <t>MMCO Outpatient Revenue</t>
  </si>
  <si>
    <t>HSN &amp; Uninsured Total (IP &amp; OP) Revenue</t>
  </si>
  <si>
    <t>Dual Eligible Total (IP &amp; OP) Revenue</t>
  </si>
  <si>
    <t>Total UCCR Revenue</t>
  </si>
  <si>
    <t>Hospital Description
(1)</t>
  </si>
  <si>
    <t>Schedule E Allowable Category
(Select Category)
(3)</t>
  </si>
  <si>
    <t>Is this expense included on the hospital's CMS-2552 Worksheet A, column 7 
(4)</t>
  </si>
  <si>
    <t>Proportion of Expense Allocable to Medicaid-Eligible, HSN &amp; Uninsured Patients
(5)</t>
  </si>
  <si>
    <t>Schedule E Allocation Ratio
(Automatically Calculated)
(6)</t>
  </si>
  <si>
    <t>Allowable Schedule E Expense
(7)</t>
  </si>
  <si>
    <t>Total System Expense
(2)</t>
  </si>
  <si>
    <t>Calculated</t>
  </si>
  <si>
    <t>Sch E, Col 7, line 16</t>
  </si>
  <si>
    <t>Medicaid FFS Outpatient Revenue</t>
  </si>
  <si>
    <t>Dr. Solomon Carter Fuller Mental Health Center</t>
  </si>
  <si>
    <t xml:space="preserve">Pappas Rehabilitation Hospital for Children </t>
  </si>
  <si>
    <t xml:space="preserve">Worcester Recovery Center and Hospital </t>
  </si>
  <si>
    <t xml:space="preserve">Cape Cod and the Islands Mental Health Center </t>
  </si>
  <si>
    <t>Report as expense on 2552</t>
  </si>
  <si>
    <t>Sch A, Col 1, Line 118</t>
  </si>
  <si>
    <t>Sch A, Col 2, Line 118</t>
  </si>
  <si>
    <t>OBSERVATION COST RECLASS AND POST STEPDOWN COSTS (WKSHT B -2 COL 4 LINES 54, 60, 89 &amp; 90)</t>
  </si>
  <si>
    <t>COSTS  INCLUDING INTERNS &amp; RESIDENTS (WKSHT B PART I COL 24)</t>
  </si>
  <si>
    <t>Sch B, Col 2, Total Pt Days</t>
  </si>
  <si>
    <t>FFS PATIENT DAYS</t>
  </si>
  <si>
    <t>MMCO  PATIENT DAYS</t>
  </si>
  <si>
    <t>HSN &amp; UNINSURED CARE PATIENT DAYS</t>
  </si>
  <si>
    <t>DUAL-ELIGIBLE PATIENT DAYS</t>
  </si>
  <si>
    <t>Sch B, Col 4, Total Pt Days</t>
  </si>
  <si>
    <t>Sch B, Col 6, Total Pt Days</t>
  </si>
  <si>
    <t>Sch B, Col 8, Total Pt Days</t>
  </si>
  <si>
    <t>Sch B, Col 10, Total Pt Days</t>
  </si>
  <si>
    <t>Sch D, Col 1, Line 118</t>
  </si>
  <si>
    <t>Sch D, Col 2, Line 118</t>
  </si>
  <si>
    <t>Sch D, Col 3, Line 118</t>
  </si>
  <si>
    <t>Sch D, Col 4, Line 118</t>
  </si>
  <si>
    <t xml:space="preserve">PROFESSIONAL COMPONENT OF PHYSICIAN COSTS (WKSHT A-8-2  COL 4) </t>
  </si>
  <si>
    <t>OVERHEAD RELATED TO PHYS SERVICES IF NOT IN COL 1   (WKSHT A-8)</t>
  </si>
  <si>
    <t>TOTAL PATIENT DAYS (WORKSHEET S -3 PART I COL 8)</t>
  </si>
  <si>
    <t>TOTAL PHYSICIAN COSTS</t>
  </si>
  <si>
    <t>TOTAL PHYSICIAN I/P AND O/P CHARGES</t>
  </si>
  <si>
    <t>Total System Expense</t>
  </si>
  <si>
    <t>Sch E, Col 2, line 16</t>
  </si>
  <si>
    <t>Sch E</t>
  </si>
  <si>
    <t>Sch F, Col 1, Line 17</t>
  </si>
  <si>
    <t>Sch F, Col 2, Line 17</t>
  </si>
  <si>
    <t>Sch F, Col 3, Line 17</t>
  </si>
  <si>
    <t>Sch F, Col 4, Line 17</t>
  </si>
  <si>
    <t>Sch F, Col 5, Line 17</t>
  </si>
  <si>
    <t>Sch F, Col 6, Line 17</t>
  </si>
  <si>
    <t>Sch F, Col 7, Line 17</t>
  </si>
  <si>
    <t>Hosp - Dual IP and OP - MCR revenue</t>
  </si>
  <si>
    <t>Hosp - Dual IP and OP - third party revenue</t>
  </si>
  <si>
    <t>Phys - Dual IP and OP - MCR revenue</t>
  </si>
  <si>
    <t>Phys - Dual IP and OP - third party revenue</t>
  </si>
  <si>
    <t>Hosp - Total Rev - Sup1</t>
  </si>
  <si>
    <t>Hosp - Total Rev - Sup2</t>
  </si>
  <si>
    <t>Hosp - Total Rev - Sup3</t>
  </si>
  <si>
    <t>Sch F, Col 7, Line 3</t>
  </si>
  <si>
    <t>Sch F, Col 7, Line 5</t>
  </si>
  <si>
    <t>Hosp - Total Rev - Pay Perf</t>
  </si>
  <si>
    <t>Phys - Total Rev - Pay Perf</t>
  </si>
  <si>
    <t>Phys - Total Rev - Sup1</t>
  </si>
  <si>
    <t>Sch F, Col 7, Line 12</t>
  </si>
  <si>
    <t>Total costs</t>
  </si>
  <si>
    <t>Total revenue</t>
  </si>
  <si>
    <t>Sch H, C1 Allowed Amt</t>
  </si>
  <si>
    <t>Total room</t>
  </si>
  <si>
    <t xml:space="preserve">Fiscal year </t>
  </si>
  <si>
    <t>Hospital Fiscal Year End Date</t>
  </si>
  <si>
    <t>CMS-2552 Status</t>
  </si>
  <si>
    <t>Interim UCCR Submitted?</t>
  </si>
  <si>
    <t>Final UCCR Submitted?</t>
  </si>
  <si>
    <t>As Submitted</t>
  </si>
  <si>
    <t>Settled without audit</t>
  </si>
  <si>
    <t>Settled with audit</t>
  </si>
  <si>
    <t>Reopened</t>
  </si>
  <si>
    <t>Amended</t>
  </si>
  <si>
    <t>Note</t>
  </si>
  <si>
    <t xml:space="preserve">Hospitals are required to submit final UCCR based on an audited and settled Fiscal Year CMS-2552 reports, within five months of receipt of the audited report.  Please indicate the status of the hospital's 2552 and UCCR filings. </t>
  </si>
  <si>
    <t xml:space="preserve">Hospital for Behavioral Medicine </t>
  </si>
  <si>
    <t>Where requested below, please provide an explanation of the identified variance.</t>
  </si>
  <si>
    <t>Item</t>
  </si>
  <si>
    <t>Variance</t>
  </si>
  <si>
    <t>% Variance</t>
  </si>
  <si>
    <t>Explanation Requested</t>
  </si>
  <si>
    <t>Hospital Response</t>
  </si>
  <si>
    <t>CMS-2552 Source</t>
  </si>
  <si>
    <t>Costs Including Interns &amp; Residents</t>
  </si>
  <si>
    <t>Wksht C, Part 1, col 8</t>
  </si>
  <si>
    <t>Wksht B, Part 1, col 24</t>
  </si>
  <si>
    <t>Total Charges</t>
  </si>
  <si>
    <t>Total Patient Days</t>
  </si>
  <si>
    <t>Wksht S-3, Part 1, col 8</t>
  </si>
  <si>
    <t>Sch C, col 16, line 118; and Sch D, col 13, line 118</t>
  </si>
  <si>
    <t>Cover Page</t>
  </si>
  <si>
    <t>Sch D, col 13, line 118</t>
  </si>
  <si>
    <t>Sch D, col 14, line 118</t>
  </si>
  <si>
    <t>Observation reclass total is not zero.</t>
  </si>
  <si>
    <t>Sch A, col 2, line 118</t>
  </si>
  <si>
    <t>Enter the amount the hospital paid in hospital assessments during this fiscal year:</t>
  </si>
  <si>
    <t>Obs</t>
  </si>
  <si>
    <t>hosp_Name</t>
  </si>
  <si>
    <t>Prvdr_Num</t>
  </si>
  <si>
    <t>Fy_End_Dt</t>
  </si>
  <si>
    <t>Primary Care Subcapitation Payments</t>
  </si>
  <si>
    <t>Sch F, Col 6, Line 8</t>
  </si>
  <si>
    <t>Sch F, Col 6, Line 15</t>
  </si>
  <si>
    <t>Sch F, Col 7, Line 6</t>
  </si>
  <si>
    <t>Sch F, Col 7, Line 13</t>
  </si>
  <si>
    <t>Dual Eligible revenue or expense is reported, but associated expense or revenue is omitted.</t>
  </si>
  <si>
    <t>Physician revenue or expense is reported, but associated expense or revenue is omitted.</t>
  </si>
  <si>
    <t>Dual eligible physician revenue or expense is reported, but associated expense or revenue is omitted.</t>
  </si>
  <si>
    <t>Did not provide Hospital Assessment amount.</t>
  </si>
  <si>
    <t xml:space="preserve">Amount hospital paid in Hospital assessments </t>
  </si>
  <si>
    <t>Hospital Assessment</t>
  </si>
  <si>
    <t>Did not answer whether Hospital Assessment was reported as an expense on CMS 2552.</t>
  </si>
  <si>
    <t>SCHEDULE I:  DATA VALIDATION</t>
  </si>
  <si>
    <t>SCHEDULE H:  STATUS OF PRIOR YEAR FILINGS</t>
  </si>
  <si>
    <t>2.a</t>
  </si>
  <si>
    <t>2.b</t>
  </si>
  <si>
    <t>2.c</t>
  </si>
  <si>
    <t>2.d</t>
  </si>
  <si>
    <t>2.e</t>
  </si>
  <si>
    <t>2.f</t>
  </si>
  <si>
    <t xml:space="preserve">   Acute Hospital P4P Program</t>
  </si>
  <si>
    <t xml:space="preserve">   Clinical Quality Incentive Payments</t>
  </si>
  <si>
    <t xml:space="preserve">   Hospital Quality and Equity Initiative Payments</t>
  </si>
  <si>
    <t xml:space="preserve">   Safety Net Provider Payments: At-Risk Portion</t>
  </si>
  <si>
    <t xml:space="preserve">   Disability Access Initiative Payments</t>
  </si>
  <si>
    <t>2.g</t>
  </si>
  <si>
    <t xml:space="preserve">   Other Payer Performance or Incentive Payments</t>
  </si>
  <si>
    <t>Supplemental Payments</t>
  </si>
  <si>
    <t xml:space="preserve">   High Public Payer Hospital Supplemental Payment</t>
  </si>
  <si>
    <t xml:space="preserve">   High Medicaid Volume Safety Net Hospital Supplemental Payment</t>
  </si>
  <si>
    <t xml:space="preserve">   High Medicaid Volume Safety Net Hospital HLHC Supplemental Payment</t>
  </si>
  <si>
    <t xml:space="preserve">   Essential MassHealth Hospitals Payment</t>
  </si>
  <si>
    <t xml:space="preserve">   Safety Net Provider Payment</t>
  </si>
  <si>
    <t xml:space="preserve">   Medicaid Rate Add-On</t>
  </si>
  <si>
    <t xml:space="preserve">   Targeted Medicaid Payments</t>
  </si>
  <si>
    <t xml:space="preserve">   Specialized Pediatric Service Hospital Supplemental Payment</t>
  </si>
  <si>
    <t xml:space="preserve">   Promote Hospital Capacity to Provide Enhanced ED Psych. Services Payment</t>
  </si>
  <si>
    <t xml:space="preserve">   Pediatric and Infant Outlier</t>
  </si>
  <si>
    <t xml:space="preserve">   Other Supplemental Payment (specify)</t>
  </si>
  <si>
    <t>3.a</t>
  </si>
  <si>
    <t>3.b</t>
  </si>
  <si>
    <t>3.c</t>
  </si>
  <si>
    <t>3.d</t>
  </si>
  <si>
    <t>3.e</t>
  </si>
  <si>
    <t>3.f</t>
  </si>
  <si>
    <t>3.h</t>
  </si>
  <si>
    <t>3.i</t>
  </si>
  <si>
    <t>3.j</t>
  </si>
  <si>
    <t>3.k</t>
  </si>
  <si>
    <t>3.l</t>
  </si>
  <si>
    <t>3.m</t>
  </si>
  <si>
    <t>3.g</t>
  </si>
  <si>
    <t>TOTAL COST LIMIT PROTOCOL REVENUE 
Line 16 - Line 10 - Line 2)</t>
  </si>
  <si>
    <t>SUBTOTAL: HOSPITAL AND CLINIC (Sum Line 1-7)</t>
  </si>
  <si>
    <t>SUBTOTAL: PHYSICIAN (Sum Line 9-14)</t>
  </si>
  <si>
    <t>TOTAL REVENUE (Line 8 + Line 15)</t>
  </si>
  <si>
    <t>Schedule F, line 17, col 1</t>
  </si>
  <si>
    <t>Schedule F, line 17, col 2</t>
  </si>
  <si>
    <t>Schedule F, line 17, col 3</t>
  </si>
  <si>
    <t>Schedule F, line 17, col 4</t>
  </si>
  <si>
    <t>Schedule F, line 17, col 5</t>
  </si>
  <si>
    <t>Schedule F, line 17, col 6</t>
  </si>
  <si>
    <t xml:space="preserve">   Delivery System Reform Incentive Payments (DSRIP)</t>
  </si>
  <si>
    <t xml:space="preserve">   High Public Payer Behavioral Heaath Service Supplemental Payment</t>
  </si>
  <si>
    <t>Total Hospital &amp; Subprovider Days</t>
  </si>
  <si>
    <t>Baystate Noble Hospital</t>
  </si>
  <si>
    <t>Signature Healthcare - Brockton Hospital</t>
  </si>
  <si>
    <t>Sturdy Memorial Hospital</t>
  </si>
  <si>
    <t>Southcoast Behavioral Health</t>
  </si>
  <si>
    <t>Health Alliance - Clinton</t>
  </si>
  <si>
    <t>MelroseWakefield</t>
  </si>
  <si>
    <t>Westborough Behavioral Health</t>
  </si>
  <si>
    <t>Whittier Haverhill Pavilion</t>
  </si>
  <si>
    <t>Sch F, col 6, line 15</t>
  </si>
  <si>
    <t>Sch F, col 7, line 15</t>
  </si>
  <si>
    <t>Closed</t>
  </si>
  <si>
    <t>Renamed</t>
  </si>
  <si>
    <t>St. Elizabeth's Medical Center</t>
  </si>
  <si>
    <t>Good Samaritan Medical Center</t>
  </si>
  <si>
    <t>St. Elizabeth's Medical Ctr</t>
  </si>
  <si>
    <t>Good Samaritan Medical Ctr</t>
  </si>
  <si>
    <t>Holy Family Hospital</t>
  </si>
  <si>
    <t>Saint Anne's' Hospital</t>
  </si>
  <si>
    <t>Morton Hospital and Medical Ctr</t>
  </si>
  <si>
    <t>Brown University Helath</t>
  </si>
  <si>
    <t>New Name</t>
  </si>
  <si>
    <t>New Part Org,</t>
  </si>
  <si>
    <t>BMC Health System</t>
  </si>
  <si>
    <t>Saint Anne's Hospital</t>
  </si>
  <si>
    <t>Sch F, Col 1, Line 8</t>
  </si>
  <si>
    <t>Sch F, Col 2, Line 8</t>
  </si>
  <si>
    <t>Sch F, Col 3, Line 8</t>
  </si>
  <si>
    <t>Sch F, Col 4, Line 8</t>
  </si>
  <si>
    <t>Sch F, Col 5, Line 8</t>
  </si>
  <si>
    <t>Sch F, Col 7, Line 8</t>
  </si>
  <si>
    <t>Sch F, Col 1, Line 15</t>
  </si>
  <si>
    <t>Sch F, Col 2, Line 15</t>
  </si>
  <si>
    <t>Sch F, Col 3, Line 15</t>
  </si>
  <si>
    <t>Sch F, Col 4, Line 15</t>
  </si>
  <si>
    <t>Sch F, Col 5, Line 15</t>
  </si>
  <si>
    <t>Sch F, Col 7, Line 15</t>
  </si>
  <si>
    <t>Sch F, Col 1, Line 16</t>
  </si>
  <si>
    <t>Sch F, Col 2, Line 16</t>
  </si>
  <si>
    <t>Sch F, Col 3, Line 16</t>
  </si>
  <si>
    <t>Sch F, Col 4, Line 16</t>
  </si>
  <si>
    <t>Sch F, Col 5, Line 16</t>
  </si>
  <si>
    <t>Sch F, Col 6, Line 16</t>
  </si>
  <si>
    <t>Sch F, Col 7, Line 16</t>
  </si>
  <si>
    <t>Sch F, Col 6, Line 5</t>
  </si>
  <si>
    <t>Sch F, Col 6, Line 6</t>
  </si>
  <si>
    <t>Sch F, Col 6, Line 12</t>
  </si>
  <si>
    <t>Sch F, Col 6, Line 13</t>
  </si>
  <si>
    <t>Sch F, Col 7, Line 2</t>
  </si>
  <si>
    <t>Section A: Comparison to data reported on FY25 CMS-2552 Cost Report</t>
  </si>
  <si>
    <t>FY25 Value Reported by Hospital on UCCR Form</t>
  </si>
  <si>
    <t>FY25 UCCR Data Source</t>
  </si>
  <si>
    <t>FY25 Value Reported on CMS-2552 Form</t>
  </si>
  <si>
    <t>FY25 UCCR Form, Sch A, col 1, line 118</t>
  </si>
  <si>
    <t>FY25 UCCR Form, Sch A, col 4, line 118</t>
  </si>
  <si>
    <t>FY25 UCCR Form, Sch B, col 2</t>
  </si>
  <si>
    <t>Section B: Validation of Data Reported on FY25 UCCR Form</t>
  </si>
  <si>
    <t>First FY25 UCCR Source</t>
  </si>
  <si>
    <t>Second FY25 UCCR Source</t>
  </si>
  <si>
    <t>First FY25 Value Reported by Hospital on UCC Form</t>
  </si>
  <si>
    <t>Second FY25 Value Reported by Hospital on UCC Form</t>
  </si>
  <si>
    <t>.</t>
  </si>
  <si>
    <t>CAMBRIDGE HEALTH ALLIANCE</t>
  </si>
  <si>
    <t>THE MERCY HOSPITAL</t>
  </si>
  <si>
    <t>METROWEST MEDICAL CENTER</t>
  </si>
  <si>
    <t>SAINT VINCENT HOSPITAL</t>
  </si>
  <si>
    <t>TEWKSBURY HOSPITAL</t>
  </si>
  <si>
    <t>LEMUEL SHATTUCK HOSPITAL</t>
  </si>
  <si>
    <t>WESTERN MASSACHUSETTS HOSPITAL</t>
  </si>
  <si>
    <t>ENCOMPASS HEALTH REHABILITATION</t>
  </si>
  <si>
    <t>TAUNTON STATE HOSPITAL</t>
  </si>
  <si>
    <t>CORRIGAN MENTAL HEALTH CENTER</t>
  </si>
  <si>
    <t>CAPE COD AND ISLANDS MENTAL HEAL</t>
  </si>
  <si>
    <t>WORCESTER RECOVERY CENTER AND HO</t>
  </si>
  <si>
    <t>DR. SOLOMON CARTER FULLER MENTAL</t>
  </si>
  <si>
    <t>Merrimack Health Lawrence Hospital</t>
  </si>
  <si>
    <t>Merrimack Health Methuen Hospital</t>
  </si>
  <si>
    <t>Hospital Patient Days 
(Wksht S-3, Part 1, Col 8, Line 14)</t>
  </si>
  <si>
    <t>Costs Including Interns &amp; Residents 
(Wksht B, Part 1, Col 24, Line 118)</t>
  </si>
  <si>
    <t>Subtotal Charges 
(Wksht C, Part 1, Col 8, Line 200)</t>
  </si>
  <si>
    <t>Total Charges 
(Wksht C, Part 1, Col 8, Line 202)</t>
  </si>
  <si>
    <t>Subprovider - IRF Patient Days 
(Wksht S-3, Part 1, Col 8, Line 16)</t>
  </si>
  <si>
    <t>Subprovider - IRF Patient Days 
(Wksht S-3, Part 1, Col 8, Line 17)</t>
  </si>
  <si>
    <t>Subprovider - Other Patient Days 
(Wksht S-3, Part 1, Col 8, Line 18)</t>
  </si>
  <si>
    <t>HEALTHALLIANCE-CLINTON</t>
  </si>
  <si>
    <t>MOUNT AUBURN HOSPITAL</t>
  </si>
  <si>
    <t>STURDY MEMORIAL HOSPITAL</t>
  </si>
  <si>
    <t>LAWRENCE GENERAL HOSPITAL</t>
  </si>
  <si>
    <t>CAPE COD HOSPITAL</t>
  </si>
  <si>
    <t>COOLEY DICKINSON HOSPITAL</t>
  </si>
  <si>
    <t>BAYSTATE FRANKLIN MEDICAL CENTER</t>
  </si>
  <si>
    <t>HARRINGTON MEMORIAL HOSPITAL</t>
  </si>
  <si>
    <t>STEWARD ST. ANNES HOSPITAL</t>
  </si>
  <si>
    <t>HOLYOKE MEDICAL CENTER</t>
  </si>
  <si>
    <t>ANNA JAQUES HOSPITAL</t>
  </si>
  <si>
    <t>BAYSTATE WING HOSPITAL &amp; MEDICAL</t>
  </si>
  <si>
    <t>BOSTON MEDICAL CENTER</t>
  </si>
  <si>
    <t>BEVERLY HOSPITAL</t>
  </si>
  <si>
    <t>NORTH SHORE MEDICAL CENTER</t>
  </si>
  <si>
    <t>STEWARD ST. ELIZABETHS MEDICAL C</t>
  </si>
  <si>
    <t>BERKSHIRE MEDICAL CENTER</t>
  </si>
  <si>
    <t>MARLBOROUGH HOSPITAL</t>
  </si>
  <si>
    <t>BROCKTON HOSPITAL INC.</t>
  </si>
  <si>
    <t>BETH ISRAEL DEACONESS - PLYMOUTH</t>
  </si>
  <si>
    <t>ADCARE HOSPITAL OF WORCESTER</t>
  </si>
  <si>
    <t>LOWELL GENERAL HOSPITAL</t>
  </si>
  <si>
    <t>BAYSTATE NOBLE HOSPITAL</t>
  </si>
  <si>
    <t>MELROSEWAKEFIELD HEALTHCARE INC</t>
  </si>
  <si>
    <t>MASSACHUSETTS GENERAL HOSPITAL</t>
  </si>
  <si>
    <t>MORTON HOSPITAL</t>
  </si>
  <si>
    <t>SOUTHCOAST HOSPITALS GROUP INC</t>
  </si>
  <si>
    <t>MASSACHUSETTS EYE AND EAR INFIRM</t>
  </si>
  <si>
    <t>BAYSTATE MEDICAL CENTER</t>
  </si>
  <si>
    <t>STEWARD HOLY FAMILY HOSPITAL</t>
  </si>
  <si>
    <t>BETH ISRAEL DEACONESS HOSPITAL-</t>
  </si>
  <si>
    <t>EMERSON HOSPITAL</t>
  </si>
  <si>
    <t>BETH ISRAEL DEACONESS MEDICAL CE</t>
  </si>
  <si>
    <t>NEW ENGLAND BAPTIST HOSPITAL</t>
  </si>
  <si>
    <t>MILFORD REGIONAL MEDICAL CENTER</t>
  </si>
  <si>
    <t>HENRY HEYWOOD MEMORIAL HOSPITAL</t>
  </si>
  <si>
    <t>SOUTH SHORE HOSPITAL</t>
  </si>
  <si>
    <t>NEWTON WELLESLEY HOSPITAL</t>
  </si>
  <si>
    <t>WINCHESTER HOSPITAL</t>
  </si>
  <si>
    <t>BIDMC-MILTON HOSPITAL INC</t>
  </si>
  <si>
    <t>BRIGHAM AND WOMENS HOSPITAL</t>
  </si>
  <si>
    <t>GOOD SAMARITAN MEDICAL CENTER</t>
  </si>
  <si>
    <t>TUFTS MEDICAL CENTER</t>
  </si>
  <si>
    <t>FAULKNER HOSPITAL</t>
  </si>
  <si>
    <t>FALMOUTH HOSPITAL</t>
  </si>
  <si>
    <t>DANA-FARBER CANCER INSTITUTE</t>
  </si>
  <si>
    <t>UMASS MEMORIAL MEDICAL CENTER</t>
  </si>
  <si>
    <t>LAHEY CLINIC HOSPITAL INC.</t>
  </si>
  <si>
    <t>NANTUCKET COTTAGE HOSPITAL</t>
  </si>
  <si>
    <t>MARTHAS VINEYARD HOSPITAL</t>
  </si>
  <si>
    <t>FAIRVIEW HOSPITAL</t>
  </si>
  <si>
    <t>ATHOL MEMORIAL HOSPITAL</t>
  </si>
  <si>
    <t>NORTH ADAMS REGIONAL HOSPITAL</t>
  </si>
  <si>
    <t>SPAULDING HOSPITAL CAMBRIDGE</t>
  </si>
  <si>
    <t>HEBREW REHABILITATION CENTER</t>
  </si>
  <si>
    <t>WHITTIER HOSPITAL-BRADFORD</t>
  </si>
  <si>
    <t>WHITTIER HOSPITAL-WESTBOROUGH</t>
  </si>
  <si>
    <t>FAIRLAWN REHABILITATION HOSPITAL</t>
  </si>
  <si>
    <t>REHAB HOSPITAL OF CAPE &amp; ISLANDS</t>
  </si>
  <si>
    <t>SPAULDING REHABILITATION HOSPITA</t>
  </si>
  <si>
    <t>FRANCISCAN HOSPITAL FOR CHILDREN</t>
  </si>
  <si>
    <t>CHILDRENS HOSPITAL CORPORATION</t>
  </si>
  <si>
    <t>MCLEAN HOSPITAL</t>
  </si>
  <si>
    <t>WESTERN MASSACHUSETTS BEHAVIORAL</t>
  </si>
  <si>
    <t>Sch F, col 6, line 17</t>
  </si>
  <si>
    <t>North Adams Regional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</si>
</sst>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0.000"/>
    <numFmt numFmtId="166" formatCode="_(&quot;$&quot;* #,##0_);_(&quot;$&quot;* \(#,##0\);_(&quot;$&quot;* &quot;-&quot;??_);_(@_)"/>
    <numFmt numFmtId="167" formatCode="0_);\(0\)"/>
    <numFmt numFmtId="168" formatCode="mm/dd/yy;@"/>
    <numFmt numFmtId="169" formatCode="[&lt;=9999999]###\-####;\(###\)\ ###\-####"/>
    <numFmt numFmtId="170" formatCode="######"/>
    <numFmt numFmtId="171" formatCode="m/d/yy;@"/>
    <numFmt numFmtId="172" formatCode="0.0%"/>
    <numFmt numFmtId="173" formatCode="_(* #,##0.0_);_(* \(#,##0.0\);_(* &quot;-&quot;??_);_(@_)"/>
    <numFmt numFmtId="174" formatCode="&quot;$&quot;#,##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6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2"/>
      <color rgb="FF000000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8"/>
      <color theme="0" tint="-0.34998626667073579"/>
      <name val="Tahoma"/>
      <family val="2"/>
    </font>
    <font>
      <u/>
      <sz val="11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rgb="FF3F3F3F"/>
      <name val="Calibri"/>
      <family val="2"/>
    </font>
    <font>
      <sz val="9"/>
      <color rgb="FF424242"/>
      <name val="Calibri"/>
      <family val="2"/>
    </font>
    <font>
      <sz val="10"/>
      <color theme="4"/>
      <name val="Tahoma"/>
      <family val="2"/>
    </font>
    <font>
      <sz val="6"/>
      <color theme="4"/>
      <name val="Tahoma"/>
      <family val="2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Tahoma"/>
      <family val="2"/>
    </font>
    <font>
      <sz val="8"/>
      <color theme="0" tint="-0.499984740745262"/>
      <name val="Calibri"/>
      <family val="2"/>
      <scheme val="minor"/>
    </font>
    <font>
      <u/>
      <sz val="1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6" fillId="2" borderId="15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6" xfId="0" applyFont="1" applyBorder="1" applyAlignment="1" applyProtection="1">
      <alignment horizontal="left"/>
      <protection locked="0"/>
    </xf>
    <xf numFmtId="3" fontId="7" fillId="0" borderId="17" xfId="0" applyNumberFormat="1" applyFont="1" applyBorder="1" applyAlignment="1" applyProtection="1">
      <alignment horizontal="right" indent="1"/>
      <protection locked="0"/>
    </xf>
    <xf numFmtId="3" fontId="7" fillId="0" borderId="17" xfId="0" applyNumberFormat="1" applyFont="1" applyBorder="1" applyAlignment="1">
      <alignment horizontal="right" indent="1"/>
    </xf>
    <xf numFmtId="164" fontId="7" fillId="0" borderId="17" xfId="0" applyNumberFormat="1" applyFont="1" applyBorder="1" applyAlignment="1">
      <alignment horizontal="right" indent="1"/>
    </xf>
    <xf numFmtId="3" fontId="7" fillId="2" borderId="17" xfId="0" applyNumberFormat="1" applyFont="1" applyFill="1" applyBorder="1" applyAlignment="1" applyProtection="1">
      <alignment horizontal="right" indent="1"/>
      <protection locked="0"/>
    </xf>
    <xf numFmtId="0" fontId="7" fillId="0" borderId="9" xfId="0" applyFont="1" applyBorder="1" applyProtection="1">
      <protection locked="0"/>
    </xf>
    <xf numFmtId="3" fontId="7" fillId="0" borderId="10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 applyProtection="1">
      <alignment horizontal="right" inden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3" fontId="7" fillId="0" borderId="11" xfId="0" applyNumberFormat="1" applyFont="1" applyBorder="1" applyAlignment="1" applyProtection="1">
      <alignment horizontal="right" indent="1"/>
      <protection locked="0"/>
    </xf>
    <xf numFmtId="3" fontId="7" fillId="2" borderId="11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 applyProtection="1">
      <alignment horizontal="right" indent="1"/>
      <protection locked="0"/>
    </xf>
    <xf numFmtId="3" fontId="3" fillId="2" borderId="14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3" fontId="7" fillId="2" borderId="14" xfId="0" applyNumberFormat="1" applyFont="1" applyFill="1" applyBorder="1" applyAlignment="1" applyProtection="1">
      <alignment horizontal="right" indent="1"/>
      <protection locked="0"/>
    </xf>
    <xf numFmtId="3" fontId="7" fillId="2" borderId="14" xfId="0" applyNumberFormat="1" applyFont="1" applyFill="1" applyBorder="1" applyAlignment="1">
      <alignment horizontal="right" indent="1"/>
    </xf>
    <xf numFmtId="3" fontId="7" fillId="2" borderId="15" xfId="0" applyNumberFormat="1" applyFont="1" applyFill="1" applyBorder="1" applyAlignment="1">
      <alignment horizontal="right" indent="1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10" xfId="0" applyNumberFormat="1" applyFont="1" applyBorder="1" applyAlignment="1">
      <alignment horizontal="right" indent="1"/>
    </xf>
    <xf numFmtId="0" fontId="7" fillId="0" borderId="11" xfId="0" applyFont="1" applyBorder="1" applyAlignment="1" applyProtection="1">
      <alignment horizontal="left"/>
      <protection locked="0"/>
    </xf>
    <xf numFmtId="3" fontId="7" fillId="0" borderId="19" xfId="0" applyNumberFormat="1" applyFont="1" applyBorder="1" applyAlignment="1" applyProtection="1">
      <alignment horizontal="right" indent="1"/>
      <protection locked="0"/>
    </xf>
    <xf numFmtId="3" fontId="7" fillId="0" borderId="19" xfId="0" applyNumberFormat="1" applyFont="1" applyBorder="1" applyAlignment="1">
      <alignment horizontal="right" indent="1"/>
    </xf>
    <xf numFmtId="164" fontId="7" fillId="0" borderId="19" xfId="0" applyNumberFormat="1" applyFont="1" applyBorder="1" applyAlignment="1">
      <alignment horizontal="right" indent="1"/>
    </xf>
    <xf numFmtId="3" fontId="7" fillId="2" borderId="19" xfId="0" applyNumberFormat="1" applyFont="1" applyFill="1" applyBorder="1" applyAlignment="1" applyProtection="1">
      <alignment horizontal="right" inden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164" fontId="7" fillId="2" borderId="14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 applyProtection="1">
      <alignment horizontal="right" indent="1"/>
      <protection locked="0"/>
    </xf>
    <xf numFmtId="3" fontId="7" fillId="3" borderId="7" xfId="0" applyNumberFormat="1" applyFont="1" applyFill="1" applyBorder="1" applyAlignment="1">
      <alignment horizontal="right" indent="1"/>
    </xf>
    <xf numFmtId="164" fontId="7" fillId="3" borderId="7" xfId="0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>
      <alignment horizontal="right" indent="1"/>
    </xf>
    <xf numFmtId="164" fontId="7" fillId="3" borderId="1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 applyProtection="1">
      <alignment horizontal="right" indent="1"/>
      <protection locked="0"/>
    </xf>
    <xf numFmtId="3" fontId="7" fillId="3" borderId="4" xfId="0" applyNumberFormat="1" applyFont="1" applyFill="1" applyBorder="1" applyAlignment="1">
      <alignment horizontal="right" indent="1"/>
    </xf>
    <xf numFmtId="164" fontId="7" fillId="3" borderId="4" xfId="0" applyNumberFormat="1" applyFont="1" applyFill="1" applyBorder="1" applyAlignment="1">
      <alignment horizontal="right" indent="1"/>
    </xf>
    <xf numFmtId="0" fontId="7" fillId="0" borderId="10" xfId="0" applyFont="1" applyBorder="1" applyProtection="1"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2" borderId="10" xfId="0" applyFont="1" applyFill="1" applyBorder="1"/>
    <xf numFmtId="0" fontId="6" fillId="0" borderId="0" xfId="0" applyFont="1"/>
    <xf numFmtId="0" fontId="6" fillId="2" borderId="0" xfId="0" applyFont="1" applyFill="1" applyProtection="1">
      <protection locked="0"/>
    </xf>
    <xf numFmtId="165" fontId="7" fillId="0" borderId="17" xfId="0" applyNumberFormat="1" applyFont="1" applyBorder="1" applyAlignment="1">
      <alignment horizontal="right" indent="1"/>
    </xf>
    <xf numFmtId="3" fontId="7" fillId="0" borderId="7" xfId="0" applyNumberFormat="1" applyFont="1" applyBorder="1" applyAlignment="1" applyProtection="1">
      <alignment horizontal="right" indent="1"/>
      <protection locked="0"/>
    </xf>
    <xf numFmtId="3" fontId="7" fillId="0" borderId="1" xfId="0" applyNumberFormat="1" applyFont="1" applyBorder="1" applyAlignment="1" applyProtection="1">
      <alignment horizontal="right" indent="1"/>
      <protection locked="0"/>
    </xf>
    <xf numFmtId="3" fontId="7" fillId="0" borderId="4" xfId="0" applyNumberFormat="1" applyFont="1" applyBorder="1" applyAlignment="1" applyProtection="1">
      <alignment horizontal="right" indent="1"/>
      <protection locked="0"/>
    </xf>
    <xf numFmtId="0" fontId="7" fillId="2" borderId="14" xfId="0" applyFont="1" applyFill="1" applyBorder="1" applyAlignment="1">
      <alignment horizontal="right" indent="1"/>
    </xf>
    <xf numFmtId="3" fontId="7" fillId="0" borderId="12" xfId="0" applyNumberFormat="1" applyFont="1" applyBorder="1" applyAlignment="1" applyProtection="1">
      <alignment horizontal="right" indent="1"/>
      <protection locked="0"/>
    </xf>
    <xf numFmtId="3" fontId="7" fillId="2" borderId="12" xfId="0" applyNumberFormat="1" applyFont="1" applyFill="1" applyBorder="1" applyAlignment="1" applyProtection="1">
      <alignment horizontal="right" indent="1"/>
      <protection locked="0"/>
    </xf>
    <xf numFmtId="3" fontId="7" fillId="0" borderId="9" xfId="0" applyNumberFormat="1" applyFont="1" applyBorder="1" applyAlignment="1" applyProtection="1">
      <alignment horizontal="right" indent="1"/>
      <protection locked="0"/>
    </xf>
    <xf numFmtId="3" fontId="7" fillId="2" borderId="10" xfId="0" applyNumberFormat="1" applyFont="1" applyFill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23" xfId="0" applyNumberFormat="1" applyFont="1" applyBorder="1" applyAlignment="1" applyProtection="1">
      <alignment horizontal="right" indent="1"/>
      <protection locked="0"/>
    </xf>
    <xf numFmtId="0" fontId="7" fillId="3" borderId="7" xfId="0" applyFont="1" applyFill="1" applyBorder="1" applyAlignment="1">
      <alignment horizontal="right" indent="1"/>
    </xf>
    <xf numFmtId="3" fontId="3" fillId="0" borderId="28" xfId="0" applyNumberFormat="1" applyFont="1" applyBorder="1" applyAlignment="1">
      <alignment horizontal="right" indent="1"/>
    </xf>
    <xf numFmtId="0" fontId="7" fillId="3" borderId="1" xfId="0" applyFont="1" applyFill="1" applyBorder="1" applyAlignment="1">
      <alignment horizontal="right" indent="1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3" fontId="7" fillId="4" borderId="17" xfId="0" applyNumberFormat="1" applyFont="1" applyFill="1" applyBorder="1" applyAlignment="1">
      <alignment horizontal="right" inden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3" fillId="0" borderId="10" xfId="0" quotePrefix="1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7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Protection="1">
      <protection locked="0"/>
    </xf>
    <xf numFmtId="0" fontId="6" fillId="0" borderId="31" xfId="0" applyFont="1" applyBorder="1" applyAlignment="1">
      <alignment horizontal="center" wrapText="1"/>
    </xf>
    <xf numFmtId="0" fontId="3" fillId="0" borderId="24" xfId="0" applyFont="1" applyBorder="1" applyAlignment="1" applyProtection="1">
      <alignment horizontal="left"/>
      <protection locked="0"/>
    </xf>
    <xf numFmtId="0" fontId="7" fillId="3" borderId="2" xfId="0" applyFont="1" applyFill="1" applyBorder="1" applyAlignment="1">
      <alignment horizontal="right" indent="1"/>
    </xf>
    <xf numFmtId="0" fontId="7" fillId="0" borderId="33" xfId="0" applyFont="1" applyBorder="1" applyProtection="1">
      <protection locked="0"/>
    </xf>
    <xf numFmtId="0" fontId="7" fillId="0" borderId="34" xfId="0" applyFont="1" applyBorder="1" applyProtection="1"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11" fillId="0" borderId="33" xfId="0" applyFont="1" applyBorder="1" applyAlignment="1">
      <alignment horizontal="center" wrapText="1"/>
    </xf>
    <xf numFmtId="3" fontId="3" fillId="2" borderId="13" xfId="0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Alignment="1">
      <alignment horizontal="centerContinuous" vertical="center"/>
    </xf>
    <xf numFmtId="0" fontId="11" fillId="0" borderId="37" xfId="0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3" fontId="7" fillId="3" borderId="34" xfId="0" applyNumberFormat="1" applyFont="1" applyFill="1" applyBorder="1" applyAlignment="1" applyProtection="1">
      <alignment horizontal="right" indent="1"/>
      <protection locked="0"/>
    </xf>
    <xf numFmtId="3" fontId="7" fillId="3" borderId="34" xfId="0" applyNumberFormat="1" applyFont="1" applyFill="1" applyBorder="1" applyAlignment="1">
      <alignment horizontal="right" indent="1"/>
    </xf>
    <xf numFmtId="164" fontId="7" fillId="3" borderId="34" xfId="0" applyNumberFormat="1" applyFont="1" applyFill="1" applyBorder="1" applyAlignment="1">
      <alignment horizontal="right" indent="1"/>
    </xf>
    <xf numFmtId="0" fontId="7" fillId="0" borderId="40" xfId="0" applyFont="1" applyBorder="1" applyAlignment="1" applyProtection="1">
      <alignment horizontal="left"/>
      <protection locked="0"/>
    </xf>
    <xf numFmtId="3" fontId="7" fillId="3" borderId="41" xfId="0" applyNumberFormat="1" applyFont="1" applyFill="1" applyBorder="1" applyAlignment="1" applyProtection="1">
      <alignment horizontal="right" indent="1"/>
      <protection locked="0"/>
    </xf>
    <xf numFmtId="3" fontId="7" fillId="3" borderId="32" xfId="0" applyNumberFormat="1" applyFont="1" applyFill="1" applyBorder="1" applyAlignment="1" applyProtection="1">
      <alignment horizontal="right" indent="1"/>
      <protection locked="0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14" fontId="3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>
      <alignment horizontal="center" vertical="center"/>
    </xf>
    <xf numFmtId="14" fontId="3" fillId="5" borderId="3" xfId="0" applyNumberFormat="1" applyFont="1" applyFill="1" applyBorder="1" applyAlignment="1" applyProtection="1">
      <alignment horizontal="center" vertical="center"/>
      <protection locked="0"/>
    </xf>
    <xf numFmtId="14" fontId="3" fillId="5" borderId="10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14" fontId="3" fillId="5" borderId="10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right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1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right"/>
    </xf>
    <xf numFmtId="14" fontId="14" fillId="5" borderId="0" xfId="0" applyNumberFormat="1" applyFont="1" applyFill="1" applyAlignment="1">
      <alignment horizontal="center"/>
    </xf>
    <xf numFmtId="14" fontId="14" fillId="5" borderId="10" xfId="0" applyNumberFormat="1" applyFont="1" applyFill="1" applyBorder="1" applyAlignment="1">
      <alignment horizontal="center"/>
    </xf>
    <xf numFmtId="38" fontId="7" fillId="0" borderId="17" xfId="0" applyNumberFormat="1" applyFont="1" applyBorder="1" applyAlignment="1" applyProtection="1">
      <alignment horizontal="right" indent="1"/>
      <protection locked="0"/>
    </xf>
    <xf numFmtId="38" fontId="7" fillId="0" borderId="16" xfId="0" applyNumberFormat="1" applyFont="1" applyBorder="1" applyAlignment="1" applyProtection="1">
      <alignment horizontal="right" indent="1"/>
      <protection locked="0"/>
    </xf>
    <xf numFmtId="38" fontId="7" fillId="0" borderId="17" xfId="0" applyNumberFormat="1" applyFont="1" applyBorder="1" applyAlignment="1">
      <alignment horizontal="right" indent="1"/>
    </xf>
    <xf numFmtId="38" fontId="7" fillId="0" borderId="10" xfId="0" applyNumberFormat="1" applyFont="1" applyBorder="1" applyAlignment="1" applyProtection="1">
      <alignment horizontal="right" indent="1"/>
      <protection locked="0"/>
    </xf>
    <xf numFmtId="38" fontId="7" fillId="0" borderId="3" xfId="0" applyNumberFormat="1" applyFont="1" applyBorder="1" applyAlignment="1" applyProtection="1">
      <alignment horizontal="right" indent="1"/>
      <protection locked="0"/>
    </xf>
    <xf numFmtId="38" fontId="7" fillId="0" borderId="11" xfId="0" applyNumberFormat="1" applyFont="1" applyBorder="1" applyAlignment="1" applyProtection="1">
      <alignment horizontal="right" indent="1"/>
      <protection locked="0"/>
    </xf>
    <xf numFmtId="38" fontId="7" fillId="0" borderId="6" xfId="0" applyNumberFormat="1" applyFont="1" applyBorder="1" applyAlignment="1" applyProtection="1">
      <alignment horizontal="right" indent="1"/>
      <protection locked="0"/>
    </xf>
    <xf numFmtId="38" fontId="7" fillId="0" borderId="36" xfId="0" applyNumberFormat="1" applyFont="1" applyBorder="1" applyAlignment="1">
      <alignment horizontal="right" indent="1"/>
    </xf>
    <xf numFmtId="38" fontId="7" fillId="0" borderId="19" xfId="0" applyNumberFormat="1" applyFont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 applyProtection="1">
      <alignment horizontal="right" indent="1"/>
      <protection locked="0"/>
    </xf>
    <xf numFmtId="38" fontId="7" fillId="0" borderId="19" xfId="0" applyNumberFormat="1" applyFont="1" applyBorder="1" applyAlignment="1">
      <alignment horizontal="right" indent="1"/>
    </xf>
    <xf numFmtId="38" fontId="7" fillId="0" borderId="23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 applyProtection="1">
      <alignment horizontal="right" indent="1"/>
      <protection locked="0"/>
    </xf>
    <xf numFmtId="38" fontId="3" fillId="0" borderId="12" xfId="0" applyNumberFormat="1" applyFont="1" applyBorder="1" applyAlignment="1">
      <alignment horizontal="right" indent="1"/>
    </xf>
    <xf numFmtId="38" fontId="7" fillId="0" borderId="12" xfId="0" applyNumberFormat="1" applyFont="1" applyBorder="1" applyAlignment="1">
      <alignment horizontal="right" indent="1"/>
    </xf>
    <xf numFmtId="38" fontId="7" fillId="0" borderId="29" xfId="0" applyNumberFormat="1" applyFont="1" applyBorder="1" applyAlignment="1" applyProtection="1">
      <alignment horizontal="right" indent="1"/>
      <protection locked="0"/>
    </xf>
    <xf numFmtId="38" fontId="7" fillId="4" borderId="17" xfId="0" applyNumberFormat="1" applyFont="1" applyFill="1" applyBorder="1" applyAlignment="1">
      <alignment horizontal="right" indent="1"/>
    </xf>
    <xf numFmtId="38" fontId="7" fillId="4" borderId="12" xfId="0" applyNumberFormat="1" applyFont="1" applyFill="1" applyBorder="1" applyAlignment="1">
      <alignment horizontal="right" indent="1"/>
    </xf>
    <xf numFmtId="38" fontId="7" fillId="0" borderId="18" xfId="0" applyNumberFormat="1" applyFont="1" applyBorder="1" applyAlignment="1" applyProtection="1">
      <alignment horizontal="right" indent="1"/>
      <protection locked="0"/>
    </xf>
    <xf numFmtId="40" fontId="7" fillId="0" borderId="27" xfId="0" applyNumberFormat="1" applyFont="1" applyBorder="1" applyAlignment="1">
      <alignment horizontal="right" indent="1"/>
    </xf>
    <xf numFmtId="40" fontId="7" fillId="0" borderId="39" xfId="0" applyNumberFormat="1" applyFont="1" applyBorder="1" applyAlignment="1">
      <alignment horizontal="right" indent="1"/>
    </xf>
    <xf numFmtId="38" fontId="7" fillId="0" borderId="16" xfId="0" applyNumberFormat="1" applyFont="1" applyBorder="1" applyAlignment="1">
      <alignment horizontal="right" indent="1"/>
    </xf>
    <xf numFmtId="38" fontId="7" fillId="2" borderId="17" xfId="0" applyNumberFormat="1" applyFont="1" applyFill="1" applyBorder="1" applyAlignment="1" applyProtection="1">
      <alignment horizontal="right" indent="1"/>
      <protection locked="0"/>
    </xf>
    <xf numFmtId="38" fontId="7" fillId="2" borderId="10" xfId="0" applyNumberFormat="1" applyFont="1" applyFill="1" applyBorder="1" applyAlignment="1" applyProtection="1">
      <alignment horizontal="right" indent="1"/>
      <protection locked="0"/>
    </xf>
    <xf numFmtId="38" fontId="7" fillId="2" borderId="11" xfId="0" applyNumberFormat="1" applyFont="1" applyFill="1" applyBorder="1" applyAlignment="1" applyProtection="1">
      <alignment horizontal="right" indent="1"/>
      <protection locked="0"/>
    </xf>
    <xf numFmtId="38" fontId="7" fillId="0" borderId="20" xfId="0" applyNumberFormat="1" applyFont="1" applyBorder="1" applyAlignment="1">
      <alignment horizontal="right" indent="1"/>
    </xf>
    <xf numFmtId="38" fontId="3" fillId="0" borderId="22" xfId="0" applyNumberFormat="1" applyFont="1" applyBorder="1" applyAlignment="1">
      <alignment horizontal="right" indent="1"/>
    </xf>
    <xf numFmtId="38" fontId="7" fillId="2" borderId="19" xfId="0" applyNumberFormat="1" applyFont="1" applyFill="1" applyBorder="1" applyAlignment="1" applyProtection="1">
      <alignment horizontal="right" indent="1"/>
      <protection locked="0"/>
    </xf>
    <xf numFmtId="38" fontId="7" fillId="2" borderId="17" xfId="0" applyNumberFormat="1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vertical="center"/>
    </xf>
    <xf numFmtId="14" fontId="18" fillId="7" borderId="2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Continuous" vertical="center"/>
      <protection locked="0"/>
    </xf>
    <xf numFmtId="0" fontId="3" fillId="5" borderId="2" xfId="0" applyFont="1" applyFill="1" applyBorder="1" applyAlignment="1" applyProtection="1">
      <alignment horizontal="centerContinuous" vertical="center"/>
      <protection locked="0"/>
    </xf>
    <xf numFmtId="0" fontId="3" fillId="5" borderId="3" xfId="0" applyFont="1" applyFill="1" applyBorder="1" applyAlignment="1" applyProtection="1">
      <alignment horizontal="centerContinuous" vertical="center"/>
      <protection locked="0"/>
    </xf>
    <xf numFmtId="0" fontId="17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9" fontId="16" fillId="0" borderId="10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38" fontId="21" fillId="8" borderId="38" xfId="1" applyNumberFormat="1" applyFont="1" applyFill="1" applyBorder="1" applyAlignment="1" applyProtection="1">
      <alignment horizontal="right" vertical="center" indent="1"/>
    </xf>
    <xf numFmtId="0" fontId="5" fillId="0" borderId="0" xfId="0" applyFont="1"/>
    <xf numFmtId="170" fontId="16" fillId="0" borderId="10" xfId="0" applyNumberFormat="1" applyFont="1" applyBorder="1" applyAlignment="1">
      <alignment horizontal="center" vertical="center"/>
    </xf>
    <xf numFmtId="0" fontId="3" fillId="0" borderId="24" xfId="0" applyFont="1" applyBorder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164" fontId="7" fillId="0" borderId="17" xfId="0" applyNumberFormat="1" applyFont="1" applyBorder="1" applyAlignment="1" applyProtection="1">
      <alignment horizontal="right" indent="1"/>
      <protection locked="0"/>
    </xf>
    <xf numFmtId="0" fontId="7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38" fontId="7" fillId="0" borderId="10" xfId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9" fontId="6" fillId="0" borderId="0" xfId="0" applyNumberFormat="1" applyFont="1" applyAlignment="1" applyProtection="1">
      <alignment vertical="center"/>
      <protection locked="0"/>
    </xf>
    <xf numFmtId="6" fontId="3" fillId="0" borderId="30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6" fontId="8" fillId="0" borderId="10" xfId="1" applyNumberFormat="1" applyFont="1" applyBorder="1" applyAlignment="1" applyProtection="1">
      <alignment horizontal="right" vertical="center"/>
      <protection locked="0"/>
    </xf>
    <xf numFmtId="38" fontId="8" fillId="0" borderId="10" xfId="1" applyNumberFormat="1" applyFont="1" applyFill="1" applyBorder="1" applyAlignment="1" applyProtection="1">
      <alignment horizontal="right" vertical="center" indent="1"/>
    </xf>
    <xf numFmtId="9" fontId="8" fillId="0" borderId="10" xfId="2" applyFont="1" applyFill="1" applyBorder="1" applyAlignment="1" applyProtection="1">
      <alignment horizontal="right" vertical="center" indent="1"/>
    </xf>
    <xf numFmtId="6" fontId="8" fillId="0" borderId="10" xfId="1" applyNumberFormat="1" applyFont="1" applyFill="1" applyBorder="1" applyAlignment="1" applyProtection="1">
      <alignment horizontal="right" vertical="center" indent="1"/>
    </xf>
    <xf numFmtId="9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19" fillId="0" borderId="0" xfId="0" applyFont="1"/>
    <xf numFmtId="0" fontId="12" fillId="0" borderId="10" xfId="0" applyFont="1" applyBorder="1" applyAlignment="1">
      <alignment horizontal="right"/>
    </xf>
    <xf numFmtId="171" fontId="12" fillId="0" borderId="10" xfId="0" applyNumberFormat="1" applyFont="1" applyBorder="1" applyAlignment="1">
      <alignment horizontal="right"/>
    </xf>
    <xf numFmtId="0" fontId="23" fillId="0" borderId="0" xfId="0" applyFont="1"/>
    <xf numFmtId="0" fontId="12" fillId="6" borderId="0" xfId="0" applyFont="1" applyFill="1"/>
    <xf numFmtId="0" fontId="18" fillId="6" borderId="0" xfId="0" applyFont="1" applyFill="1"/>
    <xf numFmtId="0" fontId="0" fillId="0" borderId="0" xfId="0" applyAlignment="1">
      <alignment horizontal="center" wrapText="1"/>
    </xf>
    <xf numFmtId="0" fontId="28" fillId="0" borderId="42" xfId="0" applyFont="1" applyBorder="1" applyAlignment="1">
      <alignment horizontal="center" wrapText="1"/>
    </xf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3" xfId="0" applyBorder="1"/>
    <xf numFmtId="6" fontId="19" fillId="0" borderId="0" xfId="0" applyNumberFormat="1" applyFont="1"/>
    <xf numFmtId="6" fontId="19" fillId="0" borderId="43" xfId="0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44" xfId="0" applyBorder="1"/>
    <xf numFmtId="6" fontId="19" fillId="0" borderId="2" xfId="0" applyNumberFormat="1" applyFont="1" applyBorder="1"/>
    <xf numFmtId="6" fontId="19" fillId="0" borderId="44" xfId="0" applyNumberFormat="1" applyFont="1" applyBorder="1"/>
    <xf numFmtId="0" fontId="12" fillId="0" borderId="45" xfId="0" applyFont="1" applyBorder="1" applyAlignment="1">
      <alignment horizontal="center"/>
    </xf>
    <xf numFmtId="0" fontId="12" fillId="0" borderId="45" xfId="0" applyFont="1" applyBorder="1"/>
    <xf numFmtId="0" fontId="12" fillId="0" borderId="46" xfId="0" applyFont="1" applyBorder="1"/>
    <xf numFmtId="6" fontId="18" fillId="0" borderId="45" xfId="0" applyNumberFormat="1" applyFont="1" applyBorder="1"/>
    <xf numFmtId="6" fontId="18" fillId="0" borderId="46" xfId="0" applyNumberFormat="1" applyFont="1" applyBorder="1"/>
    <xf numFmtId="0" fontId="28" fillId="0" borderId="43" xfId="0" applyFont="1" applyBorder="1" applyAlignment="1">
      <alignment horizontal="center" wrapText="1"/>
    </xf>
    <xf numFmtId="6" fontId="0" fillId="0" borderId="44" xfId="0" applyNumberFormat="1" applyBorder="1"/>
    <xf numFmtId="0" fontId="18" fillId="0" borderId="46" xfId="0" applyFont="1" applyBorder="1"/>
    <xf numFmtId="0" fontId="0" fillId="0" borderId="42" xfId="0" applyBorder="1"/>
    <xf numFmtId="0" fontId="29" fillId="0" borderId="42" xfId="0" applyFont="1" applyBorder="1" applyAlignment="1">
      <alignment horizontal="center" wrapText="1"/>
    </xf>
    <xf numFmtId="6" fontId="19" fillId="0" borderId="42" xfId="0" applyNumberFormat="1" applyFont="1" applyBorder="1"/>
    <xf numFmtId="0" fontId="0" fillId="0" borderId="47" xfId="0" applyBorder="1"/>
    <xf numFmtId="6" fontId="18" fillId="0" borderId="47" xfId="0" applyNumberFormat="1" applyFont="1" applyBorder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30" fillId="0" borderId="0" xfId="0" applyFont="1"/>
    <xf numFmtId="0" fontId="31" fillId="0" borderId="0" xfId="0" applyFont="1"/>
    <xf numFmtId="0" fontId="1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vertical="center"/>
    </xf>
    <xf numFmtId="6" fontId="0" fillId="0" borderId="0" xfId="0" applyNumberFormat="1"/>
    <xf numFmtId="9" fontId="0" fillId="0" borderId="0" xfId="2" applyFont="1"/>
    <xf numFmtId="172" fontId="3" fillId="0" borderId="10" xfId="2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8" fillId="0" borderId="0" xfId="0" applyFont="1"/>
    <xf numFmtId="0" fontId="34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9" fontId="18" fillId="0" borderId="0" xfId="0" applyNumberFormat="1" applyFont="1" applyAlignment="1">
      <alignment horizontal="left"/>
    </xf>
    <xf numFmtId="1" fontId="36" fillId="0" borderId="0" xfId="0" applyNumberFormat="1" applyFont="1" applyAlignment="1" applyProtection="1">
      <alignment horizontal="left"/>
      <protection hidden="1"/>
    </xf>
    <xf numFmtId="0" fontId="37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35" fillId="0" borderId="0" xfId="0" quotePrefix="1" applyFont="1" applyAlignment="1">
      <alignment horizontal="left" vertical="center"/>
    </xf>
    <xf numFmtId="0" fontId="18" fillId="4" borderId="48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8" fillId="0" borderId="48" xfId="0" applyFont="1" applyBorder="1" applyAlignment="1">
      <alignment vertical="center" wrapText="1"/>
    </xf>
    <xf numFmtId="0" fontId="19" fillId="0" borderId="48" xfId="0" applyFont="1" applyBorder="1" applyAlignment="1">
      <alignment horizontal="center" vertical="center" wrapText="1"/>
    </xf>
    <xf numFmtId="3" fontId="38" fillId="0" borderId="51" xfId="3" quotePrefix="1" applyNumberFormat="1" applyFont="1" applyFill="1" applyBorder="1" applyAlignment="1" applyProtection="1">
      <alignment vertical="center"/>
      <protection hidden="1"/>
    </xf>
    <xf numFmtId="6" fontId="19" fillId="0" borderId="48" xfId="3" applyNumberFormat="1" applyFont="1" applyBorder="1" applyAlignment="1">
      <alignment vertical="center"/>
    </xf>
    <xf numFmtId="9" fontId="19" fillId="0" borderId="48" xfId="2" applyFont="1" applyBorder="1" applyAlignment="1">
      <alignment horizontal="center" vertical="center"/>
    </xf>
    <xf numFmtId="0" fontId="39" fillId="10" borderId="48" xfId="0" applyFont="1" applyFill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>
      <alignment vertical="center"/>
    </xf>
    <xf numFmtId="3" fontId="38" fillId="0" borderId="51" xfId="3" applyNumberFormat="1" applyFont="1" applyBorder="1" applyAlignment="1" applyProtection="1">
      <alignment vertical="center"/>
      <protection hidden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6" fontId="34" fillId="0" borderId="0" xfId="3" applyNumberFormat="1" applyFont="1" applyBorder="1" applyAlignment="1">
      <alignment vertical="center"/>
    </xf>
    <xf numFmtId="172" fontId="34" fillId="0" borderId="0" xfId="2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51" xfId="0" quotePrefix="1" applyFont="1" applyBorder="1" applyAlignment="1">
      <alignment horizontal="center" vertical="center" wrapText="1"/>
    </xf>
    <xf numFmtId="0" fontId="18" fillId="0" borderId="48" xfId="0" quotePrefix="1" applyFont="1" applyBorder="1" applyAlignment="1">
      <alignment horizontal="left" vertical="center" wrapText="1"/>
    </xf>
    <xf numFmtId="6" fontId="19" fillId="0" borderId="0" xfId="3" applyNumberFormat="1" applyFont="1" applyBorder="1" applyAlignment="1">
      <alignment vertical="center"/>
    </xf>
    <xf numFmtId="172" fontId="19" fillId="0" borderId="0" xfId="2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3" fontId="38" fillId="0" borderId="52" xfId="3" applyNumberFormat="1" applyFont="1" applyBorder="1" applyAlignment="1" applyProtection="1">
      <alignment horizontal="center" vertical="center"/>
      <protection hidden="1"/>
    </xf>
    <xf numFmtId="6" fontId="19" fillId="0" borderId="0" xfId="3" applyNumberFormat="1" applyFont="1" applyBorder="1" applyAlignment="1">
      <alignment horizontal="right" vertical="center"/>
    </xf>
    <xf numFmtId="0" fontId="19" fillId="11" borderId="49" xfId="0" applyFont="1" applyFill="1" applyBorder="1" applyAlignment="1">
      <alignment horizontal="center" vertical="center" wrapText="1"/>
    </xf>
    <xf numFmtId="0" fontId="19" fillId="11" borderId="53" xfId="0" applyFont="1" applyFill="1" applyBorder="1" applyAlignment="1">
      <alignment horizontal="center" vertical="center" wrapText="1"/>
    </xf>
    <xf numFmtId="3" fontId="38" fillId="11" borderId="49" xfId="3" applyNumberFormat="1" applyFont="1" applyFill="1" applyBorder="1" applyAlignment="1" applyProtection="1">
      <alignment horizontal="center" vertical="center"/>
      <protection hidden="1"/>
    </xf>
    <xf numFmtId="3" fontId="38" fillId="11" borderId="53" xfId="3" applyNumberFormat="1" applyFont="1" applyFill="1" applyBorder="1" applyAlignment="1" applyProtection="1">
      <alignment horizontal="center" vertical="center"/>
      <protection hidden="1"/>
    </xf>
    <xf numFmtId="172" fontId="19" fillId="11" borderId="49" xfId="2" applyNumberFormat="1" applyFont="1" applyFill="1" applyBorder="1" applyAlignment="1">
      <alignment horizontal="center" vertical="center"/>
    </xf>
    <xf numFmtId="172" fontId="19" fillId="11" borderId="54" xfId="2" applyNumberFormat="1" applyFont="1" applyFill="1" applyBorder="1" applyAlignment="1">
      <alignment horizontal="center" vertical="center"/>
    </xf>
    <xf numFmtId="172" fontId="19" fillId="11" borderId="53" xfId="2" applyNumberFormat="1" applyFont="1" applyFill="1" applyBorder="1" applyAlignment="1">
      <alignment horizontal="center" vertical="center"/>
    </xf>
    <xf numFmtId="170" fontId="19" fillId="0" borderId="0" xfId="0" applyNumberFormat="1" applyFont="1"/>
    <xf numFmtId="6" fontId="19" fillId="0" borderId="50" xfId="3" applyNumberFormat="1" applyFont="1" applyBorder="1" applyAlignment="1">
      <alignment vertical="center"/>
    </xf>
    <xf numFmtId="6" fontId="7" fillId="0" borderId="10" xfId="1" applyNumberFormat="1" applyFont="1" applyBorder="1" applyAlignment="1" applyProtection="1">
      <alignment horizontal="right" vertical="center"/>
      <protection locked="0"/>
    </xf>
    <xf numFmtId="6" fontId="7" fillId="0" borderId="3" xfId="0" applyNumberFormat="1" applyFont="1" applyBorder="1" applyAlignment="1" applyProtection="1">
      <alignment horizontal="center" vertical="center"/>
      <protection locked="0"/>
    </xf>
    <xf numFmtId="6" fontId="7" fillId="0" borderId="2" xfId="0" applyNumberFormat="1" applyFont="1" applyBorder="1" applyAlignment="1" applyProtection="1">
      <alignment horizontal="center" vertical="center"/>
      <protection locked="0"/>
    </xf>
    <xf numFmtId="6" fontId="7" fillId="0" borderId="1" xfId="1" applyNumberFormat="1" applyFont="1" applyFill="1" applyBorder="1" applyAlignment="1" applyProtection="1">
      <alignment horizontal="right" vertical="center" indent="1"/>
    </xf>
    <xf numFmtId="6" fontId="7" fillId="0" borderId="9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Fill="1" applyBorder="1" applyAlignment="1" applyProtection="1">
      <alignment horizontal="right" vertical="center" indent="1"/>
    </xf>
    <xf numFmtId="6" fontId="7" fillId="0" borderId="10" xfId="0" applyNumberFormat="1" applyFont="1" applyBorder="1" applyAlignment="1" applyProtection="1">
      <alignment horizontal="center" vertical="center"/>
      <protection locked="0"/>
    </xf>
    <xf numFmtId="6" fontId="7" fillId="0" borderId="1" xfId="0" applyNumberFormat="1" applyFont="1" applyBorder="1" applyAlignment="1" applyProtection="1">
      <alignment horizontal="center" vertical="center"/>
      <protection locked="0"/>
    </xf>
    <xf numFmtId="6" fontId="7" fillId="9" borderId="1" xfId="1" applyNumberFormat="1" applyFont="1" applyFill="1" applyBorder="1" applyAlignment="1" applyProtection="1">
      <alignment horizontal="right" vertical="center" indent="1"/>
    </xf>
    <xf numFmtId="6" fontId="7" fillId="0" borderId="7" xfId="1" applyNumberFormat="1" applyFont="1" applyFill="1" applyBorder="1" applyAlignment="1" applyProtection="1">
      <alignment horizontal="right" vertical="center" indent="1"/>
    </xf>
    <xf numFmtId="6" fontId="7" fillId="0" borderId="17" xfId="1" applyNumberFormat="1" applyFont="1" applyFill="1" applyBorder="1" applyAlignment="1" applyProtection="1">
      <alignment horizontal="right" vertical="center" indent="1"/>
    </xf>
    <xf numFmtId="6" fontId="6" fillId="2" borderId="14" xfId="0" applyNumberFormat="1" applyFont="1" applyFill="1" applyBorder="1" applyProtection="1">
      <protection locked="0"/>
    </xf>
    <xf numFmtId="6" fontId="7" fillId="9" borderId="10" xfId="1" applyNumberFormat="1" applyFont="1" applyFill="1" applyBorder="1" applyAlignment="1" applyProtection="1">
      <alignment horizontal="right" vertical="center"/>
      <protection locked="0"/>
    </xf>
    <xf numFmtId="6" fontId="7" fillId="9" borderId="10" xfId="0" applyNumberFormat="1" applyFont="1" applyFill="1" applyBorder="1" applyAlignment="1" applyProtection="1">
      <alignment horizontal="center" vertical="center"/>
      <protection locked="0"/>
    </xf>
    <xf numFmtId="6" fontId="7" fillId="9" borderId="1" xfId="0" applyNumberFormat="1" applyFont="1" applyFill="1" applyBorder="1" applyAlignment="1" applyProtection="1">
      <alignment horizontal="center" vertical="center"/>
      <protection locked="0"/>
    </xf>
    <xf numFmtId="6" fontId="19" fillId="0" borderId="50" xfId="3" applyNumberFormat="1" applyFont="1" applyBorder="1" applyAlignment="1">
      <alignment horizontal="center" vertical="center"/>
    </xf>
    <xf numFmtId="6" fontId="19" fillId="0" borderId="48" xfId="3" applyNumberFormat="1" applyFont="1" applyBorder="1" applyAlignment="1">
      <alignment horizontal="center" vertical="center"/>
    </xf>
    <xf numFmtId="0" fontId="0" fillId="0" borderId="0" xfId="0" quotePrefix="1"/>
    <xf numFmtId="6" fontId="17" fillId="0" borderId="10" xfId="0" applyNumberFormat="1" applyFont="1" applyBorder="1" applyAlignment="1" applyProtection="1">
      <alignment vertical="center"/>
      <protection locked="0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5" borderId="4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" xfId="0" quotePrefix="1" applyFont="1" applyBorder="1" applyAlignment="1">
      <alignment vertical="center"/>
    </xf>
    <xf numFmtId="6" fontId="7" fillId="0" borderId="36" xfId="1" applyNumberFormat="1" applyFont="1" applyFill="1" applyBorder="1" applyAlignment="1" applyProtection="1">
      <alignment horizontal="right" vertical="center" indent="1"/>
    </xf>
    <xf numFmtId="6" fontId="7" fillId="0" borderId="10" xfId="1" applyNumberFormat="1" applyFont="1" applyBorder="1" applyAlignment="1" applyProtection="1">
      <alignment horizontal="right" vertical="center"/>
    </xf>
    <xf numFmtId="6" fontId="7" fillId="0" borderId="1" xfId="1" applyNumberFormat="1" applyFont="1" applyFill="1" applyBorder="1" applyAlignment="1" applyProtection="1">
      <alignment horizontal="right" vertical="center" indent="1"/>
      <protection locked="0"/>
    </xf>
    <xf numFmtId="0" fontId="3" fillId="0" borderId="1" xfId="0" applyFont="1" applyBorder="1" applyAlignment="1">
      <alignment vertical="center" wrapText="1"/>
    </xf>
    <xf numFmtId="0" fontId="17" fillId="0" borderId="10" xfId="0" applyFont="1" applyBorder="1" applyAlignment="1" applyProtection="1">
      <alignment vertical="center"/>
      <protection locked="0"/>
    </xf>
    <xf numFmtId="6" fontId="3" fillId="0" borderId="10" xfId="1" applyNumberFormat="1" applyFont="1" applyBorder="1" applyAlignment="1" applyProtection="1">
      <alignment horizontal="right" vertical="center"/>
    </xf>
    <xf numFmtId="6" fontId="3" fillId="0" borderId="24" xfId="0" applyNumberFormat="1" applyFont="1" applyBorder="1" applyAlignment="1">
      <alignment vertical="center"/>
    </xf>
    <xf numFmtId="6" fontId="3" fillId="0" borderId="33" xfId="1" applyNumberFormat="1" applyFont="1" applyBorder="1" applyAlignment="1" applyProtection="1">
      <alignment horizontal="right" vertical="center"/>
    </xf>
    <xf numFmtId="0" fontId="2" fillId="4" borderId="10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9" fontId="8" fillId="0" borderId="10" xfId="2" applyFont="1" applyFill="1" applyBorder="1" applyAlignment="1" applyProtection="1">
      <alignment horizontal="right" vertical="center" indent="1"/>
      <protection locked="0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40" fillId="0" borderId="0" xfId="0" applyFont="1"/>
    <xf numFmtId="174" fontId="38" fillId="0" borderId="51" xfId="3" quotePrefix="1" applyNumberFormat="1" applyFont="1" applyFill="1" applyBorder="1" applyAlignment="1" applyProtection="1">
      <alignment vertical="center"/>
      <protection hidden="1"/>
    </xf>
    <xf numFmtId="174" fontId="38" fillId="0" borderId="51" xfId="3" applyNumberFormat="1" applyFont="1" applyFill="1" applyBorder="1" applyAlignment="1" applyProtection="1">
      <alignment vertical="center"/>
      <protection hidden="1"/>
    </xf>
    <xf numFmtId="38" fontId="19" fillId="0" borderId="48" xfId="3" applyNumberFormat="1" applyFont="1" applyBorder="1" applyAlignment="1">
      <alignment vertical="center"/>
    </xf>
    <xf numFmtId="0" fontId="0" fillId="13" borderId="10" xfId="0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vertical="top"/>
    </xf>
    <xf numFmtId="14" fontId="0" fillId="5" borderId="10" xfId="0" applyNumberFormat="1" applyFill="1" applyBorder="1" applyAlignment="1">
      <alignment vertical="top"/>
    </xf>
    <xf numFmtId="166" fontId="0" fillId="0" borderId="10" xfId="1" applyNumberFormat="1" applyFont="1" applyBorder="1" applyAlignment="1">
      <alignment vertical="top"/>
    </xf>
    <xf numFmtId="173" fontId="0" fillId="12" borderId="10" xfId="3" applyNumberFormat="1" applyFont="1" applyFill="1" applyBorder="1" applyAlignment="1">
      <alignment vertical="top"/>
    </xf>
    <xf numFmtId="173" fontId="0" fillId="4" borderId="10" xfId="3" applyNumberFormat="1" applyFont="1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13" borderId="10" xfId="0" applyFill="1" applyBorder="1" applyAlignment="1">
      <alignment vertical="top"/>
    </xf>
    <xf numFmtId="14" fontId="0" fillId="13" borderId="10" xfId="0" applyNumberFormat="1" applyFill="1" applyBorder="1" applyAlignment="1">
      <alignment vertical="top"/>
    </xf>
    <xf numFmtId="166" fontId="0" fillId="13" borderId="10" xfId="1" applyNumberFormat="1" applyFont="1" applyFill="1" applyBorder="1" applyAlignment="1">
      <alignment vertical="top"/>
    </xf>
    <xf numFmtId="173" fontId="0" fillId="13" borderId="10" xfId="3" applyNumberFormat="1" applyFont="1" applyFill="1" applyBorder="1" applyAlignment="1">
      <alignment vertical="top"/>
    </xf>
    <xf numFmtId="0" fontId="0" fillId="13" borderId="0" xfId="0" applyFill="1" applyAlignment="1">
      <alignment vertical="top"/>
    </xf>
    <xf numFmtId="0" fontId="0" fillId="0" borderId="17" xfId="0" applyBorder="1" applyAlignment="1">
      <alignment vertical="top"/>
    </xf>
    <xf numFmtId="14" fontId="0" fillId="5" borderId="17" xfId="0" applyNumberFormat="1" applyFill="1" applyBorder="1" applyAlignment="1">
      <alignment vertical="top"/>
    </xf>
    <xf numFmtId="166" fontId="0" fillId="0" borderId="17" xfId="1" applyNumberFormat="1" applyFont="1" applyBorder="1" applyAlignment="1">
      <alignment vertical="top"/>
    </xf>
    <xf numFmtId="173" fontId="0" fillId="12" borderId="17" xfId="3" applyNumberFormat="1" applyFont="1" applyFill="1" applyBorder="1" applyAlignment="1">
      <alignment vertical="top"/>
    </xf>
    <xf numFmtId="173" fontId="0" fillId="4" borderId="17" xfId="3" applyNumberFormat="1" applyFont="1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0" borderId="40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12" borderId="55" xfId="0" applyFill="1" applyBorder="1" applyAlignment="1">
      <alignment horizontal="center" vertical="top" wrapText="1"/>
    </xf>
    <xf numFmtId="0" fontId="0" fillId="4" borderId="55" xfId="0" applyFill="1" applyBorder="1" applyAlignment="1">
      <alignment horizontal="center" vertical="top" wrapText="1"/>
    </xf>
    <xf numFmtId="0" fontId="0" fillId="4" borderId="32" xfId="0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0" fillId="4" borderId="3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5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">
    <dxf>
      <font>
        <b/>
        <i val="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9</xdr:row>
      <xdr:rowOff>28575</xdr:rowOff>
    </xdr:from>
    <xdr:to>
      <xdr:col>19</xdr:col>
      <xdr:colOff>239020</xdr:colOff>
      <xdr:row>18</xdr:row>
      <xdr:rowOff>143580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29C48E-152D-B5A9-25D0-B339C7B33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9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039975" y="1905000"/>
          <a:ext cx="6411220" cy="50489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10</xdr:row>
      <xdr:rowOff>9525</xdr:rowOff>
    </xdr:from>
    <xdr:to>
      <xdr:col>7</xdr:col>
      <xdr:colOff>600075</xdr:colOff>
      <xdr:row>46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05741" y="1819275"/>
          <a:ext cx="6614159" cy="6558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CHLE%20Projects/MassHealth%20Waiver%20Cost%20Protocol/Models/FY15%20Model/CostLimit_FY15_12272016.xlsx" TargetMode="External"/><Relationship Id="rId1" Type="http://schemas.openxmlformats.org/officeDocument/2006/relationships/externalLinkPath" Target="/CHLE%20Projects/MassHealth%20Waiver%20Cost%20Protocol/Models/FY15%20Model/CostLimit_FY15_1227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lsck\Dropbox\NH%20DSH%20Project\1_SFY%202020%20New%20Hampshire\Data%20Validation\1_SFY2020_NH%20DSH%20Data%20Validation_05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enierm\Dropbox%20(UMass%20Medical%20School)\NH%20DSH%20Project\1_SFY%202020%20New%20Hampshire\Data%20Validation\1_SFY2020_NH%20DSH%20Data%20Validation_05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lrer\OneDrive%20-%20University%20Of%20Massachusetts%20Medical%20School\Documents\MH%20Waiver%20Cost%20Protocol\UCCR%20Workbook%20-%20versionFY23.01%20-%2005082024.xlsx" TargetMode="External"/><Relationship Id="rId1" Type="http://schemas.openxmlformats.org/officeDocument/2006/relationships/externalLinkPath" Target="file:///C:\Users\mylrer\OneDrive%20-%20University%20Of%20Massachusetts%20Medical%20School\Documents\MH%20Waiver%20Cost%20Protocol\UCCR%20Workbook%20-%20versionFY23.01%20-%200508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lculation"/>
      <sheetName val="Extracts"/>
      <sheetName val="HSNAdjustment"/>
      <sheetName val="SchE"/>
      <sheetName val="AdjustmentNotes"/>
      <sheetName val="ReportTemplate"/>
      <sheetName val="Lists"/>
      <sheetName val="J - LIST"/>
    </sheetNames>
    <sheetDataSet>
      <sheetData sheetId="0">
        <row r="7">
          <cell r="A7">
            <v>220029</v>
          </cell>
          <cell r="B7" t="str">
            <v>Anna Jaques Hospital</v>
          </cell>
          <cell r="C7">
            <v>42277</v>
          </cell>
          <cell r="D7">
            <v>5699159.7156659868</v>
          </cell>
          <cell r="E7">
            <v>10609903.622989215</v>
          </cell>
          <cell r="F7">
            <v>1054976.7431434232</v>
          </cell>
          <cell r="G7">
            <v>11329618.406636961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187962.28819077389</v>
          </cell>
          <cell r="N7">
            <v>28881620.77662636</v>
          </cell>
          <cell r="O7">
            <v>2630689</v>
          </cell>
          <cell r="P7">
            <v>2359590</v>
          </cell>
          <cell r="Q7">
            <v>5765082</v>
          </cell>
          <cell r="R7">
            <v>3619545</v>
          </cell>
          <cell r="S7">
            <v>863669</v>
          </cell>
          <cell r="T7">
            <v>10476135</v>
          </cell>
          <cell r="U7">
            <v>25714710</v>
          </cell>
        </row>
        <row r="8">
          <cell r="A8">
            <v>221303</v>
          </cell>
          <cell r="B8" t="str">
            <v>Athol Memorial Hospital</v>
          </cell>
          <cell r="C8">
            <v>42277</v>
          </cell>
          <cell r="D8">
            <v>1569699.3532857893</v>
          </cell>
          <cell r="E8">
            <v>1764714.5091848935</v>
          </cell>
          <cell r="F8">
            <v>193384.93124769791</v>
          </cell>
          <cell r="G8">
            <v>3262460.89956987</v>
          </cell>
          <cell r="H8">
            <v>306559.83359148307</v>
          </cell>
          <cell r="I8">
            <v>430500.40955919609</v>
          </cell>
          <cell r="J8">
            <v>39862.728551023676</v>
          </cell>
          <cell r="K8">
            <v>327437.76355198148</v>
          </cell>
          <cell r="L8">
            <v>0</v>
          </cell>
          <cell r="M8">
            <v>0</v>
          </cell>
          <cell r="N8">
            <v>7894620.4285419341</v>
          </cell>
          <cell r="O8">
            <v>41852.3413</v>
          </cell>
          <cell r="P8">
            <v>870979.54724399978</v>
          </cell>
          <cell r="Q8">
            <v>116389.80880000001</v>
          </cell>
          <cell r="R8">
            <v>2467131.0552559998</v>
          </cell>
          <cell r="S8">
            <v>497728.06269999995</v>
          </cell>
          <cell r="T8">
            <v>2901363.39</v>
          </cell>
          <cell r="U8">
            <v>6895444.2052999996</v>
          </cell>
        </row>
        <row r="9">
          <cell r="A9">
            <v>220016</v>
          </cell>
          <cell r="B9" t="str">
            <v>Baystate Franklin Medical Center</v>
          </cell>
          <cell r="C9">
            <v>42277</v>
          </cell>
          <cell r="D9">
            <v>6129559.4042551871</v>
          </cell>
          <cell r="E9">
            <v>10716861.691916149</v>
          </cell>
          <cell r="F9">
            <v>828498.27262871922</v>
          </cell>
          <cell r="G9">
            <v>5452181.4703127891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1939595.1823619781</v>
          </cell>
          <cell r="M9">
            <v>0</v>
          </cell>
          <cell r="N9">
            <v>25066696.021474823</v>
          </cell>
          <cell r="O9">
            <v>2291342.15</v>
          </cell>
          <cell r="P9">
            <v>2484404.6099998942</v>
          </cell>
          <cell r="Q9">
            <v>4572774.2999999961</v>
          </cell>
          <cell r="R9">
            <v>4502302.3200000608</v>
          </cell>
          <cell r="S9">
            <v>408636.88514189771</v>
          </cell>
          <cell r="T9">
            <v>4472680.27999999</v>
          </cell>
          <cell r="U9">
            <v>18732140.545141838</v>
          </cell>
        </row>
        <row r="10">
          <cell r="A10">
            <v>220050</v>
          </cell>
          <cell r="B10" t="str">
            <v>Baystate Mary Lane Hospital</v>
          </cell>
          <cell r="C10">
            <v>42277</v>
          </cell>
          <cell r="D10">
            <v>2024650.3287194178</v>
          </cell>
          <cell r="E10">
            <v>3149676.7241382939</v>
          </cell>
          <cell r="F10">
            <v>411693.57985897071</v>
          </cell>
          <cell r="G10">
            <v>1058848.8912450403</v>
          </cell>
          <cell r="H10">
            <v>378113.38787893648</v>
          </cell>
          <cell r="I10">
            <v>544953.97650842438</v>
          </cell>
          <cell r="J10">
            <v>107730.40728946048</v>
          </cell>
          <cell r="K10">
            <v>130494.4499053067</v>
          </cell>
          <cell r="L10">
            <v>202862.27595087839</v>
          </cell>
          <cell r="M10">
            <v>0</v>
          </cell>
          <cell r="N10">
            <v>8009024.0214947294</v>
          </cell>
          <cell r="O10">
            <v>253745.53000000003</v>
          </cell>
          <cell r="P10">
            <v>1271978.4699999872</v>
          </cell>
          <cell r="Q10">
            <v>521913.0199999999</v>
          </cell>
          <cell r="R10">
            <v>1942239.5800000646</v>
          </cell>
          <cell r="S10">
            <v>122699.40939664873</v>
          </cell>
          <cell r="T10">
            <v>904736.8600000001</v>
          </cell>
          <cell r="U10">
            <v>5017312.8693967005</v>
          </cell>
        </row>
        <row r="11">
          <cell r="A11">
            <v>220077</v>
          </cell>
          <cell r="B11" t="str">
            <v>Baystate Medical Center</v>
          </cell>
          <cell r="C11">
            <v>42277</v>
          </cell>
          <cell r="D11">
            <v>85007810.668367162</v>
          </cell>
          <cell r="E11">
            <v>182653729.25148389</v>
          </cell>
          <cell r="F11">
            <v>6662189.9185807072</v>
          </cell>
          <cell r="G11">
            <v>29863673.826025549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25667422.101384431</v>
          </cell>
          <cell r="M11">
            <v>0</v>
          </cell>
          <cell r="N11">
            <v>329854825.76584172</v>
          </cell>
          <cell r="O11">
            <v>38055170.009999804</v>
          </cell>
          <cell r="P11">
            <v>27992498.590035647</v>
          </cell>
          <cell r="Q11">
            <v>87138022.729999855</v>
          </cell>
          <cell r="R11">
            <v>69835857.479984149</v>
          </cell>
          <cell r="S11">
            <v>5822270.9246862009</v>
          </cell>
          <cell r="T11">
            <v>22378614.77999929</v>
          </cell>
          <cell r="U11">
            <v>251222434.51470491</v>
          </cell>
        </row>
        <row r="12">
          <cell r="A12">
            <v>220065</v>
          </cell>
          <cell r="B12" t="str">
            <v>Baystate Noble Hospital</v>
          </cell>
          <cell r="C12">
            <v>42277</v>
          </cell>
          <cell r="D12">
            <v>2916317.8391149086</v>
          </cell>
          <cell r="E12">
            <v>8770779.5398234632</v>
          </cell>
          <cell r="F12">
            <v>1367347.627095344</v>
          </cell>
          <cell r="G12">
            <v>3153806.3191559301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687777.63833166321</v>
          </cell>
          <cell r="M12">
            <v>103468.56269204225</v>
          </cell>
          <cell r="N12">
            <v>16999497.526213352</v>
          </cell>
          <cell r="O12">
            <v>1053053.83</v>
          </cell>
          <cell r="P12">
            <v>1514257.0699999668</v>
          </cell>
          <cell r="Q12">
            <v>3425455.7199999997</v>
          </cell>
          <cell r="R12">
            <v>4691626.6800000481</v>
          </cell>
          <cell r="S12">
            <v>448342.75034582615</v>
          </cell>
          <cell r="T12">
            <v>2843360.2599999937</v>
          </cell>
          <cell r="U12">
            <v>13976096.310345836</v>
          </cell>
        </row>
        <row r="13">
          <cell r="A13">
            <v>220030</v>
          </cell>
          <cell r="B13" t="str">
            <v>Baystate Wing Hospital</v>
          </cell>
          <cell r="C13">
            <v>42277</v>
          </cell>
          <cell r="D13">
            <v>5032008.129949972</v>
          </cell>
          <cell r="E13">
            <v>10950538.597522238</v>
          </cell>
          <cell r="F13">
            <v>948354.05105054134</v>
          </cell>
          <cell r="G13">
            <v>0</v>
          </cell>
          <cell r="H13">
            <v>430445.93070337467</v>
          </cell>
          <cell r="I13">
            <v>1848300.0812744384</v>
          </cell>
          <cell r="J13">
            <v>85685.586864221958</v>
          </cell>
          <cell r="K13">
            <v>0</v>
          </cell>
          <cell r="L13">
            <v>1988812.3751245076</v>
          </cell>
          <cell r="M13">
            <v>0</v>
          </cell>
          <cell r="N13">
            <v>21284144.752489295</v>
          </cell>
          <cell r="O13">
            <v>921691.58</v>
          </cell>
          <cell r="P13">
            <v>2578756.020000088</v>
          </cell>
          <cell r="Q13">
            <v>3130726.6999999988</v>
          </cell>
          <cell r="R13">
            <v>6342182.0000001919</v>
          </cell>
          <cell r="S13">
            <v>698004.44949805981</v>
          </cell>
          <cell r="T13">
            <v>0</v>
          </cell>
          <cell r="U13">
            <v>13671360.749498338</v>
          </cell>
        </row>
        <row r="14">
          <cell r="A14">
            <v>220046</v>
          </cell>
          <cell r="B14" t="str">
            <v>Berkshire Medical Center</v>
          </cell>
          <cell r="C14">
            <v>42277</v>
          </cell>
          <cell r="D14">
            <v>23945014.785232414</v>
          </cell>
          <cell r="E14">
            <v>39857793.780714683</v>
          </cell>
          <cell r="F14">
            <v>4136660.119082801</v>
          </cell>
          <cell r="G14">
            <v>65025040.818992063</v>
          </cell>
          <cell r="H14">
            <v>2165770.5599437747</v>
          </cell>
          <cell r="I14">
            <v>3729348.7660906482</v>
          </cell>
          <cell r="J14">
            <v>445972.48970145371</v>
          </cell>
          <cell r="K14">
            <v>4626848.989999895</v>
          </cell>
          <cell r="L14">
            <v>0</v>
          </cell>
          <cell r="M14">
            <v>0</v>
          </cell>
          <cell r="N14">
            <v>143932450.30975774</v>
          </cell>
          <cell r="O14">
            <v>9838443.8399999607</v>
          </cell>
          <cell r="P14">
            <v>10675758.810004996</v>
          </cell>
          <cell r="Q14">
            <v>16050726.260000143</v>
          </cell>
          <cell r="R14">
            <v>26802368.09000285</v>
          </cell>
          <cell r="S14">
            <v>4614566.5199999996</v>
          </cell>
          <cell r="T14">
            <v>62472888.709999032</v>
          </cell>
          <cell r="U14">
            <v>130454752.23000699</v>
          </cell>
        </row>
        <row r="15">
          <cell r="A15">
            <v>220086</v>
          </cell>
          <cell r="B15" t="str">
            <v>Beth Israel  Deaconess Medical Center</v>
          </cell>
          <cell r="C15">
            <v>42277</v>
          </cell>
          <cell r="D15">
            <v>61328866.585123472</v>
          </cell>
          <cell r="E15">
            <v>88989111.978201017</v>
          </cell>
          <cell r="F15">
            <v>11117089.489101216</v>
          </cell>
          <cell r="G15">
            <v>112638070.82143322</v>
          </cell>
          <cell r="H15">
            <v>632343.80916070438</v>
          </cell>
          <cell r="I15">
            <v>763257.94104774517</v>
          </cell>
          <cell r="J15">
            <v>161135.0832329792</v>
          </cell>
          <cell r="K15">
            <v>781474.94089350058</v>
          </cell>
          <cell r="L15">
            <v>0</v>
          </cell>
          <cell r="M15">
            <v>0</v>
          </cell>
          <cell r="N15">
            <v>276411350.64819384</v>
          </cell>
          <cell r="O15">
            <v>31245353</v>
          </cell>
          <cell r="P15">
            <v>19509107</v>
          </cell>
          <cell r="Q15">
            <v>47884437</v>
          </cell>
          <cell r="R15">
            <v>41833620</v>
          </cell>
          <cell r="S15">
            <v>7632675</v>
          </cell>
          <cell r="T15">
            <v>132560704</v>
          </cell>
          <cell r="U15">
            <v>280665896</v>
          </cell>
        </row>
        <row r="16">
          <cell r="A16">
            <v>220108</v>
          </cell>
          <cell r="B16" t="str">
            <v>Beth Israel Deaconess Hospital Milton</v>
          </cell>
          <cell r="C16">
            <v>42277</v>
          </cell>
          <cell r="D16">
            <v>2949805.3727924158</v>
          </cell>
          <cell r="E16">
            <v>5331691.0142324129</v>
          </cell>
          <cell r="F16">
            <v>242264.95652744369</v>
          </cell>
          <cell r="G16">
            <v>10304520.346674019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18828281.690226294</v>
          </cell>
          <cell r="O16">
            <v>1172701</v>
          </cell>
          <cell r="P16">
            <v>1221399</v>
          </cell>
          <cell r="Q16">
            <v>1625403</v>
          </cell>
          <cell r="R16">
            <v>3240438</v>
          </cell>
          <cell r="S16">
            <v>191822</v>
          </cell>
          <cell r="T16">
            <v>9334410</v>
          </cell>
          <cell r="U16">
            <v>16786173</v>
          </cell>
        </row>
        <row r="17">
          <cell r="A17">
            <v>220083</v>
          </cell>
          <cell r="B17" t="str">
            <v>Beth Israel Deaconess Hospital Needham</v>
          </cell>
          <cell r="C17">
            <v>42277</v>
          </cell>
          <cell r="D17">
            <v>1603210.5169859023</v>
          </cell>
          <cell r="E17">
            <v>1343197.4110221916</v>
          </cell>
          <cell r="F17">
            <v>168390.10254634684</v>
          </cell>
          <cell r="G17">
            <v>4250210.0026413836</v>
          </cell>
          <cell r="H17">
            <v>4545.6965971079744</v>
          </cell>
          <cell r="I17">
            <v>647.11663347475974</v>
          </cell>
          <cell r="J17">
            <v>0</v>
          </cell>
          <cell r="K17">
            <v>6260.7541778508958</v>
          </cell>
          <cell r="L17">
            <v>0</v>
          </cell>
          <cell r="M17">
            <v>0</v>
          </cell>
          <cell r="N17">
            <v>7376461.6006042575</v>
          </cell>
          <cell r="O17">
            <v>353194</v>
          </cell>
          <cell r="P17">
            <v>1140892</v>
          </cell>
          <cell r="Q17">
            <v>245062</v>
          </cell>
          <cell r="R17">
            <v>1458110</v>
          </cell>
          <cell r="S17">
            <v>2837</v>
          </cell>
          <cell r="T17">
            <v>2962817</v>
          </cell>
          <cell r="U17">
            <v>6162912</v>
          </cell>
        </row>
        <row r="18">
          <cell r="A18">
            <v>220060</v>
          </cell>
          <cell r="B18" t="str">
            <v>Beth Israel Deaconess Hospital Plymouth</v>
          </cell>
          <cell r="C18">
            <v>42277</v>
          </cell>
          <cell r="D18">
            <v>10193240.120681379</v>
          </cell>
          <cell r="E18">
            <v>17923498.225746974</v>
          </cell>
          <cell r="F18">
            <v>1467908.0123410053</v>
          </cell>
          <cell r="G18">
            <v>22528236.999302257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52112883.35807161</v>
          </cell>
          <cell r="O18">
            <v>3750294</v>
          </cell>
          <cell r="P18">
            <v>5122080</v>
          </cell>
          <cell r="Q18">
            <v>5874070</v>
          </cell>
          <cell r="R18">
            <v>7678329</v>
          </cell>
          <cell r="S18">
            <v>298862</v>
          </cell>
          <cell r="T18">
            <v>15963163.15</v>
          </cell>
          <cell r="U18">
            <v>38686798.149999999</v>
          </cell>
        </row>
        <row r="19">
          <cell r="A19">
            <v>223302</v>
          </cell>
          <cell r="B19" t="str">
            <v>Boston Children's Hospital</v>
          </cell>
          <cell r="C19">
            <v>42277</v>
          </cell>
          <cell r="D19">
            <v>183170781.14013934</v>
          </cell>
          <cell r="E19">
            <v>105752843.38313115</v>
          </cell>
          <cell r="F19">
            <v>2258735.1180180912</v>
          </cell>
          <cell r="G19">
            <v>0</v>
          </cell>
          <cell r="H19">
            <v>7430491.3497414663</v>
          </cell>
          <cell r="I19">
            <v>1077733.0234436977</v>
          </cell>
          <cell r="J19">
            <v>33989.980921397262</v>
          </cell>
          <cell r="K19">
            <v>0</v>
          </cell>
          <cell r="L19">
            <v>0</v>
          </cell>
          <cell r="M19">
            <v>0</v>
          </cell>
          <cell r="N19">
            <v>299724573.99539512</v>
          </cell>
          <cell r="O19">
            <v>99717212.26875326</v>
          </cell>
          <cell r="P19">
            <v>44475800.953363597</v>
          </cell>
          <cell r="Q19">
            <v>45076857.427725285</v>
          </cell>
          <cell r="R19">
            <v>42298803.661785349</v>
          </cell>
          <cell r="S19">
            <v>669578</v>
          </cell>
          <cell r="T19">
            <v>0</v>
          </cell>
          <cell r="U19">
            <v>232238252.31162751</v>
          </cell>
        </row>
        <row r="20">
          <cell r="A20">
            <v>220031</v>
          </cell>
          <cell r="B20" t="str">
            <v>Boston Medical Center</v>
          </cell>
          <cell r="C20">
            <v>42277</v>
          </cell>
          <cell r="D20">
            <v>243194971.90564781</v>
          </cell>
          <cell r="E20">
            <v>231059004.60230324</v>
          </cell>
          <cell r="F20">
            <v>125720377.85694592</v>
          </cell>
          <cell r="G20">
            <v>145286340.00884369</v>
          </cell>
          <cell r="H20">
            <v>32581853.35837185</v>
          </cell>
          <cell r="I20">
            <v>40327925.864058547</v>
          </cell>
          <cell r="J20">
            <v>7071533.1080565089</v>
          </cell>
          <cell r="K20">
            <v>11513640.151181437</v>
          </cell>
          <cell r="L20">
            <v>1785661.5108147454</v>
          </cell>
          <cell r="M20">
            <v>3358100.65995456</v>
          </cell>
          <cell r="N20">
            <v>841899409.02617824</v>
          </cell>
          <cell r="O20">
            <v>87440044</v>
          </cell>
          <cell r="P20">
            <v>126113166</v>
          </cell>
          <cell r="Q20">
            <v>87361463</v>
          </cell>
          <cell r="R20">
            <v>181235147</v>
          </cell>
          <cell r="S20">
            <v>100978422</v>
          </cell>
          <cell r="T20">
            <v>125320250</v>
          </cell>
          <cell r="U20">
            <v>708448492</v>
          </cell>
        </row>
        <row r="21">
          <cell r="A21">
            <v>220119</v>
          </cell>
          <cell r="B21" t="str">
            <v>Brigham and Women's Faulkner Hospital</v>
          </cell>
          <cell r="C21">
            <v>42277</v>
          </cell>
          <cell r="D21">
            <v>12008658.781425435</v>
          </cell>
          <cell r="E21">
            <v>12387609.215054682</v>
          </cell>
          <cell r="F21">
            <v>1563927.3460156431</v>
          </cell>
          <cell r="G21">
            <v>24423145.485993825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43113.404457774333</v>
          </cell>
          <cell r="M21">
            <v>0</v>
          </cell>
          <cell r="N21">
            <v>50426454.232947364</v>
          </cell>
          <cell r="O21">
            <v>4116227.6731928554</v>
          </cell>
          <cell r="P21">
            <v>2746451.8741339711</v>
          </cell>
          <cell r="Q21">
            <v>4984773.9626000002</v>
          </cell>
          <cell r="R21">
            <v>4851353.4398999996</v>
          </cell>
          <cell r="S21">
            <v>1645176</v>
          </cell>
          <cell r="T21">
            <v>16248409.102149192</v>
          </cell>
          <cell r="U21">
            <v>34592392.051976018</v>
          </cell>
        </row>
        <row r="22">
          <cell r="A22">
            <v>220110</v>
          </cell>
          <cell r="B22" t="str">
            <v>Brigham and Women's Hospital</v>
          </cell>
          <cell r="C22">
            <v>42277</v>
          </cell>
          <cell r="D22">
            <v>122121139.30911259</v>
          </cell>
          <cell r="E22">
            <v>91649677.058775231</v>
          </cell>
          <cell r="F22">
            <v>13793468.419730354</v>
          </cell>
          <cell r="G22">
            <v>54006129.16140385</v>
          </cell>
          <cell r="H22">
            <v>1621866.2806730103</v>
          </cell>
          <cell r="I22">
            <v>1935484.2451282698</v>
          </cell>
          <cell r="J22">
            <v>221457.45896256238</v>
          </cell>
          <cell r="K22">
            <v>906052.21141406067</v>
          </cell>
          <cell r="L22">
            <v>4628433.2761910278</v>
          </cell>
          <cell r="M22">
            <v>0</v>
          </cell>
          <cell r="N22">
            <v>290883707.42139101</v>
          </cell>
          <cell r="O22">
            <v>65374747.226133108</v>
          </cell>
          <cell r="P22">
            <v>26182796.301132716</v>
          </cell>
          <cell r="Q22">
            <v>42206514.760950871</v>
          </cell>
          <cell r="R22">
            <v>25718152.934273258</v>
          </cell>
          <cell r="S22">
            <v>10423334.023543544</v>
          </cell>
          <cell r="T22">
            <v>45818800.666351236</v>
          </cell>
          <cell r="U22">
            <v>215724345.91238472</v>
          </cell>
        </row>
        <row r="23">
          <cell r="A23">
            <v>220022</v>
          </cell>
          <cell r="B23" t="str">
            <v>Cambridge Health Alliance</v>
          </cell>
          <cell r="C23">
            <v>42185</v>
          </cell>
          <cell r="D23">
            <v>69397973</v>
          </cell>
          <cell r="E23">
            <v>102099158</v>
          </cell>
          <cell r="F23">
            <v>43234687</v>
          </cell>
          <cell r="G23">
            <v>9787364</v>
          </cell>
          <cell r="H23">
            <v>17818025</v>
          </cell>
          <cell r="I23">
            <v>18640342</v>
          </cell>
          <cell r="J23">
            <v>6515099</v>
          </cell>
          <cell r="K23">
            <v>0</v>
          </cell>
          <cell r="L23">
            <v>72258204</v>
          </cell>
          <cell r="M23">
            <v>0</v>
          </cell>
          <cell r="N23">
            <v>339750852</v>
          </cell>
          <cell r="O23">
            <v>37079385</v>
          </cell>
          <cell r="P23">
            <v>78926626</v>
          </cell>
          <cell r="Q23">
            <v>23015930</v>
          </cell>
          <cell r="R23">
            <v>76059086</v>
          </cell>
          <cell r="S23">
            <v>1110564</v>
          </cell>
          <cell r="T23">
            <v>59318746</v>
          </cell>
          <cell r="U23">
            <v>275510337</v>
          </cell>
        </row>
        <row r="24">
          <cell r="A24">
            <v>220012</v>
          </cell>
          <cell r="B24" t="str">
            <v>Cape Cod Hospital</v>
          </cell>
          <cell r="C24">
            <v>42277</v>
          </cell>
          <cell r="D24">
            <v>20872359.439721189</v>
          </cell>
          <cell r="E24">
            <v>37210571.621743187</v>
          </cell>
          <cell r="F24">
            <v>6250150.3686767733</v>
          </cell>
          <cell r="G24">
            <v>29798582.366072007</v>
          </cell>
          <cell r="H24">
            <v>4115093.4507848015</v>
          </cell>
          <cell r="I24">
            <v>5896427.4099807572</v>
          </cell>
          <cell r="J24">
            <v>1093685.8415780633</v>
          </cell>
          <cell r="K24">
            <v>4042351.6795289041</v>
          </cell>
          <cell r="L24">
            <v>0</v>
          </cell>
          <cell r="M24">
            <v>602993.40277942806</v>
          </cell>
          <cell r="N24">
            <v>109882215.58086511</v>
          </cell>
          <cell r="O24">
            <v>10551452.980000036</v>
          </cell>
          <cell r="P24">
            <v>8282383.7699984647</v>
          </cell>
          <cell r="Q24">
            <v>18395739.630000036</v>
          </cell>
          <cell r="R24">
            <v>18447042.729999211</v>
          </cell>
          <cell r="S24">
            <v>4627235.9000000004</v>
          </cell>
          <cell r="T24">
            <v>31924086.595637098</v>
          </cell>
          <cell r="U24">
            <v>92227941.605634838</v>
          </cell>
        </row>
        <row r="25">
          <cell r="A25">
            <v>224031</v>
          </cell>
          <cell r="B25" t="str">
            <v xml:space="preserve">Cape Cod MHC </v>
          </cell>
          <cell r="C25">
            <v>42185</v>
          </cell>
          <cell r="D25">
            <v>4692117.367154086</v>
          </cell>
          <cell r="E25">
            <v>0</v>
          </cell>
          <cell r="F25">
            <v>1988997.303699031</v>
          </cell>
          <cell r="G25">
            <v>0</v>
          </cell>
          <cell r="H25">
            <v>545515.5847515316</v>
          </cell>
          <cell r="I25">
            <v>0</v>
          </cell>
          <cell r="J25">
            <v>237972.58951667801</v>
          </cell>
          <cell r="K25">
            <v>0</v>
          </cell>
          <cell r="L25">
            <v>0</v>
          </cell>
          <cell r="M25">
            <v>0</v>
          </cell>
          <cell r="N25">
            <v>7464602.8451213269</v>
          </cell>
          <cell r="O25">
            <v>4734975</v>
          </cell>
          <cell r="P25">
            <v>447140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5182115</v>
          </cell>
        </row>
        <row r="26">
          <cell r="A26">
            <v>220017</v>
          </cell>
          <cell r="B26" t="str">
            <v>Carney Hospital</v>
          </cell>
          <cell r="C26">
            <v>42369</v>
          </cell>
          <cell r="D26">
            <v>15832592.393985836</v>
          </cell>
          <cell r="E26">
            <v>24539934.045367826</v>
          </cell>
          <cell r="F26">
            <v>2642154.8471984761</v>
          </cell>
          <cell r="G26">
            <v>18531362.963741634</v>
          </cell>
          <cell r="H26">
            <v>0</v>
          </cell>
          <cell r="I26">
            <v>12373.547762061615</v>
          </cell>
          <cell r="J26">
            <v>0</v>
          </cell>
          <cell r="K26">
            <v>0</v>
          </cell>
          <cell r="L26">
            <v>2322254.5028303997</v>
          </cell>
          <cell r="M26">
            <v>0</v>
          </cell>
          <cell r="N26">
            <v>63880672.300886236</v>
          </cell>
          <cell r="O26">
            <v>5402242.2799999956</v>
          </cell>
          <cell r="P26">
            <v>5827741.9800009485</v>
          </cell>
          <cell r="Q26">
            <v>7205209.20000003</v>
          </cell>
          <cell r="R26">
            <v>10216887.920000177</v>
          </cell>
          <cell r="S26">
            <v>3005920.8400000138</v>
          </cell>
          <cell r="T26">
            <v>14573745.159999274</v>
          </cell>
          <cell r="U26">
            <v>46231747.380000442</v>
          </cell>
        </row>
        <row r="27">
          <cell r="A27">
            <v>220058</v>
          </cell>
          <cell r="B27" t="str">
            <v>Clinton Hospital</v>
          </cell>
          <cell r="C27">
            <v>42277</v>
          </cell>
          <cell r="D27">
            <v>1414422.2503592763</v>
          </cell>
          <cell r="E27">
            <v>1703335.9420802812</v>
          </cell>
          <cell r="F27">
            <v>304072.21405263676</v>
          </cell>
          <cell r="G27">
            <v>0</v>
          </cell>
          <cell r="H27">
            <v>130297.63434669444</v>
          </cell>
          <cell r="I27">
            <v>158274.43451186165</v>
          </cell>
          <cell r="J27">
            <v>23438.990597335931</v>
          </cell>
          <cell r="K27">
            <v>0</v>
          </cell>
          <cell r="L27">
            <v>1251444.8398301755</v>
          </cell>
          <cell r="M27">
            <v>0</v>
          </cell>
          <cell r="N27">
            <v>4985286.3057782613</v>
          </cell>
          <cell r="O27">
            <v>1013251</v>
          </cell>
          <cell r="P27">
            <v>3640698</v>
          </cell>
          <cell r="Q27">
            <v>632563</v>
          </cell>
          <cell r="R27">
            <v>2724438</v>
          </cell>
          <cell r="S27">
            <v>0</v>
          </cell>
          <cell r="T27">
            <v>0</v>
          </cell>
          <cell r="U27">
            <v>8010950</v>
          </cell>
        </row>
        <row r="28">
          <cell r="A28">
            <v>220015</v>
          </cell>
          <cell r="B28" t="str">
            <v>Cooley Dickinson Hospital</v>
          </cell>
          <cell r="C28">
            <v>42277</v>
          </cell>
          <cell r="D28">
            <v>8067846.1875911672</v>
          </cell>
          <cell r="E28">
            <v>11231515.00437922</v>
          </cell>
          <cell r="F28">
            <v>1827589.5633974539</v>
          </cell>
          <cell r="G28">
            <v>17414446.344671376</v>
          </cell>
          <cell r="H28">
            <v>149948.40836356263</v>
          </cell>
          <cell r="I28">
            <v>118577.70461525208</v>
          </cell>
          <cell r="J28">
            <v>16836.956101886273</v>
          </cell>
          <cell r="K28">
            <v>240422.00333494277</v>
          </cell>
          <cell r="L28">
            <v>0</v>
          </cell>
          <cell r="M28">
            <v>330154.90915956494</v>
          </cell>
          <cell r="N28">
            <v>39397337.08161442</v>
          </cell>
          <cell r="O28">
            <v>3512186</v>
          </cell>
          <cell r="P28">
            <v>2624848.1</v>
          </cell>
          <cell r="Q28">
            <v>4136946</v>
          </cell>
          <cell r="R28">
            <v>5131244.4800000004</v>
          </cell>
          <cell r="S28">
            <v>473443</v>
          </cell>
          <cell r="T28">
            <v>13927981</v>
          </cell>
          <cell r="U28">
            <v>29806648.579999998</v>
          </cell>
        </row>
        <row r="29">
          <cell r="A29">
            <v>224028</v>
          </cell>
          <cell r="B29" t="str">
            <v xml:space="preserve">Corrigan Mental Health Center </v>
          </cell>
          <cell r="C29">
            <v>42185</v>
          </cell>
          <cell r="D29">
            <v>4805924.5942284334</v>
          </cell>
          <cell r="E29">
            <v>0</v>
          </cell>
          <cell r="F29">
            <v>2392844.4501272859</v>
          </cell>
          <cell r="G29">
            <v>0</v>
          </cell>
          <cell r="H29">
            <v>909928.25271548703</v>
          </cell>
          <cell r="I29">
            <v>0</v>
          </cell>
          <cell r="J29">
            <v>546187.51073866442</v>
          </cell>
          <cell r="K29">
            <v>0</v>
          </cell>
          <cell r="L29">
            <v>0</v>
          </cell>
          <cell r="M29">
            <v>0</v>
          </cell>
          <cell r="N29">
            <v>8654884.8078098707</v>
          </cell>
          <cell r="O29">
            <v>4363831</v>
          </cell>
          <cell r="P29">
            <v>1247787</v>
          </cell>
          <cell r="Q29">
            <v>0</v>
          </cell>
          <cell r="R29">
            <v>0</v>
          </cell>
          <cell r="S29">
            <v>708</v>
          </cell>
          <cell r="T29">
            <v>0</v>
          </cell>
          <cell r="U29">
            <v>5612326</v>
          </cell>
        </row>
        <row r="30">
          <cell r="A30">
            <v>220162</v>
          </cell>
          <cell r="B30" t="str">
            <v>Dana Farber Cancer Institute</v>
          </cell>
          <cell r="C30">
            <v>42277</v>
          </cell>
          <cell r="D30">
            <v>23935547.165430691</v>
          </cell>
          <cell r="E30">
            <v>12895218.772067456</v>
          </cell>
          <cell r="F30">
            <v>2559513.0178884459</v>
          </cell>
          <cell r="G30">
            <v>21126339.951437984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831546.90613859124</v>
          </cell>
          <cell r="N30">
            <v>61348165.812963165</v>
          </cell>
          <cell r="O30">
            <v>304935.22000000003</v>
          </cell>
          <cell r="P30">
            <v>16694107.259999899</v>
          </cell>
          <cell r="Q30">
            <v>637850.92999999993</v>
          </cell>
          <cell r="R30">
            <v>16516728.330000101</v>
          </cell>
          <cell r="S30">
            <v>-2674811</v>
          </cell>
          <cell r="T30">
            <v>13466641.279999906</v>
          </cell>
          <cell r="U30">
            <v>44945452.019999906</v>
          </cell>
        </row>
        <row r="31">
          <cell r="A31">
            <v>220084</v>
          </cell>
          <cell r="B31" t="str">
            <v>Emerson</v>
          </cell>
          <cell r="C31">
            <v>42277</v>
          </cell>
          <cell r="D31">
            <v>5544060.3034455134</v>
          </cell>
          <cell r="E31">
            <v>8518152.3450962044</v>
          </cell>
          <cell r="F31">
            <v>1038589.9214874511</v>
          </cell>
          <cell r="G31">
            <v>128307.89589878607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166922.08184107844</v>
          </cell>
          <cell r="N31">
            <v>15396032.547769032</v>
          </cell>
          <cell r="O31">
            <v>2087368</v>
          </cell>
          <cell r="P31">
            <v>1446335</v>
          </cell>
          <cell r="Q31">
            <v>3052948</v>
          </cell>
          <cell r="R31">
            <v>3213637</v>
          </cell>
          <cell r="S31">
            <v>273837</v>
          </cell>
          <cell r="T31">
            <v>96475</v>
          </cell>
          <cell r="U31">
            <v>10170600</v>
          </cell>
        </row>
        <row r="32">
          <cell r="A32">
            <v>221302</v>
          </cell>
          <cell r="B32" t="str">
            <v>Fairview Hospital</v>
          </cell>
          <cell r="C32">
            <v>42277</v>
          </cell>
          <cell r="D32">
            <v>2901607.3802409968</v>
          </cell>
          <cell r="E32">
            <v>4143336.6502682292</v>
          </cell>
          <cell r="F32">
            <v>602478.1733404767</v>
          </cell>
          <cell r="G32">
            <v>5548091.5545805134</v>
          </cell>
          <cell r="H32">
            <v>226741.77663043269</v>
          </cell>
          <cell r="I32">
            <v>335244.58235806791</v>
          </cell>
          <cell r="J32">
            <v>57628.563225320802</v>
          </cell>
          <cell r="K32">
            <v>426639.27195412642</v>
          </cell>
          <cell r="L32">
            <v>0</v>
          </cell>
          <cell r="M32">
            <v>0</v>
          </cell>
          <cell r="N32">
            <v>14241767.952598166</v>
          </cell>
          <cell r="O32">
            <v>850855</v>
          </cell>
          <cell r="P32">
            <v>1722435</v>
          </cell>
          <cell r="Q32">
            <v>1012399</v>
          </cell>
          <cell r="R32">
            <v>4330811</v>
          </cell>
          <cell r="S32">
            <v>1003550</v>
          </cell>
          <cell r="T32">
            <v>5402377</v>
          </cell>
          <cell r="U32">
            <v>14322427</v>
          </cell>
        </row>
        <row r="33">
          <cell r="A33">
            <v>220135</v>
          </cell>
          <cell r="B33" t="str">
            <v>Falmouth Hospital</v>
          </cell>
          <cell r="C33">
            <v>42277</v>
          </cell>
          <cell r="D33">
            <v>5792997.5140366154</v>
          </cell>
          <cell r="E33">
            <v>12193577.605213717</v>
          </cell>
          <cell r="F33">
            <v>1549196.981947928</v>
          </cell>
          <cell r="G33">
            <v>9915066.6419393457</v>
          </cell>
          <cell r="H33">
            <v>748213</v>
          </cell>
          <cell r="I33">
            <v>1249076</v>
          </cell>
          <cell r="J33">
            <v>297186</v>
          </cell>
          <cell r="K33">
            <v>1096044</v>
          </cell>
          <cell r="L33">
            <v>0</v>
          </cell>
          <cell r="M33">
            <v>197410.0074567328</v>
          </cell>
          <cell r="N33">
            <v>33038767.750594337</v>
          </cell>
          <cell r="O33">
            <v>2608972.1000000043</v>
          </cell>
          <cell r="P33">
            <v>2521982.670000161</v>
          </cell>
          <cell r="Q33">
            <v>5437928.46</v>
          </cell>
          <cell r="R33">
            <v>6251847.9899998605</v>
          </cell>
          <cell r="S33">
            <v>1037562.3699999999</v>
          </cell>
          <cell r="T33">
            <v>10005167.326336922</v>
          </cell>
          <cell r="U33">
            <v>27863460.916336946</v>
          </cell>
        </row>
        <row r="34">
          <cell r="A34">
            <v>220070</v>
          </cell>
          <cell r="B34" t="str">
            <v>Hallmark Health</v>
          </cell>
          <cell r="C34">
            <v>42277</v>
          </cell>
          <cell r="D34">
            <v>11450012.832904238</v>
          </cell>
          <cell r="E34">
            <v>20652871.600777961</v>
          </cell>
          <cell r="F34">
            <v>2445346.2626090031</v>
          </cell>
          <cell r="G34">
            <v>33786589.989813238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68334820.686104447</v>
          </cell>
          <cell r="O34">
            <v>4330102.0599999996</v>
          </cell>
          <cell r="P34">
            <v>5387318.5199999996</v>
          </cell>
          <cell r="Q34">
            <v>8183202.5099999998</v>
          </cell>
          <cell r="R34">
            <v>10845791.6</v>
          </cell>
          <cell r="S34">
            <v>1132278.6299999999</v>
          </cell>
          <cell r="T34">
            <v>27845085.540000182</v>
          </cell>
          <cell r="U34">
            <v>57723778.860000178</v>
          </cell>
        </row>
        <row r="35">
          <cell r="A35">
            <v>220019</v>
          </cell>
          <cell r="B35" t="str">
            <v>Harrington Memorial Hospital</v>
          </cell>
          <cell r="C35">
            <v>42277</v>
          </cell>
          <cell r="D35">
            <v>8376627.2558104703</v>
          </cell>
          <cell r="E35">
            <v>19154090.190551341</v>
          </cell>
          <cell r="F35">
            <v>570984.10981075279</v>
          </cell>
          <cell r="G35">
            <v>12501345.904174594</v>
          </cell>
          <cell r="H35">
            <v>1013146.0488253672</v>
          </cell>
          <cell r="I35">
            <v>3430216.6560191759</v>
          </cell>
          <cell r="J35">
            <v>96715.033924761126</v>
          </cell>
          <cell r="K35">
            <v>1163088.0769014484</v>
          </cell>
          <cell r="L35">
            <v>0</v>
          </cell>
          <cell r="M35">
            <v>0</v>
          </cell>
          <cell r="N35">
            <v>46306213.276017912</v>
          </cell>
          <cell r="O35">
            <v>1961989.4</v>
          </cell>
          <cell r="P35">
            <v>5479298.9399997434</v>
          </cell>
          <cell r="Q35">
            <v>4207407</v>
          </cell>
          <cell r="R35">
            <v>14351870.290000333</v>
          </cell>
          <cell r="S35">
            <v>623072.59000000008</v>
          </cell>
          <cell r="T35">
            <v>184477</v>
          </cell>
          <cell r="U35">
            <v>26808115.220000077</v>
          </cell>
        </row>
        <row r="36">
          <cell r="A36">
            <v>220001</v>
          </cell>
          <cell r="B36" t="str">
            <v>Health Alliance Hospital</v>
          </cell>
          <cell r="C36">
            <v>42277</v>
          </cell>
          <cell r="D36">
            <v>12578415.428065794</v>
          </cell>
          <cell r="E36">
            <v>19614409.67313017</v>
          </cell>
          <cell r="F36">
            <v>1784439.4687849388</v>
          </cell>
          <cell r="G36">
            <v>0</v>
          </cell>
          <cell r="H36">
            <v>76849.641152327342</v>
          </cell>
          <cell r="I36">
            <v>212449.49932148826</v>
          </cell>
          <cell r="J36">
            <v>303412.87973544409</v>
          </cell>
          <cell r="K36">
            <v>0</v>
          </cell>
          <cell r="L36">
            <v>6121824</v>
          </cell>
          <cell r="M36">
            <v>0</v>
          </cell>
          <cell r="N36">
            <v>40691800.590190165</v>
          </cell>
          <cell r="O36">
            <v>12074818</v>
          </cell>
          <cell r="P36">
            <v>26928489</v>
          </cell>
          <cell r="Q36">
            <v>7654649</v>
          </cell>
          <cell r="R36">
            <v>14324579</v>
          </cell>
          <cell r="S36">
            <v>0</v>
          </cell>
          <cell r="T36">
            <v>0</v>
          </cell>
          <cell r="U36">
            <v>60982535</v>
          </cell>
        </row>
        <row r="37">
          <cell r="A37">
            <v>220095</v>
          </cell>
          <cell r="B37" t="str">
            <v>Henry Heywood Memorial Hospital</v>
          </cell>
          <cell r="C37">
            <v>41913</v>
          </cell>
          <cell r="D37">
            <v>6615931.6265584957</v>
          </cell>
          <cell r="E37">
            <v>10330633.648955196</v>
          </cell>
          <cell r="F37">
            <v>1152548.2394739336</v>
          </cell>
          <cell r="G37">
            <v>13673441.989551233</v>
          </cell>
          <cell r="H37">
            <v>467996.5876156548</v>
          </cell>
          <cell r="I37">
            <v>903950.64072303451</v>
          </cell>
          <cell r="J37">
            <v>85992.756096237499</v>
          </cell>
          <cell r="K37">
            <v>644992.67731965799</v>
          </cell>
          <cell r="L37">
            <v>31531.411800000002</v>
          </cell>
          <cell r="M37">
            <v>0</v>
          </cell>
          <cell r="N37">
            <v>33907019.578093447</v>
          </cell>
          <cell r="O37">
            <v>1874653.7925</v>
          </cell>
          <cell r="P37">
            <v>3731547.6876299996</v>
          </cell>
          <cell r="Q37">
            <v>2331480.2880000002</v>
          </cell>
          <cell r="R37">
            <v>7306296.7275820011</v>
          </cell>
          <cell r="S37">
            <v>2076768.4340000001</v>
          </cell>
          <cell r="T37">
            <v>13722376.970000001</v>
          </cell>
          <cell r="U37">
            <v>31043123.899712004</v>
          </cell>
        </row>
        <row r="38">
          <cell r="A38">
            <v>220080</v>
          </cell>
          <cell r="B38" t="str">
            <v>Holy Family Hospital</v>
          </cell>
          <cell r="C38">
            <v>42369</v>
          </cell>
          <cell r="D38">
            <v>19473059.371249195</v>
          </cell>
          <cell r="E38">
            <v>31132027.532760017</v>
          </cell>
          <cell r="F38">
            <v>1951457.8489364982</v>
          </cell>
          <cell r="G38">
            <v>25486582.149313509</v>
          </cell>
          <cell r="H38">
            <v>92115.202967571866</v>
          </cell>
          <cell r="I38">
            <v>139342.00704152696</v>
          </cell>
          <cell r="J38">
            <v>261.35796829912067</v>
          </cell>
          <cell r="K38">
            <v>0</v>
          </cell>
          <cell r="L38">
            <v>2707485.6766559002</v>
          </cell>
          <cell r="M38">
            <v>0</v>
          </cell>
          <cell r="N38">
            <v>80982331.146892518</v>
          </cell>
          <cell r="O38">
            <v>9631064.7499999944</v>
          </cell>
          <cell r="P38">
            <v>9684072.5699985754</v>
          </cell>
          <cell r="Q38">
            <v>13379246.799999962</v>
          </cell>
          <cell r="R38">
            <v>15483008.259999607</v>
          </cell>
          <cell r="S38">
            <v>2945786.9299999839</v>
          </cell>
          <cell r="T38">
            <v>24240030.240000162</v>
          </cell>
          <cell r="U38">
            <v>75363209.549998283</v>
          </cell>
        </row>
        <row r="39">
          <cell r="A39">
            <v>220024</v>
          </cell>
          <cell r="B39" t="str">
            <v>Holyoke Medical Center</v>
          </cell>
          <cell r="C39">
            <v>42277</v>
          </cell>
          <cell r="D39">
            <v>10701570.005605526</v>
          </cell>
          <cell r="E39">
            <v>20107427.060091745</v>
          </cell>
          <cell r="F39">
            <v>1401446.1604206711</v>
          </cell>
          <cell r="G39">
            <v>0</v>
          </cell>
          <cell r="H39">
            <v>1544996.5862665088</v>
          </cell>
          <cell r="I39">
            <v>3148043.7993197376</v>
          </cell>
          <cell r="J39">
            <v>69518.734492389194</v>
          </cell>
          <cell r="K39">
            <v>0</v>
          </cell>
          <cell r="L39">
            <v>11941868.010100001</v>
          </cell>
          <cell r="M39">
            <v>0</v>
          </cell>
          <cell r="N39">
            <v>48914870.356296577</v>
          </cell>
          <cell r="O39">
            <v>4708106</v>
          </cell>
          <cell r="P39">
            <v>6337248</v>
          </cell>
          <cell r="Q39">
            <v>7469876</v>
          </cell>
          <cell r="R39">
            <v>15934384</v>
          </cell>
          <cell r="S39">
            <v>1263965</v>
          </cell>
          <cell r="T39">
            <v>0</v>
          </cell>
          <cell r="U39">
            <v>35713579</v>
          </cell>
        </row>
        <row r="40">
          <cell r="A40">
            <v>220171</v>
          </cell>
          <cell r="B40" t="str">
            <v>Lahey Hospital</v>
          </cell>
          <cell r="C40">
            <v>42277</v>
          </cell>
          <cell r="D40">
            <v>26178528.659479901</v>
          </cell>
          <cell r="E40">
            <v>28222985.994350277</v>
          </cell>
          <cell r="F40">
            <v>6821378.2014852772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4970869.0935022766</v>
          </cell>
          <cell r="M40">
            <v>0</v>
          </cell>
          <cell r="N40">
            <v>66193761.94881773</v>
          </cell>
          <cell r="O40">
            <v>12914862</v>
          </cell>
          <cell r="P40">
            <v>8543456</v>
          </cell>
          <cell r="Q40">
            <v>9263578.0599999987</v>
          </cell>
          <cell r="R40">
            <v>15468871.00999786</v>
          </cell>
          <cell r="S40">
            <v>2266004</v>
          </cell>
          <cell r="T40">
            <v>0</v>
          </cell>
          <cell r="U40">
            <v>48456771.069997862</v>
          </cell>
        </row>
        <row r="41">
          <cell r="A41">
            <v>220010</v>
          </cell>
          <cell r="B41" t="str">
            <v>Lawrence General Hospital</v>
          </cell>
          <cell r="C41">
            <v>42277</v>
          </cell>
          <cell r="D41">
            <v>33668350.704344429</v>
          </cell>
          <cell r="E41">
            <v>31160741.924309511</v>
          </cell>
          <cell r="F41">
            <v>11481334.557347327</v>
          </cell>
          <cell r="G41">
            <v>13658194.304840405</v>
          </cell>
          <cell r="H41">
            <v>1974308.1271008388</v>
          </cell>
          <cell r="I41">
            <v>1788036.1275727332</v>
          </cell>
          <cell r="J41">
            <v>1504072.4840304088</v>
          </cell>
          <cell r="K41">
            <v>814948.50175954052</v>
          </cell>
          <cell r="L41">
            <v>32199067</v>
          </cell>
          <cell r="M41">
            <v>0</v>
          </cell>
          <cell r="N41">
            <v>128249053.7313052</v>
          </cell>
          <cell r="O41">
            <v>7591276</v>
          </cell>
          <cell r="P41">
            <v>17895561</v>
          </cell>
          <cell r="Q41">
            <v>11031091</v>
          </cell>
          <cell r="R41">
            <v>16403746</v>
          </cell>
          <cell r="S41">
            <v>6969575</v>
          </cell>
          <cell r="T41">
            <v>14444965</v>
          </cell>
          <cell r="U41">
            <v>74336214</v>
          </cell>
        </row>
        <row r="42">
          <cell r="A42">
            <v>222006</v>
          </cell>
          <cell r="B42" t="str">
            <v xml:space="preserve">Lemuel Shattuck Hospital </v>
          </cell>
          <cell r="C42">
            <v>42185</v>
          </cell>
          <cell r="D42">
            <v>51080091.444877483</v>
          </cell>
          <cell r="E42">
            <v>0</v>
          </cell>
          <cell r="F42">
            <v>16497734.841496376</v>
          </cell>
          <cell r="G42">
            <v>0</v>
          </cell>
          <cell r="H42">
            <v>1653415.2245413691</v>
          </cell>
          <cell r="I42">
            <v>0</v>
          </cell>
          <cell r="J42">
            <v>334146.5145620791</v>
          </cell>
          <cell r="K42">
            <v>0</v>
          </cell>
          <cell r="L42">
            <v>0</v>
          </cell>
          <cell r="M42">
            <v>0</v>
          </cell>
          <cell r="N42">
            <v>69565388.025477305</v>
          </cell>
          <cell r="O42">
            <v>29064034</v>
          </cell>
          <cell r="P42">
            <v>381915</v>
          </cell>
          <cell r="Q42">
            <v>0</v>
          </cell>
          <cell r="R42">
            <v>0</v>
          </cell>
          <cell r="S42">
            <v>4768023</v>
          </cell>
          <cell r="T42">
            <v>0</v>
          </cell>
          <cell r="U42">
            <v>34213972</v>
          </cell>
        </row>
        <row r="43">
          <cell r="A43">
            <v>220063</v>
          </cell>
          <cell r="B43" t="str">
            <v>Lowell General Hospital</v>
          </cell>
          <cell r="C43">
            <v>42277</v>
          </cell>
          <cell r="D43">
            <v>35874375.994101964</v>
          </cell>
          <cell r="E43">
            <v>45004230.654996961</v>
          </cell>
          <cell r="F43">
            <v>1756866.6223015599</v>
          </cell>
          <cell r="G43">
            <v>61552680.241752438</v>
          </cell>
          <cell r="H43">
            <v>230932.14920008607</v>
          </cell>
          <cell r="I43">
            <v>185973.75524656547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144605059.41759959</v>
          </cell>
          <cell r="O43">
            <v>10094049</v>
          </cell>
          <cell r="P43">
            <v>18541930</v>
          </cell>
          <cell r="Q43">
            <v>12289821</v>
          </cell>
          <cell r="R43">
            <v>30225342</v>
          </cell>
          <cell r="S43">
            <v>2779722</v>
          </cell>
          <cell r="T43">
            <v>53338811</v>
          </cell>
          <cell r="U43">
            <v>127269675</v>
          </cell>
        </row>
        <row r="44">
          <cell r="A44">
            <v>220049</v>
          </cell>
          <cell r="B44" t="str">
            <v>Marlborough Hospital</v>
          </cell>
          <cell r="C44">
            <v>42277</v>
          </cell>
          <cell r="D44">
            <v>4080176.3467439916</v>
          </cell>
          <cell r="E44">
            <v>6848018.1139033167</v>
          </cell>
          <cell r="F44">
            <v>1214207.6886154676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2401844.1374281012</v>
          </cell>
          <cell r="M44">
            <v>0</v>
          </cell>
          <cell r="N44">
            <v>14544246.286690876</v>
          </cell>
          <cell r="O44">
            <v>3861054</v>
          </cell>
          <cell r="P44">
            <v>8484449</v>
          </cell>
          <cell r="Q44">
            <v>4565416</v>
          </cell>
          <cell r="R44">
            <v>6306958</v>
          </cell>
          <cell r="S44">
            <v>0</v>
          </cell>
          <cell r="T44">
            <v>0</v>
          </cell>
          <cell r="U44">
            <v>23217877</v>
          </cell>
        </row>
        <row r="45">
          <cell r="A45">
            <v>221300</v>
          </cell>
          <cell r="B45" t="str">
            <v>Martha's Vineyard Hospital</v>
          </cell>
          <cell r="C45">
            <v>42277</v>
          </cell>
          <cell r="D45">
            <v>4044269.5420034206</v>
          </cell>
          <cell r="E45">
            <v>0</v>
          </cell>
          <cell r="F45">
            <v>1553286.8387147496</v>
          </cell>
          <cell r="G45">
            <v>3020900.3903838899</v>
          </cell>
          <cell r="H45">
            <v>913378.64485340391</v>
          </cell>
          <cell r="I45">
            <v>0</v>
          </cell>
          <cell r="J45">
            <v>194711.14759099684</v>
          </cell>
          <cell r="K45">
            <v>396561.69944501889</v>
          </cell>
          <cell r="L45">
            <v>0</v>
          </cell>
          <cell r="M45">
            <v>0</v>
          </cell>
          <cell r="N45">
            <v>10123108.262991479</v>
          </cell>
          <cell r="O45">
            <v>911193</v>
          </cell>
          <cell r="P45">
            <v>3311255</v>
          </cell>
          <cell r="Q45">
            <v>0</v>
          </cell>
          <cell r="R45">
            <v>0</v>
          </cell>
          <cell r="S45">
            <v>2145854</v>
          </cell>
          <cell r="T45">
            <v>2789470</v>
          </cell>
          <cell r="U45">
            <v>9157772</v>
          </cell>
        </row>
        <row r="46">
          <cell r="A46">
            <v>220075</v>
          </cell>
          <cell r="B46" t="str">
            <v>Mass Eye &amp; Ear Infirmary</v>
          </cell>
          <cell r="C46">
            <v>42277</v>
          </cell>
          <cell r="D46">
            <v>8245020.2385711549</v>
          </cell>
          <cell r="E46">
            <v>8555881.379197102</v>
          </cell>
          <cell r="F46">
            <v>2980556.8757104594</v>
          </cell>
          <cell r="G46">
            <v>3328483.8658796302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1111075.3464406</v>
          </cell>
          <cell r="M46">
            <v>247779.75397797185</v>
          </cell>
          <cell r="N46">
            <v>24468797.459776916</v>
          </cell>
          <cell r="O46">
            <v>662004.96999999986</v>
          </cell>
          <cell r="P46">
            <v>5679638.240000031</v>
          </cell>
          <cell r="Q46">
            <v>889234.00999999989</v>
          </cell>
          <cell r="R46">
            <v>6898414.4199999878</v>
          </cell>
          <cell r="S46">
            <v>998118.59677600185</v>
          </cell>
          <cell r="T46">
            <v>2596302.6399998767</v>
          </cell>
          <cell r="U46">
            <v>17723712.876775898</v>
          </cell>
        </row>
        <row r="47">
          <cell r="A47">
            <v>220071</v>
          </cell>
          <cell r="B47" t="str">
            <v>Massachusetts General Hospital</v>
          </cell>
          <cell r="C47">
            <v>42277</v>
          </cell>
          <cell r="D47">
            <v>159760606.70339957</v>
          </cell>
          <cell r="E47">
            <v>122288087.98332945</v>
          </cell>
          <cell r="F47">
            <v>28550555.125455935</v>
          </cell>
          <cell r="G47">
            <v>159761647.70529667</v>
          </cell>
          <cell r="H47">
            <v>2478453.6467554262</v>
          </cell>
          <cell r="I47">
            <v>3052929.3397106524</v>
          </cell>
          <cell r="J47">
            <v>251137.83001418738</v>
          </cell>
          <cell r="K47">
            <v>2275732.5826085173</v>
          </cell>
          <cell r="L47">
            <v>10565053.598529888</v>
          </cell>
          <cell r="M47">
            <v>0</v>
          </cell>
          <cell r="N47">
            <v>488984204.51510018</v>
          </cell>
          <cell r="O47">
            <v>71814539.849503681</v>
          </cell>
          <cell r="P47">
            <v>42390549.65679241</v>
          </cell>
          <cell r="Q47">
            <v>47850082.963411927</v>
          </cell>
          <cell r="R47">
            <v>41173310.902603865</v>
          </cell>
          <cell r="S47">
            <v>30812380.594352908</v>
          </cell>
          <cell r="T47">
            <v>131524182.41801682</v>
          </cell>
          <cell r="U47">
            <v>365565046.38468158</v>
          </cell>
        </row>
        <row r="48">
          <cell r="A48">
            <v>222025</v>
          </cell>
          <cell r="B48" t="str">
            <v xml:space="preserve">Massachusetts Hospital School </v>
          </cell>
          <cell r="C48">
            <v>42185</v>
          </cell>
          <cell r="D48">
            <v>24461074.797918253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24461074.797918253</v>
          </cell>
          <cell r="O48">
            <v>22017580</v>
          </cell>
          <cell r="P48">
            <v>12662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22030242</v>
          </cell>
        </row>
        <row r="49">
          <cell r="A49">
            <v>220066</v>
          </cell>
          <cell r="B49" t="str">
            <v>Mercy Medical Center</v>
          </cell>
          <cell r="C49">
            <v>42185</v>
          </cell>
          <cell r="D49">
            <v>16764044.047479093</v>
          </cell>
          <cell r="E49">
            <v>38693648.763019115</v>
          </cell>
          <cell r="F49">
            <v>6177916.4097029269</v>
          </cell>
          <cell r="G49">
            <v>24472405.816629127</v>
          </cell>
          <cell r="H49">
            <v>69483.267546645569</v>
          </cell>
          <cell r="I49">
            <v>472709.62695964071</v>
          </cell>
          <cell r="J49">
            <v>18576.190325596821</v>
          </cell>
          <cell r="K49">
            <v>0</v>
          </cell>
          <cell r="L49">
            <v>35879307.584284671</v>
          </cell>
          <cell r="M49">
            <v>0</v>
          </cell>
          <cell r="N49">
            <v>122548091.7059468</v>
          </cell>
          <cell r="O49">
            <v>11459943.509999998</v>
          </cell>
          <cell r="P49">
            <v>7474959.0499999998</v>
          </cell>
          <cell r="Q49">
            <v>14925384.470000271</v>
          </cell>
          <cell r="R49">
            <v>14099907.1668001</v>
          </cell>
          <cell r="S49">
            <v>2561417.1800000002</v>
          </cell>
          <cell r="T49">
            <v>34303674</v>
          </cell>
          <cell r="U49">
            <v>84825285.376800358</v>
          </cell>
        </row>
        <row r="50">
          <cell r="A50">
            <v>220175</v>
          </cell>
          <cell r="B50" t="str">
            <v>MetroWest Medical Center</v>
          </cell>
          <cell r="C50">
            <v>42035</v>
          </cell>
          <cell r="D50">
            <v>24297303.039241306</v>
          </cell>
          <cell r="E50">
            <v>19250469.680739217</v>
          </cell>
          <cell r="F50">
            <v>3368405.0059358818</v>
          </cell>
          <cell r="G50">
            <v>3282948.0064562671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50199125.732372671</v>
          </cell>
          <cell r="O50">
            <v>12153015</v>
          </cell>
          <cell r="P50">
            <v>15162822</v>
          </cell>
          <cell r="Q50">
            <v>8434587</v>
          </cell>
          <cell r="R50">
            <v>9560177</v>
          </cell>
          <cell r="S50">
            <v>3676224</v>
          </cell>
          <cell r="T50">
            <v>4534573</v>
          </cell>
          <cell r="U50">
            <v>53521398</v>
          </cell>
        </row>
        <row r="51">
          <cell r="A51">
            <v>220090</v>
          </cell>
          <cell r="B51" t="str">
            <v>Milford Regional Medical Center</v>
          </cell>
          <cell r="C51">
            <v>42277</v>
          </cell>
          <cell r="D51">
            <v>9228100.1927396487</v>
          </cell>
          <cell r="E51">
            <v>12213693.558287021</v>
          </cell>
          <cell r="F51">
            <v>2095640.3567530024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18799875.852599997</v>
          </cell>
          <cell r="M51">
            <v>0</v>
          </cell>
          <cell r="N51">
            <v>42337309.960379668</v>
          </cell>
          <cell r="O51">
            <v>3560378.6</v>
          </cell>
          <cell r="P51">
            <v>4320453.53</v>
          </cell>
          <cell r="Q51">
            <v>4851978.18</v>
          </cell>
          <cell r="R51">
            <v>6588047.4699999997</v>
          </cell>
          <cell r="S51">
            <v>1423725</v>
          </cell>
          <cell r="T51">
            <v>11825800.780000001</v>
          </cell>
          <cell r="U51">
            <v>32570383.560000002</v>
          </cell>
        </row>
        <row r="52">
          <cell r="A52">
            <v>220073</v>
          </cell>
          <cell r="B52" t="str">
            <v>Morton Hospital</v>
          </cell>
          <cell r="C52">
            <v>42369</v>
          </cell>
          <cell r="D52">
            <v>9955024.6135607623</v>
          </cell>
          <cell r="E52">
            <v>11522806.594965061</v>
          </cell>
          <cell r="F52">
            <v>728971.94068445975</v>
          </cell>
          <cell r="G52">
            <v>16194657.65182057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1091925.3771790001</v>
          </cell>
          <cell r="M52">
            <v>0</v>
          </cell>
          <cell r="N52">
            <v>39493386.178209849</v>
          </cell>
          <cell r="O52">
            <v>3744768.0299999993</v>
          </cell>
          <cell r="P52">
            <v>5338058.9700008444</v>
          </cell>
          <cell r="Q52">
            <v>4805300.900000005</v>
          </cell>
          <cell r="R52">
            <v>7173600.1099993158</v>
          </cell>
          <cell r="S52">
            <v>1636259.8399999938</v>
          </cell>
          <cell r="T52">
            <v>15183185</v>
          </cell>
          <cell r="U52">
            <v>37881172.850000158</v>
          </cell>
        </row>
        <row r="53">
          <cell r="A53">
            <v>220002</v>
          </cell>
          <cell r="B53" t="str">
            <v>Mount Auburn Hospital</v>
          </cell>
          <cell r="C53">
            <v>42277</v>
          </cell>
          <cell r="D53">
            <v>10439086.092692241</v>
          </cell>
          <cell r="E53">
            <v>13942665.655151064</v>
          </cell>
          <cell r="F53">
            <v>2931643.1713141161</v>
          </cell>
          <cell r="G53">
            <v>22381605.349640083</v>
          </cell>
          <cell r="H53">
            <v>31617.310506345671</v>
          </cell>
          <cell r="I53">
            <v>0</v>
          </cell>
          <cell r="J53">
            <v>0</v>
          </cell>
          <cell r="K53">
            <v>0</v>
          </cell>
          <cell r="L53">
            <v>126840.16466287627</v>
          </cell>
          <cell r="M53">
            <v>0</v>
          </cell>
          <cell r="N53">
            <v>49853457.743966721</v>
          </cell>
          <cell r="O53">
            <v>3883058</v>
          </cell>
          <cell r="P53">
            <v>4039968</v>
          </cell>
          <cell r="Q53">
            <v>5512098</v>
          </cell>
          <cell r="R53">
            <v>6090120</v>
          </cell>
          <cell r="S53">
            <v>4075151</v>
          </cell>
          <cell r="T53">
            <v>20207866.786907274</v>
          </cell>
          <cell r="U53">
            <v>43808261.786907271</v>
          </cell>
        </row>
        <row r="54">
          <cell r="A54">
            <v>220177</v>
          </cell>
          <cell r="B54" t="str">
            <v>Nantucket Cottage Hospital</v>
          </cell>
          <cell r="C54">
            <v>42277</v>
          </cell>
          <cell r="D54">
            <v>5303607.134631495</v>
          </cell>
          <cell r="E54">
            <v>102895.43117020291</v>
          </cell>
          <cell r="F54">
            <v>2137832.8267302397</v>
          </cell>
          <cell r="G54">
            <v>1119537.4244199693</v>
          </cell>
          <cell r="H54">
            <v>376411.83214784472</v>
          </cell>
          <cell r="I54">
            <v>2541.5833767892736</v>
          </cell>
          <cell r="J54">
            <v>167771.38013769611</v>
          </cell>
          <cell r="K54">
            <v>909364.59307855391</v>
          </cell>
          <cell r="L54">
            <v>8395.9854831104076</v>
          </cell>
          <cell r="M54">
            <v>0</v>
          </cell>
          <cell r="N54">
            <v>10128358.1911759</v>
          </cell>
          <cell r="O54">
            <v>260658.49947556635</v>
          </cell>
          <cell r="P54">
            <v>1745471.9153521811</v>
          </cell>
          <cell r="Q54">
            <v>0</v>
          </cell>
          <cell r="R54">
            <v>13897.646694141857</v>
          </cell>
          <cell r="S54">
            <v>569690</v>
          </cell>
          <cell r="T54">
            <v>773222.90230247169</v>
          </cell>
          <cell r="U54">
            <v>3362940.9638243616</v>
          </cell>
        </row>
        <row r="55">
          <cell r="A55">
            <v>220098</v>
          </cell>
          <cell r="B55" t="str">
            <v>Nashoba Valley Medical Center</v>
          </cell>
          <cell r="C55">
            <v>42369</v>
          </cell>
          <cell r="D55">
            <v>1846503.0850132247</v>
          </cell>
          <cell r="E55">
            <v>3404343.1390703749</v>
          </cell>
          <cell r="F55">
            <v>333995.40908885247</v>
          </cell>
          <cell r="G55">
            <v>5464712.1231612135</v>
          </cell>
          <cell r="H55">
            <v>32339.489777038136</v>
          </cell>
          <cell r="I55">
            <v>93450.976244045931</v>
          </cell>
          <cell r="J55">
            <v>1698.0695512589514</v>
          </cell>
          <cell r="K55">
            <v>0</v>
          </cell>
          <cell r="L55">
            <v>359913.891168</v>
          </cell>
          <cell r="M55">
            <v>0</v>
          </cell>
          <cell r="N55">
            <v>11536956.183074009</v>
          </cell>
          <cell r="O55">
            <v>641705.33999999985</v>
          </cell>
          <cell r="P55">
            <v>1248167.4699999581</v>
          </cell>
          <cell r="Q55">
            <v>902037.89</v>
          </cell>
          <cell r="R55">
            <v>3375964.5099999835</v>
          </cell>
          <cell r="S55">
            <v>592334.84999999963</v>
          </cell>
          <cell r="T55">
            <v>4016908.9399999906</v>
          </cell>
          <cell r="U55">
            <v>10777118.999999931</v>
          </cell>
        </row>
        <row r="56">
          <cell r="A56">
            <v>220088</v>
          </cell>
          <cell r="B56" t="str">
            <v>New England Baptist Hospital</v>
          </cell>
          <cell r="C56">
            <v>42277</v>
          </cell>
          <cell r="D56">
            <v>1682328.347991179</v>
          </cell>
          <cell r="E56">
            <v>77380.404128036258</v>
          </cell>
          <cell r="F56">
            <v>254023.29347742762</v>
          </cell>
          <cell r="G56">
            <v>1045995.9479815692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24550.935450564109</v>
          </cell>
          <cell r="N56">
            <v>3084278.9290287765</v>
          </cell>
          <cell r="O56">
            <v>691408.88</v>
          </cell>
          <cell r="P56">
            <v>399108.84</v>
          </cell>
          <cell r="Q56">
            <v>0</v>
          </cell>
          <cell r="R56">
            <v>15651</v>
          </cell>
          <cell r="S56">
            <v>75730.679999999993</v>
          </cell>
          <cell r="T56">
            <v>107038.39999999999</v>
          </cell>
          <cell r="U56">
            <v>1288937.7999999998</v>
          </cell>
        </row>
        <row r="57">
          <cell r="A57">
            <v>220101</v>
          </cell>
          <cell r="B57" t="str">
            <v>Newton-Wellesley Hospital</v>
          </cell>
          <cell r="C57">
            <v>42277</v>
          </cell>
          <cell r="D57">
            <v>11303038.388239294</v>
          </cell>
          <cell r="E57">
            <v>14447731.013923841</v>
          </cell>
          <cell r="F57">
            <v>2666433.8785379338</v>
          </cell>
          <cell r="G57">
            <v>21636764.671498735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45675.560924692581</v>
          </cell>
          <cell r="M57">
            <v>0</v>
          </cell>
          <cell r="N57">
            <v>50099643.513124496</v>
          </cell>
          <cell r="O57">
            <v>3563472.5174707738</v>
          </cell>
          <cell r="P57">
            <v>2741554.7997654253</v>
          </cell>
          <cell r="Q57">
            <v>4373381.7385</v>
          </cell>
          <cell r="R57">
            <v>4083260.9317000001</v>
          </cell>
          <cell r="S57">
            <v>1017384</v>
          </cell>
          <cell r="T57">
            <v>16025619.791508511</v>
          </cell>
          <cell r="U57">
            <v>31804673.778944708</v>
          </cell>
        </row>
        <row r="58">
          <cell r="A58">
            <v>220035</v>
          </cell>
          <cell r="B58" t="str">
            <v>North Shore Medical Center</v>
          </cell>
          <cell r="C58">
            <v>42277</v>
          </cell>
          <cell r="D58">
            <v>40438256.901148289</v>
          </cell>
          <cell r="E58">
            <v>47598089.315114506</v>
          </cell>
          <cell r="F58">
            <v>7241375.8087819312</v>
          </cell>
          <cell r="G58">
            <v>30742254.467256241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106893.761308054</v>
          </cell>
          <cell r="M58">
            <v>0</v>
          </cell>
          <cell r="N58">
            <v>126126870.25360902</v>
          </cell>
          <cell r="O58">
            <v>18117522.472819492</v>
          </cell>
          <cell r="P58">
            <v>14358591.395462021</v>
          </cell>
          <cell r="Q58">
            <v>18217147.169500001</v>
          </cell>
          <cell r="R58">
            <v>20087312.601300001</v>
          </cell>
          <cell r="S58">
            <v>5649163</v>
          </cell>
          <cell r="T58">
            <v>26486191.411957402</v>
          </cell>
          <cell r="U58">
            <v>102915928.05103891</v>
          </cell>
        </row>
        <row r="59">
          <cell r="A59">
            <v>220033</v>
          </cell>
          <cell r="B59" t="str">
            <v>Northeast Hospital</v>
          </cell>
          <cell r="C59">
            <v>42277</v>
          </cell>
          <cell r="D59">
            <v>20739723.93716025</v>
          </cell>
          <cell r="E59">
            <v>34164832.202832252</v>
          </cell>
          <cell r="F59">
            <v>3979182.4881029204</v>
          </cell>
          <cell r="G59">
            <v>0</v>
          </cell>
          <cell r="H59">
            <v>1069901.2867497783</v>
          </cell>
          <cell r="I59">
            <v>1917254.4379415582</v>
          </cell>
          <cell r="J59">
            <v>324695.66686433239</v>
          </cell>
          <cell r="K59">
            <v>0</v>
          </cell>
          <cell r="L59">
            <v>1641759.0696994646</v>
          </cell>
          <cell r="M59">
            <v>0</v>
          </cell>
          <cell r="N59">
            <v>63837349.089350566</v>
          </cell>
          <cell r="O59">
            <v>11191840</v>
          </cell>
          <cell r="P59">
            <v>7490994</v>
          </cell>
          <cell r="Q59">
            <v>16271896</v>
          </cell>
          <cell r="R59">
            <v>12288446</v>
          </cell>
          <cell r="S59">
            <v>1162115</v>
          </cell>
          <cell r="T59">
            <v>0</v>
          </cell>
          <cell r="U59">
            <v>48405291</v>
          </cell>
        </row>
        <row r="60">
          <cell r="A60">
            <v>220176</v>
          </cell>
          <cell r="B60" t="str">
            <v>Saint Vincent Hospital</v>
          </cell>
          <cell r="C60">
            <v>42035</v>
          </cell>
          <cell r="D60">
            <v>25380369.080733065</v>
          </cell>
          <cell r="E60">
            <v>30521801.21051174</v>
          </cell>
          <cell r="F60">
            <v>2257953.2291138237</v>
          </cell>
          <cell r="G60">
            <v>5428890.7130488763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364244.46247427585</v>
          </cell>
          <cell r="N60">
            <v>63953258.695881784</v>
          </cell>
          <cell r="O60">
            <v>10984507</v>
          </cell>
          <cell r="P60">
            <v>7945092</v>
          </cell>
          <cell r="Q60">
            <v>17254265</v>
          </cell>
          <cell r="R60">
            <v>12830927</v>
          </cell>
          <cell r="S60">
            <v>2733694</v>
          </cell>
          <cell r="T60">
            <v>5294869</v>
          </cell>
          <cell r="U60">
            <v>57043354</v>
          </cell>
        </row>
        <row r="61">
          <cell r="A61">
            <v>220052</v>
          </cell>
          <cell r="B61" t="str">
            <v>Signature Healthcare Brockton Hospital</v>
          </cell>
          <cell r="C61">
            <v>42277</v>
          </cell>
          <cell r="D61">
            <v>26095878.425891221</v>
          </cell>
          <cell r="E61">
            <v>39879924.190062732</v>
          </cell>
          <cell r="F61">
            <v>3589727.5078911693</v>
          </cell>
          <cell r="G61">
            <v>54897107.708046004</v>
          </cell>
          <cell r="H61">
            <v>1687696.0955337894</v>
          </cell>
          <cell r="I61">
            <v>2118142.1055852184</v>
          </cell>
          <cell r="J61">
            <v>364753.36504308326</v>
          </cell>
          <cell r="K61">
            <v>2024987.9004871782</v>
          </cell>
          <cell r="L61">
            <v>29101239.147898365</v>
          </cell>
          <cell r="M61">
            <v>0</v>
          </cell>
          <cell r="N61">
            <v>159759456.44643876</v>
          </cell>
          <cell r="O61">
            <v>11639143</v>
          </cell>
          <cell r="P61">
            <v>14900221</v>
          </cell>
          <cell r="Q61">
            <v>17872485</v>
          </cell>
          <cell r="R61">
            <v>23844427</v>
          </cell>
          <cell r="S61">
            <v>4798534</v>
          </cell>
          <cell r="T61">
            <v>42272100</v>
          </cell>
          <cell r="U61">
            <v>115326910</v>
          </cell>
        </row>
        <row r="62">
          <cell r="A62">
            <v>224040</v>
          </cell>
          <cell r="B62" t="str">
            <v xml:space="preserve">Solomon Center Fuller Mental Health Center </v>
          </cell>
          <cell r="C62">
            <v>42185</v>
          </cell>
          <cell r="D62">
            <v>3043432.6610263451</v>
          </cell>
          <cell r="E62">
            <v>0</v>
          </cell>
          <cell r="F62">
            <v>10637874.327030001</v>
          </cell>
          <cell r="G62">
            <v>0</v>
          </cell>
          <cell r="H62">
            <v>442180.65243902436</v>
          </cell>
          <cell r="I62">
            <v>0</v>
          </cell>
          <cell r="J62">
            <v>1369308.9979674795</v>
          </cell>
          <cell r="K62">
            <v>0</v>
          </cell>
          <cell r="L62">
            <v>0</v>
          </cell>
          <cell r="M62">
            <v>0</v>
          </cell>
          <cell r="N62">
            <v>15492796.638462851</v>
          </cell>
          <cell r="O62">
            <v>2986973</v>
          </cell>
          <cell r="P62">
            <v>0</v>
          </cell>
          <cell r="Q62">
            <v>0</v>
          </cell>
          <cell r="R62">
            <v>0</v>
          </cell>
          <cell r="S62">
            <v>3678</v>
          </cell>
          <cell r="T62">
            <v>0</v>
          </cell>
          <cell r="U62">
            <v>2990651</v>
          </cell>
        </row>
        <row r="63">
          <cell r="A63">
            <v>220100</v>
          </cell>
          <cell r="B63" t="str">
            <v>South Shore Hospital</v>
          </cell>
          <cell r="C63">
            <v>42277</v>
          </cell>
          <cell r="D63">
            <v>21986272.203249298</v>
          </cell>
          <cell r="E63">
            <v>35999814.68806237</v>
          </cell>
          <cell r="F63">
            <v>1699665.3175920546</v>
          </cell>
          <cell r="G63">
            <v>2369868.5630935854</v>
          </cell>
          <cell r="H63">
            <v>850351.07674877916</v>
          </cell>
          <cell r="I63">
            <v>1532101.0058241957</v>
          </cell>
          <cell r="J63">
            <v>138080.76580271265</v>
          </cell>
          <cell r="K63">
            <v>94811.63306698612</v>
          </cell>
          <cell r="L63">
            <v>0</v>
          </cell>
          <cell r="M63">
            <v>0</v>
          </cell>
          <cell r="N63">
            <v>64670965.253439985</v>
          </cell>
          <cell r="O63">
            <v>9619302</v>
          </cell>
          <cell r="P63">
            <v>7958356</v>
          </cell>
          <cell r="Q63">
            <v>17029429</v>
          </cell>
          <cell r="R63">
            <v>12857593</v>
          </cell>
          <cell r="S63">
            <v>690949</v>
          </cell>
          <cell r="T63">
            <v>1900831</v>
          </cell>
          <cell r="U63">
            <v>50056460</v>
          </cell>
        </row>
        <row r="64">
          <cell r="A64">
            <v>220074</v>
          </cell>
          <cell r="B64" t="str">
            <v>Southcoast Hospitals Group</v>
          </cell>
          <cell r="C64">
            <v>42277</v>
          </cell>
          <cell r="D64">
            <v>50972761.375612222</v>
          </cell>
          <cell r="E64">
            <v>107226419.96552147</v>
          </cell>
          <cell r="F64">
            <v>5839073.7452321658</v>
          </cell>
          <cell r="G64">
            <v>69011166.704191461</v>
          </cell>
          <cell r="H64">
            <v>2502103.7324610525</v>
          </cell>
          <cell r="I64">
            <v>4264323.4195510698</v>
          </cell>
          <cell r="J64">
            <v>396960.04017087765</v>
          </cell>
          <cell r="K64">
            <v>1917486.2044974596</v>
          </cell>
          <cell r="L64">
            <v>0</v>
          </cell>
          <cell r="M64">
            <v>0</v>
          </cell>
          <cell r="N64">
            <v>242130295.1872378</v>
          </cell>
          <cell r="O64">
            <v>27117753.449999999</v>
          </cell>
          <cell r="P64">
            <v>22378864</v>
          </cell>
          <cell r="Q64">
            <v>62152344</v>
          </cell>
          <cell r="R64">
            <v>51430485</v>
          </cell>
          <cell r="S64">
            <v>7416557</v>
          </cell>
          <cell r="T64">
            <v>70534151.022599995</v>
          </cell>
          <cell r="U64">
            <v>241030154.47259998</v>
          </cell>
        </row>
        <row r="65">
          <cell r="A65">
            <v>220020</v>
          </cell>
          <cell r="B65" t="str">
            <v>St. Anne's Hospital</v>
          </cell>
          <cell r="C65">
            <v>42369</v>
          </cell>
          <cell r="D65">
            <v>13276003.842254249</v>
          </cell>
          <cell r="E65">
            <v>24979448.3491221</v>
          </cell>
          <cell r="F65">
            <v>920228.48550793156</v>
          </cell>
          <cell r="G65">
            <v>33269568.856872745</v>
          </cell>
          <cell r="H65">
            <v>436838.34793491528</v>
          </cell>
          <cell r="I65">
            <v>188536.93550940094</v>
          </cell>
          <cell r="J65">
            <v>9452.0779372023953</v>
          </cell>
          <cell r="K65">
            <v>0</v>
          </cell>
          <cell r="L65">
            <v>2274118.9862377001</v>
          </cell>
          <cell r="M65">
            <v>0</v>
          </cell>
          <cell r="N65">
            <v>75354195.881376252</v>
          </cell>
          <cell r="O65">
            <v>6193184</v>
          </cell>
          <cell r="P65">
            <v>8803448</v>
          </cell>
          <cell r="Q65">
            <v>8232735</v>
          </cell>
          <cell r="R65">
            <v>18268352</v>
          </cell>
          <cell r="S65">
            <v>3351714</v>
          </cell>
          <cell r="T65">
            <v>29000971.220003154</v>
          </cell>
          <cell r="U65">
            <v>73850404.220003158</v>
          </cell>
        </row>
        <row r="66">
          <cell r="A66">
            <v>220036</v>
          </cell>
          <cell r="B66" t="str">
            <v>St. Elizabeth's Medical Center</v>
          </cell>
          <cell r="C66">
            <v>42369</v>
          </cell>
          <cell r="D66">
            <v>22909443.95217542</v>
          </cell>
          <cell r="E66">
            <v>39417400.838866509</v>
          </cell>
          <cell r="F66">
            <v>5357617.5148156015</v>
          </cell>
          <cell r="G66">
            <v>36556867.199511722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2916381.5714431996</v>
          </cell>
          <cell r="M66">
            <v>0</v>
          </cell>
          <cell r="N66">
            <v>107157711.07681245</v>
          </cell>
          <cell r="O66">
            <v>12828464.689999986</v>
          </cell>
          <cell r="P66">
            <v>6606558.0700002322</v>
          </cell>
          <cell r="Q66">
            <v>19067736.310000043</v>
          </cell>
          <cell r="R66">
            <v>9988901.3699997608</v>
          </cell>
          <cell r="S66">
            <v>4958683.6999999331</v>
          </cell>
          <cell r="T66">
            <v>35118390.760004275</v>
          </cell>
          <cell r="U66">
            <v>88568734.900004238</v>
          </cell>
        </row>
        <row r="67">
          <cell r="A67">
            <v>220111</v>
          </cell>
          <cell r="B67" t="str">
            <v>Steward Good Samaritan Medical Center</v>
          </cell>
          <cell r="C67">
            <v>42369</v>
          </cell>
          <cell r="D67">
            <v>23734178.459479988</v>
          </cell>
          <cell r="E67">
            <v>33328390.335261971</v>
          </cell>
          <cell r="F67">
            <v>2964145.983449894</v>
          </cell>
          <cell r="G67">
            <v>27458300.627472267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3379322.6452312996</v>
          </cell>
          <cell r="M67">
            <v>0</v>
          </cell>
          <cell r="N67">
            <v>90864338.050895423</v>
          </cell>
          <cell r="O67">
            <v>13500384.679999933</v>
          </cell>
          <cell r="P67">
            <v>8614235.080001764</v>
          </cell>
          <cell r="Q67">
            <v>16220256.209999993</v>
          </cell>
          <cell r="R67">
            <v>11924569.390001725</v>
          </cell>
          <cell r="S67">
            <v>6004015.8999998383</v>
          </cell>
          <cell r="T67">
            <v>24907012</v>
          </cell>
          <cell r="U67">
            <v>81170473.260003254</v>
          </cell>
        </row>
        <row r="68">
          <cell r="A68">
            <v>220126</v>
          </cell>
          <cell r="B68" t="str">
            <v>Steward Norwood Hospital</v>
          </cell>
          <cell r="C68">
            <v>42369</v>
          </cell>
          <cell r="D68">
            <v>8382604.0670284247</v>
          </cell>
          <cell r="E68">
            <v>14337929.17035483</v>
          </cell>
          <cell r="F68">
            <v>1188282.5931527719</v>
          </cell>
          <cell r="G68">
            <v>18038417.598685406</v>
          </cell>
          <cell r="H68">
            <v>47950.868372461649</v>
          </cell>
          <cell r="I68">
            <v>30063.925091808458</v>
          </cell>
          <cell r="J68">
            <v>2763.0113366332862</v>
          </cell>
          <cell r="K68">
            <v>0</v>
          </cell>
          <cell r="L68">
            <v>1273187.9604024</v>
          </cell>
          <cell r="M68">
            <v>0</v>
          </cell>
          <cell r="N68">
            <v>43301199.194424741</v>
          </cell>
          <cell r="O68">
            <v>5353452.1199999982</v>
          </cell>
          <cell r="P68">
            <v>3340229.8499999885</v>
          </cell>
          <cell r="Q68">
            <v>6674485.9399999818</v>
          </cell>
          <cell r="R68">
            <v>5493564.819999936</v>
          </cell>
          <cell r="S68">
            <v>1791752.1099999957</v>
          </cell>
          <cell r="T68">
            <v>16606436.979999727</v>
          </cell>
          <cell r="U68">
            <v>39259921.819999628</v>
          </cell>
        </row>
        <row r="69">
          <cell r="A69">
            <v>220008</v>
          </cell>
          <cell r="B69" t="str">
            <v>Sturdy Memorial  Hospital</v>
          </cell>
          <cell r="C69">
            <v>42277</v>
          </cell>
          <cell r="D69">
            <v>9028673.440647183</v>
          </cell>
          <cell r="E69">
            <v>14527739.66741582</v>
          </cell>
          <cell r="F69">
            <v>1515440.331891686</v>
          </cell>
          <cell r="G69">
            <v>0</v>
          </cell>
          <cell r="H69">
            <v>535643.02677101002</v>
          </cell>
          <cell r="I69">
            <v>796035.53526634595</v>
          </cell>
          <cell r="J69">
            <v>25175.78859921229</v>
          </cell>
          <cell r="K69">
            <v>0</v>
          </cell>
          <cell r="L69">
            <v>1445773.7696</v>
          </cell>
          <cell r="M69">
            <v>162057.86009700369</v>
          </cell>
          <cell r="N69">
            <v>28036539.420288261</v>
          </cell>
          <cell r="O69">
            <v>2875838</v>
          </cell>
          <cell r="P69">
            <v>4745261</v>
          </cell>
          <cell r="Q69">
            <v>4775047</v>
          </cell>
          <cell r="R69">
            <v>9600628</v>
          </cell>
          <cell r="S69">
            <v>1594384</v>
          </cell>
          <cell r="T69">
            <v>0</v>
          </cell>
          <cell r="U69">
            <v>23591158</v>
          </cell>
        </row>
        <row r="70">
          <cell r="A70">
            <v>224001</v>
          </cell>
          <cell r="B70" t="str">
            <v xml:space="preserve">Taunton State Hospital </v>
          </cell>
          <cell r="C70">
            <v>42185</v>
          </cell>
          <cell r="D70">
            <v>1489631.4229738677</v>
          </cell>
          <cell r="E70">
            <v>0</v>
          </cell>
          <cell r="F70">
            <v>11723163.420388242</v>
          </cell>
          <cell r="G70">
            <v>0</v>
          </cell>
          <cell r="H70">
            <v>91848.503178639527</v>
          </cell>
          <cell r="I70">
            <v>0</v>
          </cell>
          <cell r="J70">
            <v>593256.34615384613</v>
          </cell>
          <cell r="K70">
            <v>0</v>
          </cell>
          <cell r="L70">
            <v>0</v>
          </cell>
          <cell r="M70">
            <v>0</v>
          </cell>
          <cell r="N70">
            <v>13897899.692694595</v>
          </cell>
          <cell r="O70">
            <v>1567999</v>
          </cell>
          <cell r="P70">
            <v>0</v>
          </cell>
          <cell r="Q70">
            <v>0</v>
          </cell>
          <cell r="R70">
            <v>0</v>
          </cell>
          <cell r="S70">
            <v>35348</v>
          </cell>
          <cell r="T70">
            <v>0</v>
          </cell>
          <cell r="U70">
            <v>1603347</v>
          </cell>
        </row>
        <row r="71">
          <cell r="A71">
            <v>222003</v>
          </cell>
          <cell r="B71" t="str">
            <v xml:space="preserve">Tewksbury Hospital </v>
          </cell>
          <cell r="C71">
            <v>42185</v>
          </cell>
          <cell r="D71">
            <v>71905195.173868895</v>
          </cell>
          <cell r="E71">
            <v>0</v>
          </cell>
          <cell r="F71">
            <v>18308859.405059762</v>
          </cell>
          <cell r="G71">
            <v>0</v>
          </cell>
          <cell r="H71">
            <v>1286354.8519491469</v>
          </cell>
          <cell r="I71">
            <v>0</v>
          </cell>
          <cell r="J71">
            <v>360306.76167359797</v>
          </cell>
          <cell r="K71">
            <v>0</v>
          </cell>
          <cell r="L71">
            <v>0</v>
          </cell>
          <cell r="M71">
            <v>0</v>
          </cell>
          <cell r="N71">
            <v>91860716.192551389</v>
          </cell>
          <cell r="O71">
            <v>70196929</v>
          </cell>
          <cell r="P71">
            <v>0</v>
          </cell>
          <cell r="Q71">
            <v>0</v>
          </cell>
          <cell r="R71">
            <v>0</v>
          </cell>
          <cell r="S71">
            <v>1670582</v>
          </cell>
          <cell r="T71">
            <v>0</v>
          </cell>
          <cell r="U71">
            <v>71867511</v>
          </cell>
        </row>
        <row r="72">
          <cell r="A72">
            <v>220116</v>
          </cell>
          <cell r="B72" t="str">
            <v>Tufts Medical Center</v>
          </cell>
          <cell r="C72">
            <v>42277</v>
          </cell>
          <cell r="D72">
            <v>81681288.010434836</v>
          </cell>
          <cell r="E72">
            <v>96402570.454984888</v>
          </cell>
          <cell r="F72">
            <v>8385404.6810092591</v>
          </cell>
          <cell r="G72">
            <v>57036032.393411294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9375888.810883956</v>
          </cell>
          <cell r="M72">
            <v>0</v>
          </cell>
          <cell r="N72">
            <v>252881184.35072425</v>
          </cell>
          <cell r="O72">
            <v>36533050.130000085</v>
          </cell>
          <cell r="P72">
            <v>14476003.6</v>
          </cell>
          <cell r="Q72">
            <v>43782739.609999985</v>
          </cell>
          <cell r="R72">
            <v>22191738.56000001</v>
          </cell>
          <cell r="S72">
            <v>5058886</v>
          </cell>
          <cell r="T72">
            <v>44509011.789999999</v>
          </cell>
          <cell r="U72">
            <v>166551429.69000006</v>
          </cell>
        </row>
        <row r="73">
          <cell r="A73">
            <v>220163</v>
          </cell>
          <cell r="B73" t="str">
            <v>UMass Memorial Medical Center</v>
          </cell>
          <cell r="C73">
            <v>42277</v>
          </cell>
          <cell r="D73">
            <v>157687577.64413899</v>
          </cell>
          <cell r="E73">
            <v>174934569.13844794</v>
          </cell>
          <cell r="F73">
            <v>17760314.999575071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71009668.768648133</v>
          </cell>
          <cell r="M73">
            <v>0</v>
          </cell>
          <cell r="N73">
            <v>421392130.55081016</v>
          </cell>
          <cell r="O73">
            <v>190825564</v>
          </cell>
          <cell r="P73">
            <v>75466195</v>
          </cell>
          <cell r="Q73">
            <v>67896736</v>
          </cell>
          <cell r="R73">
            <v>61664318</v>
          </cell>
          <cell r="S73">
            <v>0</v>
          </cell>
          <cell r="T73">
            <v>0</v>
          </cell>
          <cell r="U73">
            <v>395852813</v>
          </cell>
        </row>
        <row r="74">
          <cell r="A74">
            <v>222023</v>
          </cell>
          <cell r="B74" t="str">
            <v xml:space="preserve">Western Massachusetts Hospital </v>
          </cell>
          <cell r="C74">
            <v>42185</v>
          </cell>
          <cell r="D74">
            <v>23571711.346151002</v>
          </cell>
          <cell r="E74">
            <v>0</v>
          </cell>
          <cell r="F74">
            <v>497034.69360543106</v>
          </cell>
          <cell r="G74">
            <v>0</v>
          </cell>
          <cell r="H74">
            <v>146811.8646485699</v>
          </cell>
          <cell r="I74">
            <v>0</v>
          </cell>
          <cell r="J74">
            <v>46965.894712613444</v>
          </cell>
          <cell r="K74">
            <v>0</v>
          </cell>
          <cell r="L74">
            <v>0</v>
          </cell>
          <cell r="M74">
            <v>0</v>
          </cell>
          <cell r="N74">
            <v>24262523.799117614</v>
          </cell>
          <cell r="O74">
            <v>24903173</v>
          </cell>
          <cell r="P74">
            <v>0</v>
          </cell>
          <cell r="Q74">
            <v>0</v>
          </cell>
          <cell r="R74">
            <v>0</v>
          </cell>
          <cell r="S74">
            <v>1001459</v>
          </cell>
          <cell r="T74">
            <v>0</v>
          </cell>
          <cell r="U74">
            <v>25904632</v>
          </cell>
        </row>
        <row r="75">
          <cell r="A75">
            <v>220105</v>
          </cell>
          <cell r="B75" t="str">
            <v>Winchester Hospital</v>
          </cell>
          <cell r="C75">
            <v>42277</v>
          </cell>
          <cell r="D75">
            <v>5639173.4662169758</v>
          </cell>
          <cell r="E75">
            <v>10965463.056369636</v>
          </cell>
          <cell r="F75">
            <v>1859505.6413096942</v>
          </cell>
          <cell r="G75">
            <v>81837.328059528023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18545979.491955835</v>
          </cell>
          <cell r="O75">
            <v>1978737</v>
          </cell>
          <cell r="P75">
            <v>2080186</v>
          </cell>
          <cell r="Q75">
            <v>4269065</v>
          </cell>
          <cell r="R75">
            <v>5053616</v>
          </cell>
          <cell r="S75">
            <v>2164864</v>
          </cell>
          <cell r="T75">
            <v>0</v>
          </cell>
          <cell r="U75">
            <v>15546468</v>
          </cell>
        </row>
        <row r="76">
          <cell r="A76">
            <v>224032</v>
          </cell>
          <cell r="B76" t="str">
            <v xml:space="preserve">Worcester State Hospital </v>
          </cell>
          <cell r="C76">
            <v>42185</v>
          </cell>
          <cell r="D76">
            <v>23065352.416486982</v>
          </cell>
          <cell r="E76">
            <v>0</v>
          </cell>
          <cell r="F76">
            <v>61976986.738626584</v>
          </cell>
          <cell r="G76">
            <v>0</v>
          </cell>
          <cell r="H76">
            <v>1484260.2642896126</v>
          </cell>
          <cell r="I76">
            <v>0</v>
          </cell>
          <cell r="J76">
            <v>2555466.3850645008</v>
          </cell>
          <cell r="K76">
            <v>0</v>
          </cell>
          <cell r="L76">
            <v>0</v>
          </cell>
          <cell r="M76">
            <v>0</v>
          </cell>
          <cell r="N76">
            <v>89082065.804467678</v>
          </cell>
          <cell r="O76">
            <v>24292744</v>
          </cell>
          <cell r="P76">
            <v>0</v>
          </cell>
          <cell r="Q76">
            <v>0</v>
          </cell>
          <cell r="R76">
            <v>0</v>
          </cell>
          <cell r="S76">
            <v>46214</v>
          </cell>
          <cell r="T76">
            <v>0</v>
          </cell>
          <cell r="U76">
            <v>24338958</v>
          </cell>
        </row>
      </sheetData>
      <sheetData sheetId="1">
        <row r="5">
          <cell r="A5">
            <v>220029</v>
          </cell>
        </row>
      </sheetData>
      <sheetData sheetId="2"/>
      <sheetData sheetId="3"/>
      <sheetData sheetId="4">
        <row r="7">
          <cell r="A7">
            <v>220029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 t="str">
            <v>AlicePeck</v>
          </cell>
          <cell r="C2" t="str">
            <v>Androscoggin</v>
          </cell>
          <cell r="D2" t="str">
            <v>Catholic</v>
          </cell>
          <cell r="E2" t="str">
            <v>Cheshire</v>
          </cell>
          <cell r="F2" t="str">
            <v>Concord</v>
          </cell>
          <cell r="G2" t="str">
            <v>Cottage</v>
          </cell>
          <cell r="H2" t="str">
            <v>Elliot</v>
          </cell>
          <cell r="I2" t="str">
            <v>Exeter</v>
          </cell>
          <cell r="J2" t="str">
            <v>Frisbie</v>
          </cell>
          <cell r="K2" t="str">
            <v>Franklin</v>
          </cell>
          <cell r="L2" t="str">
            <v>Huggins</v>
          </cell>
          <cell r="M2" t="str">
            <v>Littleton</v>
          </cell>
          <cell r="N2" t="str">
            <v>LakesRegion</v>
          </cell>
          <cell r="O2" t="str">
            <v>Memorial</v>
          </cell>
          <cell r="P2" t="str">
            <v>MaryHitchcock</v>
          </cell>
          <cell r="Q2" t="str">
            <v>Monadnock</v>
          </cell>
          <cell r="R2" t="str">
            <v>NewLondon</v>
          </cell>
          <cell r="S2" t="str">
            <v>Parkland</v>
          </cell>
          <cell r="T2" t="str">
            <v>Portsmouth</v>
          </cell>
          <cell r="U2" t="str">
            <v>Speare</v>
          </cell>
          <cell r="V2" t="str">
            <v>SouthernNH</v>
          </cell>
          <cell r="W2" t="str">
            <v>StJoseph</v>
          </cell>
          <cell r="X2" t="str">
            <v>UpperConn</v>
          </cell>
          <cell r="Y2" t="str">
            <v>Valley</v>
          </cell>
          <cell r="Z2" t="str">
            <v>Wentworth</v>
          </cell>
          <cell r="AA2" t="str">
            <v>Weeks</v>
          </cell>
        </row>
        <row r="3">
          <cell r="A3" t="str">
            <v>Total Hospital Costs [Sch B, Col 6, Ln 118]</v>
          </cell>
          <cell r="B3">
            <v>52258107</v>
          </cell>
          <cell r="C3">
            <v>47399208</v>
          </cell>
          <cell r="D3">
            <v>360205397</v>
          </cell>
          <cell r="E3">
            <v>162660974</v>
          </cell>
          <cell r="F3">
            <v>436347465</v>
          </cell>
          <cell r="G3">
            <v>27135442</v>
          </cell>
          <cell r="H3">
            <v>367415456</v>
          </cell>
          <cell r="I3">
            <v>206787779</v>
          </cell>
          <cell r="J3">
            <v>126718963</v>
          </cell>
          <cell r="K3">
            <v>24569758</v>
          </cell>
          <cell r="L3">
            <v>48249933</v>
          </cell>
          <cell r="M3">
            <v>61339188</v>
          </cell>
          <cell r="N3">
            <v>136270051</v>
          </cell>
          <cell r="O3">
            <v>59190564</v>
          </cell>
          <cell r="P3">
            <v>913599798</v>
          </cell>
          <cell r="Q3">
            <v>65627658</v>
          </cell>
          <cell r="R3">
            <v>51065132.047943175</v>
          </cell>
          <cell r="S3">
            <v>104612531.00000001</v>
          </cell>
          <cell r="T3">
            <v>195142539</v>
          </cell>
          <cell r="U3">
            <v>44985851</v>
          </cell>
          <cell r="V3">
            <v>190792463</v>
          </cell>
          <cell r="W3">
            <v>183380567</v>
          </cell>
          <cell r="X3">
            <v>15444118</v>
          </cell>
          <cell r="Y3">
            <v>34324337</v>
          </cell>
          <cell r="Z3">
            <v>284457605</v>
          </cell>
          <cell r="AA3">
            <v>41377154</v>
          </cell>
        </row>
        <row r="4">
          <cell r="A4" t="str">
            <v>Total Hospital Charges [Sch B, Col 9, Ln 118]</v>
          </cell>
          <cell r="B4">
            <v>83725993</v>
          </cell>
          <cell r="C4">
            <v>79159424</v>
          </cell>
          <cell r="D4">
            <v>1246998964</v>
          </cell>
          <cell r="E4">
            <v>486672519</v>
          </cell>
          <cell r="F4">
            <v>1227626598</v>
          </cell>
          <cell r="G4">
            <v>57380054</v>
          </cell>
          <cell r="H4">
            <v>1037540415</v>
          </cell>
          <cell r="I4">
            <v>619570976</v>
          </cell>
          <cell r="J4">
            <v>324374208</v>
          </cell>
          <cell r="K4">
            <v>60052482</v>
          </cell>
          <cell r="L4">
            <v>100852114</v>
          </cell>
          <cell r="M4">
            <v>135184215</v>
          </cell>
          <cell r="N4">
            <v>399290587</v>
          </cell>
          <cell r="O4">
            <v>109245704</v>
          </cell>
          <cell r="P4">
            <v>2745055952</v>
          </cell>
          <cell r="Q4">
            <v>140926165</v>
          </cell>
          <cell r="R4">
            <v>92498464</v>
          </cell>
          <cell r="S4">
            <v>577756249</v>
          </cell>
          <cell r="T4">
            <v>1205149407</v>
          </cell>
          <cell r="U4">
            <v>108792635</v>
          </cell>
          <cell r="V4">
            <v>601115497</v>
          </cell>
          <cell r="W4">
            <v>508466249</v>
          </cell>
          <cell r="X4">
            <v>29282116</v>
          </cell>
          <cell r="Y4">
            <v>60820351</v>
          </cell>
          <cell r="Z4">
            <v>1039721397</v>
          </cell>
          <cell r="AA4">
            <v>78642966</v>
          </cell>
        </row>
        <row r="5">
          <cell r="A5" t="str">
            <v>Total Medicaid Charges [Sch B, Col 27, Ln 118]</v>
          </cell>
          <cell r="B5">
            <v>11852444</v>
          </cell>
          <cell r="C5">
            <v>24782204</v>
          </cell>
          <cell r="D5">
            <v>233058485.69302014</v>
          </cell>
          <cell r="E5">
            <v>75506742</v>
          </cell>
          <cell r="F5">
            <v>215124055.36286405</v>
          </cell>
          <cell r="G5">
            <v>15297335.329999994</v>
          </cell>
          <cell r="H5">
            <v>212813478</v>
          </cell>
          <cell r="I5">
            <v>75847334</v>
          </cell>
          <cell r="J5">
            <v>68385182.25999999</v>
          </cell>
          <cell r="K5">
            <v>20389642</v>
          </cell>
          <cell r="L5">
            <v>12233531</v>
          </cell>
          <cell r="M5">
            <v>26233446.389999997</v>
          </cell>
          <cell r="N5">
            <v>90292987</v>
          </cell>
          <cell r="O5">
            <v>25792683.739999998</v>
          </cell>
          <cell r="P5">
            <v>653950517.26999998</v>
          </cell>
          <cell r="Q5">
            <v>20190336</v>
          </cell>
          <cell r="R5">
            <v>8654293.2699999996</v>
          </cell>
          <cell r="S5">
            <v>94728641.5</v>
          </cell>
          <cell r="T5">
            <v>173801227.78000003</v>
          </cell>
          <cell r="U5">
            <v>18351638</v>
          </cell>
          <cell r="V5">
            <v>127781145.63</v>
          </cell>
          <cell r="W5">
            <v>55050958</v>
          </cell>
          <cell r="X5">
            <v>7857368</v>
          </cell>
          <cell r="Y5">
            <v>16215988</v>
          </cell>
          <cell r="Z5">
            <v>158761397.87999997</v>
          </cell>
          <cell r="AA5">
            <v>13334596</v>
          </cell>
        </row>
        <row r="6">
          <cell r="A6" t="str">
            <v>Uninsured Charges [Sch B, Col 30, Ln 118]</v>
          </cell>
          <cell r="B6">
            <v>1258436</v>
          </cell>
          <cell r="C6">
            <v>1199100</v>
          </cell>
          <cell r="D6">
            <v>27609256.937499907</v>
          </cell>
          <cell r="E6">
            <v>10457072</v>
          </cell>
          <cell r="F6">
            <v>29817257.473043997</v>
          </cell>
          <cell r="G6">
            <v>1233578</v>
          </cell>
          <cell r="H6">
            <v>30727094</v>
          </cell>
          <cell r="I6">
            <v>10709691</v>
          </cell>
          <cell r="J6">
            <v>6860914.75</v>
          </cell>
          <cell r="K6">
            <v>2281522</v>
          </cell>
          <cell r="L6">
            <v>4924255.22</v>
          </cell>
          <cell r="M6">
            <v>2592111.94</v>
          </cell>
          <cell r="N6">
            <v>5973046</v>
          </cell>
          <cell r="O6">
            <v>4535145</v>
          </cell>
          <cell r="P6">
            <v>32183871.839999996</v>
          </cell>
          <cell r="Q6">
            <v>4570465</v>
          </cell>
          <cell r="R6">
            <v>1427003.9</v>
          </cell>
          <cell r="S6">
            <v>14960260.85</v>
          </cell>
          <cell r="T6">
            <v>31926740.100000005</v>
          </cell>
          <cell r="U6">
            <v>3932309.2800000003</v>
          </cell>
          <cell r="V6">
            <v>15635424</v>
          </cell>
          <cell r="W6">
            <v>11405730</v>
          </cell>
          <cell r="X6">
            <v>689940</v>
          </cell>
          <cell r="Y6">
            <v>2595924</v>
          </cell>
          <cell r="Z6">
            <v>15842494.689999998</v>
          </cell>
          <cell r="AA6">
            <v>1018952</v>
          </cell>
        </row>
        <row r="7">
          <cell r="A7" t="str">
            <v>Total Payments related to TPL/Medicare Offset 
[File: NH Supplemental UCC Data Request FY20 - Item 3]</v>
          </cell>
          <cell r="B7">
            <v>2517632</v>
          </cell>
          <cell r="C7">
            <v>4667549</v>
          </cell>
          <cell r="D7">
            <v>23848117</v>
          </cell>
          <cell r="E7">
            <v>6991633</v>
          </cell>
          <cell r="F7">
            <v>22960743</v>
          </cell>
          <cell r="G7">
            <v>2735678</v>
          </cell>
          <cell r="H7">
            <v>20392356</v>
          </cell>
          <cell r="I7">
            <v>7790476</v>
          </cell>
          <cell r="J7">
            <v>9825716</v>
          </cell>
          <cell r="K7">
            <v>2690827</v>
          </cell>
          <cell r="L7">
            <v>1748314</v>
          </cell>
          <cell r="M7">
            <v>3702639.9400000004</v>
          </cell>
          <cell r="N7">
            <v>12599722</v>
          </cell>
          <cell r="O7">
            <v>2756538.8800000018</v>
          </cell>
          <cell r="P7">
            <v>87697136</v>
          </cell>
          <cell r="Q7">
            <v>2908608.6865999997</v>
          </cell>
          <cell r="R7">
            <v>1922182</v>
          </cell>
          <cell r="S7">
            <v>5816605.7199999997</v>
          </cell>
          <cell r="T7">
            <v>10162423</v>
          </cell>
          <cell r="U7">
            <v>1495040</v>
          </cell>
          <cell r="V7">
            <v>14121625.51</v>
          </cell>
          <cell r="W7">
            <v>5936598</v>
          </cell>
          <cell r="X7">
            <v>1534048</v>
          </cell>
          <cell r="Y7">
            <v>3505037</v>
          </cell>
          <cell r="Z7">
            <v>11813357</v>
          </cell>
          <cell r="AA7">
            <v>2180969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Report"/>
      <sheetName val="HospitalReport"/>
      <sheetName val="FY18 UCC Calculations"/>
      <sheetName val="Days_Wkshts_combined"/>
      <sheetName val="FY17 UCC Calculations"/>
      <sheetName val="FY1718Comp"/>
      <sheetName val="ObsBed"/>
      <sheetName val="Days_Wkshts_combined (2)"/>
      <sheetName val="Wksht_D_Days"/>
      <sheetName val="DaysDetail"/>
      <sheetName val="DaysDetail(old)"/>
      <sheetName val="CSM2552FormSource"/>
      <sheetName val="SwingBed_Cost"/>
      <sheetName val="ExpNonCAH"/>
      <sheetName val="ExpCAH"/>
      <sheetName val="teachExp"/>
      <sheetName val="TotalCharges"/>
      <sheetName val="NPSR"/>
      <sheetName val="ObsBed_Cost"/>
      <sheetName val="2552Extract"/>
      <sheetName val="MMIS_FFSMCO_SFY2020"/>
      <sheetName val="Extracts"/>
      <sheetName val="AlicePeck"/>
      <sheetName val="Androscoggin"/>
      <sheetName val="Catholic"/>
      <sheetName val="Cheshire"/>
      <sheetName val="Concord"/>
      <sheetName val="Cottage"/>
      <sheetName val="Elliot"/>
      <sheetName val="Exeter"/>
      <sheetName val="Franklin"/>
      <sheetName val="Frisbie"/>
      <sheetName val="Huggins"/>
      <sheetName val="LakesRegion"/>
      <sheetName val="Littleton"/>
      <sheetName val="MaryHitchcock"/>
      <sheetName val="Monadnock"/>
      <sheetName val="NewLondon"/>
      <sheetName val="Parkland"/>
      <sheetName val="Portsmouth"/>
      <sheetName val="SouthernNH"/>
      <sheetName val="Speare"/>
      <sheetName val="StJoseph"/>
      <sheetName val="Memorial"/>
      <sheetName val="UpperConn"/>
      <sheetName val="Valley"/>
      <sheetName val="Weeks"/>
      <sheetName val="Wentworth"/>
      <sheetName val="refsheet"/>
    </sheetNames>
    <sheetDataSet>
      <sheetData sheetId="0"/>
      <sheetData sheetId="1"/>
      <sheetData sheetId="2">
        <row r="8">
          <cell r="D8">
            <v>301305</v>
          </cell>
        </row>
      </sheetData>
      <sheetData sheetId="3"/>
      <sheetData sheetId="4">
        <row r="8">
          <cell r="D8">
            <v>301305</v>
          </cell>
          <cell r="E8">
            <v>301310</v>
          </cell>
          <cell r="F8">
            <v>300034</v>
          </cell>
          <cell r="G8">
            <v>300019</v>
          </cell>
          <cell r="H8">
            <v>300001</v>
          </cell>
          <cell r="I8">
            <v>301301</v>
          </cell>
          <cell r="J8">
            <v>300012</v>
          </cell>
          <cell r="K8">
            <v>300023</v>
          </cell>
          <cell r="L8">
            <v>300014</v>
          </cell>
          <cell r="M8">
            <v>301306</v>
          </cell>
          <cell r="N8">
            <v>301312</v>
          </cell>
          <cell r="O8">
            <v>301302</v>
          </cell>
          <cell r="P8">
            <v>300005</v>
          </cell>
          <cell r="Q8">
            <v>301307</v>
          </cell>
          <cell r="R8">
            <v>300003</v>
          </cell>
          <cell r="S8">
            <v>301309</v>
          </cell>
          <cell r="T8">
            <v>301304</v>
          </cell>
          <cell r="U8">
            <v>300017</v>
          </cell>
          <cell r="V8">
            <v>300029</v>
          </cell>
          <cell r="W8">
            <v>301311</v>
          </cell>
          <cell r="X8">
            <v>300020</v>
          </cell>
          <cell r="Y8">
            <v>300011</v>
          </cell>
          <cell r="Z8">
            <v>301300</v>
          </cell>
          <cell r="AA8">
            <v>301308</v>
          </cell>
          <cell r="AB8">
            <v>300018</v>
          </cell>
          <cell r="AC8">
            <v>301303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</row>
        <row r="12"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D14">
            <v>143.25</v>
          </cell>
          <cell r="E14">
            <v>695</v>
          </cell>
          <cell r="F14">
            <v>12629</v>
          </cell>
          <cell r="G14">
            <v>2025</v>
          </cell>
          <cell r="H14">
            <v>9105</v>
          </cell>
          <cell r="I14">
            <v>133</v>
          </cell>
          <cell r="J14">
            <v>14542</v>
          </cell>
          <cell r="K14">
            <v>1936</v>
          </cell>
          <cell r="L14">
            <v>1703</v>
          </cell>
          <cell r="M14">
            <v>703</v>
          </cell>
          <cell r="N14">
            <v>171</v>
          </cell>
          <cell r="O14">
            <v>671</v>
          </cell>
          <cell r="P14">
            <v>2123</v>
          </cell>
          <cell r="Q14">
            <v>908</v>
          </cell>
          <cell r="R14">
            <v>13141</v>
          </cell>
          <cell r="S14">
            <v>468.36652777777772</v>
          </cell>
          <cell r="T14">
            <v>190</v>
          </cell>
          <cell r="U14">
            <v>2503</v>
          </cell>
          <cell r="V14">
            <v>5550</v>
          </cell>
          <cell r="W14">
            <v>565</v>
          </cell>
          <cell r="X14">
            <v>7572</v>
          </cell>
          <cell r="Y14">
            <v>1793</v>
          </cell>
          <cell r="Z14">
            <v>47</v>
          </cell>
          <cell r="AA14">
            <v>146</v>
          </cell>
          <cell r="AB14">
            <v>3758</v>
          </cell>
          <cell r="AC14">
            <v>146</v>
          </cell>
        </row>
        <row r="15">
          <cell r="D15">
            <v>85.5</v>
          </cell>
          <cell r="E15">
            <v>549</v>
          </cell>
          <cell r="F15">
            <v>8944</v>
          </cell>
          <cell r="G15">
            <v>2599</v>
          </cell>
          <cell r="H15">
            <v>8321</v>
          </cell>
          <cell r="I15">
            <v>780</v>
          </cell>
          <cell r="J15">
            <v>8724</v>
          </cell>
          <cell r="K15">
            <v>2101</v>
          </cell>
          <cell r="L15">
            <v>2142</v>
          </cell>
          <cell r="M15">
            <v>953</v>
          </cell>
          <cell r="N15">
            <v>179</v>
          </cell>
          <cell r="O15">
            <v>763</v>
          </cell>
          <cell r="P15">
            <v>3399</v>
          </cell>
          <cell r="Q15">
            <v>490</v>
          </cell>
          <cell r="R15">
            <v>10131</v>
          </cell>
          <cell r="S15">
            <v>366.29687500000011</v>
          </cell>
          <cell r="T15">
            <v>355</v>
          </cell>
          <cell r="U15">
            <v>1751</v>
          </cell>
          <cell r="V15">
            <v>4568</v>
          </cell>
          <cell r="W15">
            <v>483</v>
          </cell>
          <cell r="X15">
            <v>5522</v>
          </cell>
          <cell r="Y15">
            <v>2366</v>
          </cell>
          <cell r="Z15">
            <v>290</v>
          </cell>
          <cell r="AA15">
            <v>404</v>
          </cell>
          <cell r="AB15">
            <v>2852</v>
          </cell>
          <cell r="AC15">
            <v>368</v>
          </cell>
        </row>
        <row r="16">
          <cell r="D16">
            <v>214.5</v>
          </cell>
          <cell r="E16">
            <v>7</v>
          </cell>
          <cell r="F16">
            <v>109</v>
          </cell>
          <cell r="G16">
            <v>191</v>
          </cell>
          <cell r="H16">
            <v>91</v>
          </cell>
          <cell r="I16">
            <v>144</v>
          </cell>
          <cell r="J16">
            <v>90</v>
          </cell>
          <cell r="K16">
            <v>115</v>
          </cell>
          <cell r="L16">
            <v>103</v>
          </cell>
          <cell r="M16">
            <v>37</v>
          </cell>
          <cell r="N16">
            <v>5</v>
          </cell>
          <cell r="O16">
            <v>335</v>
          </cell>
          <cell r="P16">
            <v>103</v>
          </cell>
          <cell r="Q16">
            <v>142</v>
          </cell>
          <cell r="R16">
            <v>12004</v>
          </cell>
          <cell r="S16">
            <v>3.0266435185185188</v>
          </cell>
          <cell r="T16">
            <v>7</v>
          </cell>
          <cell r="U16">
            <v>265</v>
          </cell>
          <cell r="V16">
            <v>935</v>
          </cell>
          <cell r="W16">
            <v>15</v>
          </cell>
          <cell r="X16">
            <v>178</v>
          </cell>
          <cell r="Y16">
            <v>18</v>
          </cell>
          <cell r="Z16">
            <v>9</v>
          </cell>
          <cell r="AA16">
            <v>9</v>
          </cell>
          <cell r="AB16">
            <v>326</v>
          </cell>
          <cell r="AC16">
            <v>30</v>
          </cell>
        </row>
        <row r="17">
          <cell r="D17">
            <v>92.25</v>
          </cell>
          <cell r="E17">
            <v>5</v>
          </cell>
          <cell r="F17">
            <v>106</v>
          </cell>
          <cell r="G17">
            <v>360</v>
          </cell>
          <cell r="H17">
            <v>20</v>
          </cell>
          <cell r="I17">
            <v>546</v>
          </cell>
          <cell r="J17">
            <v>0</v>
          </cell>
          <cell r="K17">
            <v>164</v>
          </cell>
          <cell r="L17">
            <v>150</v>
          </cell>
          <cell r="M17">
            <v>1</v>
          </cell>
          <cell r="N17">
            <v>0</v>
          </cell>
          <cell r="O17">
            <v>65</v>
          </cell>
          <cell r="P17">
            <v>67</v>
          </cell>
          <cell r="Q17">
            <v>103</v>
          </cell>
          <cell r="R17">
            <v>6704</v>
          </cell>
          <cell r="S17">
            <v>4.1852546296296289</v>
          </cell>
          <cell r="T17">
            <v>1</v>
          </cell>
          <cell r="U17">
            <v>157</v>
          </cell>
          <cell r="V17">
            <v>856</v>
          </cell>
          <cell r="W17">
            <v>27</v>
          </cell>
          <cell r="X17">
            <v>198</v>
          </cell>
          <cell r="Y17">
            <v>71</v>
          </cell>
          <cell r="Z17">
            <v>31</v>
          </cell>
          <cell r="AA17">
            <v>18</v>
          </cell>
          <cell r="AB17">
            <v>168</v>
          </cell>
          <cell r="AC17">
            <v>32</v>
          </cell>
        </row>
        <row r="18">
          <cell r="D18">
            <v>535.5</v>
          </cell>
          <cell r="E18">
            <v>1256</v>
          </cell>
          <cell r="F18">
            <v>21788</v>
          </cell>
          <cell r="G18">
            <v>5175</v>
          </cell>
          <cell r="H18">
            <v>17537</v>
          </cell>
          <cell r="I18">
            <v>1603</v>
          </cell>
          <cell r="J18">
            <v>23356</v>
          </cell>
          <cell r="K18">
            <v>4316</v>
          </cell>
          <cell r="L18">
            <v>4098</v>
          </cell>
          <cell r="M18">
            <v>1694</v>
          </cell>
          <cell r="N18">
            <v>355</v>
          </cell>
          <cell r="O18">
            <v>1834</v>
          </cell>
          <cell r="P18">
            <v>5692</v>
          </cell>
          <cell r="Q18">
            <v>1643</v>
          </cell>
          <cell r="R18">
            <v>41980</v>
          </cell>
          <cell r="S18">
            <v>841.87530092592601</v>
          </cell>
          <cell r="T18">
            <v>553</v>
          </cell>
          <cell r="U18">
            <v>4676</v>
          </cell>
          <cell r="V18">
            <v>11909</v>
          </cell>
          <cell r="W18">
            <v>1090</v>
          </cell>
          <cell r="X18">
            <v>13470</v>
          </cell>
          <cell r="Y18">
            <v>4248</v>
          </cell>
          <cell r="Z18">
            <v>377</v>
          </cell>
          <cell r="AA18">
            <v>577</v>
          </cell>
          <cell r="AB18">
            <v>7104</v>
          </cell>
          <cell r="AC18">
            <v>576</v>
          </cell>
        </row>
        <row r="19">
          <cell r="D19">
            <v>11717455.665000001</v>
          </cell>
          <cell r="E19">
            <v>23106962.07</v>
          </cell>
          <cell r="F19">
            <v>219331599.53</v>
          </cell>
          <cell r="G19">
            <v>80752192</v>
          </cell>
          <cell r="H19">
            <v>211903127.82000002</v>
          </cell>
          <cell r="I19">
            <v>15177508.720000003</v>
          </cell>
          <cell r="J19">
            <v>210056805</v>
          </cell>
          <cell r="K19">
            <v>74205411.437812075</v>
          </cell>
          <cell r="L19">
            <v>57649496.000000015</v>
          </cell>
          <cell r="M19">
            <v>23330551</v>
          </cell>
          <cell r="N19">
            <v>11385066.903999999</v>
          </cell>
          <cell r="O19">
            <v>25486668.879999988</v>
          </cell>
          <cell r="P19">
            <v>97709577</v>
          </cell>
          <cell r="Q19">
            <v>25231185.399999991</v>
          </cell>
          <cell r="R19">
            <v>611985315.08999979</v>
          </cell>
          <cell r="S19">
            <v>17954827.240000002</v>
          </cell>
          <cell r="T19">
            <v>9056428.8200000003</v>
          </cell>
          <cell r="U19">
            <v>86350474.060000002</v>
          </cell>
          <cell r="V19">
            <v>154007255.18000004</v>
          </cell>
          <cell r="W19">
            <v>17459071.780000001</v>
          </cell>
          <cell r="X19">
            <v>123244937.61</v>
          </cell>
          <cell r="Y19">
            <v>55518610.129999988</v>
          </cell>
          <cell r="Z19">
            <v>7385727.4700000007</v>
          </cell>
          <cell r="AA19">
            <v>14781949</v>
          </cell>
          <cell r="AB19">
            <v>138151806</v>
          </cell>
          <cell r="AC19">
            <v>10503192</v>
          </cell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D21">
            <v>3157.5</v>
          </cell>
          <cell r="E21">
            <v>4022</v>
          </cell>
          <cell r="F21">
            <v>67425</v>
          </cell>
          <cell r="G21">
            <v>20273</v>
          </cell>
          <cell r="H21">
            <v>68627</v>
          </cell>
          <cell r="I21">
            <v>5458</v>
          </cell>
          <cell r="J21">
            <v>67678</v>
          </cell>
          <cell r="K21">
            <v>25039</v>
          </cell>
          <cell r="L21">
            <v>18390</v>
          </cell>
          <cell r="M21">
            <v>2980</v>
          </cell>
          <cell r="N21">
            <v>2534</v>
          </cell>
          <cell r="O21">
            <v>4803</v>
          </cell>
          <cell r="P21">
            <v>19221</v>
          </cell>
          <cell r="Q21">
            <v>5778</v>
          </cell>
          <cell r="R21">
            <v>122956</v>
          </cell>
          <cell r="S21">
            <v>4185</v>
          </cell>
          <cell r="T21">
            <v>3928</v>
          </cell>
          <cell r="U21">
            <v>17257</v>
          </cell>
          <cell r="V21">
            <v>45806</v>
          </cell>
          <cell r="W21">
            <v>4991</v>
          </cell>
          <cell r="X21">
            <v>42989</v>
          </cell>
          <cell r="Y21">
            <v>28915</v>
          </cell>
          <cell r="Z21">
            <v>868</v>
          </cell>
          <cell r="AA21">
            <v>1570</v>
          </cell>
          <cell r="AB21">
            <v>37703.75</v>
          </cell>
          <cell r="AC21">
            <v>2278</v>
          </cell>
        </row>
        <row r="22">
          <cell r="D22">
            <v>85989742.25</v>
          </cell>
          <cell r="E22">
            <v>78207046</v>
          </cell>
          <cell r="F22">
            <v>1093378914</v>
          </cell>
          <cell r="G22">
            <v>463769173</v>
          </cell>
          <cell r="H22">
            <v>1138762061</v>
          </cell>
          <cell r="I22">
            <v>55720490</v>
          </cell>
          <cell r="J22">
            <v>953809415</v>
          </cell>
          <cell r="K22">
            <v>561159751</v>
          </cell>
          <cell r="L22">
            <v>312904966</v>
          </cell>
          <cell r="M22">
            <v>68029660</v>
          </cell>
          <cell r="N22">
            <v>90712333</v>
          </cell>
          <cell r="O22">
            <v>129588598</v>
          </cell>
          <cell r="P22">
            <v>379200818</v>
          </cell>
          <cell r="Q22">
            <v>102284148</v>
          </cell>
          <cell r="R22">
            <v>2565611469</v>
          </cell>
          <cell r="S22">
            <v>127627737</v>
          </cell>
          <cell r="T22">
            <v>94095735</v>
          </cell>
          <cell r="U22">
            <v>494140180</v>
          </cell>
          <cell r="V22">
            <v>1013957479</v>
          </cell>
          <cell r="W22">
            <v>96889799</v>
          </cell>
          <cell r="X22">
            <v>556137074</v>
          </cell>
          <cell r="Y22">
            <v>486854068</v>
          </cell>
          <cell r="Z22">
            <v>27839517</v>
          </cell>
          <cell r="AA22">
            <v>52503557</v>
          </cell>
          <cell r="AB22">
            <v>923897607</v>
          </cell>
          <cell r="AC22">
            <v>72990160</v>
          </cell>
        </row>
        <row r="23">
          <cell r="D23">
            <v>50707774</v>
          </cell>
          <cell r="E23">
            <v>45039639</v>
          </cell>
          <cell r="F23">
            <v>320013341</v>
          </cell>
          <cell r="G23">
            <v>159799758</v>
          </cell>
          <cell r="H23">
            <v>404881943</v>
          </cell>
          <cell r="I23">
            <v>27249282</v>
          </cell>
          <cell r="J23">
            <v>341598431</v>
          </cell>
          <cell r="K23">
            <v>191430487</v>
          </cell>
          <cell r="L23">
            <v>118915850</v>
          </cell>
          <cell r="M23">
            <v>28627713</v>
          </cell>
          <cell r="N23">
            <v>46151223</v>
          </cell>
          <cell r="O23">
            <v>58855949</v>
          </cell>
          <cell r="P23">
            <v>134096179</v>
          </cell>
          <cell r="Q23">
            <v>57273052</v>
          </cell>
          <cell r="R23">
            <v>908174276</v>
          </cell>
          <cell r="S23">
            <v>61461442</v>
          </cell>
          <cell r="T23">
            <v>51730600</v>
          </cell>
          <cell r="U23">
            <v>91617894</v>
          </cell>
          <cell r="V23">
            <v>175150426</v>
          </cell>
          <cell r="W23">
            <v>38064700</v>
          </cell>
          <cell r="X23">
            <v>181091503</v>
          </cell>
          <cell r="Y23">
            <v>164769446</v>
          </cell>
          <cell r="Z23">
            <v>15194211</v>
          </cell>
          <cell r="AA23">
            <v>31145508</v>
          </cell>
          <cell r="AB23">
            <v>270903098</v>
          </cell>
          <cell r="AC23">
            <v>39462157</v>
          </cell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D25">
            <v>1176271.8049999999</v>
          </cell>
          <cell r="E25">
            <v>1261046.3700000001</v>
          </cell>
          <cell r="F25">
            <v>22915391.449999999</v>
          </cell>
          <cell r="G25">
            <v>13499771</v>
          </cell>
          <cell r="H25">
            <v>25802403.489999998</v>
          </cell>
          <cell r="I25">
            <v>1318735.8900000001</v>
          </cell>
          <cell r="J25">
            <v>26722378</v>
          </cell>
          <cell r="K25">
            <v>10232516.381129017</v>
          </cell>
          <cell r="L25">
            <v>6168990.9699999988</v>
          </cell>
          <cell r="M25">
            <v>2178816</v>
          </cell>
          <cell r="N25">
            <v>4070434.64</v>
          </cell>
          <cell r="O25">
            <v>2249885</v>
          </cell>
          <cell r="P25">
            <v>6353962</v>
          </cell>
          <cell r="Q25">
            <v>4275166.1200000029</v>
          </cell>
          <cell r="R25">
            <v>28360618.599999994</v>
          </cell>
          <cell r="S25">
            <v>4248080.25</v>
          </cell>
          <cell r="T25">
            <v>1577029.08</v>
          </cell>
          <cell r="U25">
            <v>12067227.67</v>
          </cell>
          <cell r="V25">
            <v>18468983.779999994</v>
          </cell>
          <cell r="W25">
            <v>3629784.35</v>
          </cell>
          <cell r="X25">
            <v>14863833.975999996</v>
          </cell>
          <cell r="Y25">
            <v>7289350.1399999997</v>
          </cell>
          <cell r="Z25">
            <v>665495.18000000005</v>
          </cell>
          <cell r="AA25">
            <v>1838653</v>
          </cell>
          <cell r="AB25">
            <v>16204247</v>
          </cell>
          <cell r="AC25">
            <v>946619</v>
          </cell>
        </row>
        <row r="26"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  <row r="28">
          <cell r="D28">
            <v>2344071.5249999999</v>
          </cell>
          <cell r="E28">
            <v>5898228.8727296572</v>
          </cell>
          <cell r="F28">
            <v>21679915.91</v>
          </cell>
          <cell r="G28">
            <v>9697444.5700000003</v>
          </cell>
          <cell r="H28">
            <v>25855284.119999997</v>
          </cell>
          <cell r="I28">
            <v>2216183.7600000002</v>
          </cell>
          <cell r="J28">
            <v>32413809</v>
          </cell>
          <cell r="K28">
            <v>11449718</v>
          </cell>
          <cell r="L28">
            <v>6353132</v>
          </cell>
          <cell r="M28">
            <v>5126278</v>
          </cell>
          <cell r="N28">
            <v>2946558.0100000002</v>
          </cell>
          <cell r="O28">
            <v>4897383.8600000003</v>
          </cell>
          <cell r="P28">
            <v>7455532</v>
          </cell>
          <cell r="Q28">
            <v>6501607.0500000315</v>
          </cell>
          <cell r="R28">
            <v>70571326.96788761</v>
          </cell>
          <cell r="S28">
            <v>3472107.64</v>
          </cell>
          <cell r="T28">
            <v>2264225.2800000003</v>
          </cell>
          <cell r="U28">
            <v>6899802.3600000003</v>
          </cell>
          <cell r="V28">
            <v>13588365</v>
          </cell>
          <cell r="W28">
            <v>3013232</v>
          </cell>
          <cell r="X28">
            <v>16258273.449999947</v>
          </cell>
          <cell r="Y28">
            <v>4610993.7800000617</v>
          </cell>
          <cell r="Z28">
            <v>1165614.6100000001</v>
          </cell>
          <cell r="AA28">
            <v>3039691</v>
          </cell>
          <cell r="AB28">
            <v>19521389</v>
          </cell>
          <cell r="AC28">
            <v>1942118</v>
          </cell>
        </row>
        <row r="29">
          <cell r="D29">
            <v>11717455.665000001</v>
          </cell>
          <cell r="E29">
            <v>23106962.07</v>
          </cell>
          <cell r="F29">
            <v>219331599.53</v>
          </cell>
          <cell r="G29">
            <v>80752192</v>
          </cell>
          <cell r="H29">
            <v>211903127.82000002</v>
          </cell>
          <cell r="I29">
            <v>15177508.720000003</v>
          </cell>
          <cell r="J29">
            <v>210056805</v>
          </cell>
          <cell r="K29">
            <v>74205411.437812075</v>
          </cell>
          <cell r="L29">
            <v>57649496.000000015</v>
          </cell>
          <cell r="M29">
            <v>23330551</v>
          </cell>
          <cell r="N29">
            <v>11385066.903999999</v>
          </cell>
          <cell r="O29">
            <v>25486668.879999988</v>
          </cell>
          <cell r="P29">
            <v>97709577</v>
          </cell>
          <cell r="Q29">
            <v>25231185.399999991</v>
          </cell>
          <cell r="R29">
            <v>611985315.08999979</v>
          </cell>
          <cell r="S29">
            <v>17954827.240000002</v>
          </cell>
          <cell r="T29">
            <v>9056428.8200000003</v>
          </cell>
          <cell r="U29">
            <v>86350474.060000002</v>
          </cell>
          <cell r="V29">
            <v>154007255.18000004</v>
          </cell>
          <cell r="W29">
            <v>17459071.780000001</v>
          </cell>
          <cell r="X29">
            <v>123244937.61</v>
          </cell>
          <cell r="Y29">
            <v>55518610.129999988</v>
          </cell>
          <cell r="Z29">
            <v>7385727.4700000007</v>
          </cell>
          <cell r="AA29">
            <v>14781949</v>
          </cell>
          <cell r="AB29">
            <v>138151806</v>
          </cell>
          <cell r="AC29">
            <v>10503192</v>
          </cell>
        </row>
        <row r="30">
          <cell r="D30">
            <v>1176271.8049999999</v>
          </cell>
          <cell r="E30">
            <v>1261046.3700000001</v>
          </cell>
          <cell r="F30">
            <v>22915391.449999999</v>
          </cell>
          <cell r="G30">
            <v>13499771</v>
          </cell>
          <cell r="H30">
            <v>25802403.489999998</v>
          </cell>
          <cell r="I30">
            <v>1318735.8900000001</v>
          </cell>
          <cell r="J30">
            <v>26722378</v>
          </cell>
          <cell r="K30">
            <v>10232516.381129017</v>
          </cell>
          <cell r="L30">
            <v>6168990.9699999988</v>
          </cell>
          <cell r="M30">
            <v>2178816</v>
          </cell>
          <cell r="N30">
            <v>4070434.64</v>
          </cell>
          <cell r="O30">
            <v>2249885</v>
          </cell>
          <cell r="P30">
            <v>6353962</v>
          </cell>
          <cell r="Q30">
            <v>4275166.1200000029</v>
          </cell>
          <cell r="R30">
            <v>28360618.599999994</v>
          </cell>
          <cell r="S30">
            <v>4248080.25</v>
          </cell>
          <cell r="T30">
            <v>1577029.08</v>
          </cell>
          <cell r="U30">
            <v>12067227.67</v>
          </cell>
          <cell r="V30">
            <v>18468983.779999994</v>
          </cell>
          <cell r="W30">
            <v>3629784.35</v>
          </cell>
          <cell r="X30">
            <v>14863833.975999996</v>
          </cell>
          <cell r="Y30">
            <v>7289350.1399999997</v>
          </cell>
          <cell r="Z30">
            <v>665495.18000000005</v>
          </cell>
          <cell r="AA30">
            <v>1838653</v>
          </cell>
          <cell r="AB30">
            <v>16204247</v>
          </cell>
          <cell r="AC30">
            <v>946619</v>
          </cell>
        </row>
        <row r="31">
          <cell r="D31">
            <v>0.12201086040653675</v>
          </cell>
          <cell r="E31">
            <v>6.5473212191817245E-2</v>
          </cell>
          <cell r="F31">
            <v>3.8986417140170655E-2</v>
          </cell>
          <cell r="G31">
            <v>7.440666956498744E-2</v>
          </cell>
          <cell r="H31">
            <v>4.1726695360657665E-2</v>
          </cell>
          <cell r="I31">
            <v>3.7292531713836952E-2</v>
          </cell>
          <cell r="J31">
            <v>4.3492761011014812E-2</v>
          </cell>
          <cell r="K31">
            <v>8.7138780607709992E-2</v>
          </cell>
          <cell r="L31">
            <v>3.5861618387163896E-2</v>
          </cell>
          <cell r="M31">
            <v>6.4248656150863587E-2</v>
          </cell>
          <cell r="N31">
            <v>0.12299030552668448</v>
          </cell>
          <cell r="O31">
            <v>6.6150802729917316E-2</v>
          </cell>
          <cell r="P31">
            <v>9.1433817199410378E-2</v>
          </cell>
          <cell r="Q31">
            <v>5.2034632984039431E-2</v>
          </cell>
          <cell r="R31">
            <v>3.8144499781820357E-2</v>
          </cell>
          <cell r="S31">
            <v>3.4069224563260073E-2</v>
          </cell>
          <cell r="T31">
            <v>0.13826564314210363</v>
          </cell>
          <cell r="U31">
            <v>2.1795901858541796E-2</v>
          </cell>
          <cell r="V31">
            <v>2.5381472288022126E-2</v>
          </cell>
          <cell r="W31">
            <v>4.0129105741502247E-2</v>
          </cell>
          <cell r="X31">
            <v>5.7959928198272295E-2</v>
          </cell>
          <cell r="Y31">
            <v>6.226604447347895E-2</v>
          </cell>
          <cell r="Z31">
            <v>8.5802875386715799E-2</v>
          </cell>
          <cell r="AA31">
            <v>8.5554658763779795E-2</v>
          </cell>
          <cell r="AB31">
            <v>3.72601855550585E-2</v>
          </cell>
          <cell r="AC31">
            <v>7.8177334281268385E-2</v>
          </cell>
        </row>
        <row r="32"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</row>
        <row r="33">
          <cell r="D33">
            <v>143517.935</v>
          </cell>
          <cell r="E33">
            <v>82564.756566730895</v>
          </cell>
          <cell r="F33">
            <v>893389.01</v>
          </cell>
          <cell r="G33">
            <v>1004473</v>
          </cell>
          <cell r="H33">
            <v>1076649.03</v>
          </cell>
          <cell r="I33">
            <v>49179</v>
          </cell>
          <cell r="J33">
            <v>1162230</v>
          </cell>
          <cell r="K33">
            <v>891649</v>
          </cell>
          <cell r="L33">
            <v>221230</v>
          </cell>
          <cell r="M33">
            <v>139986</v>
          </cell>
          <cell r="N33">
            <v>500624</v>
          </cell>
          <cell r="O33">
            <v>148831.69880000001</v>
          </cell>
          <cell r="P33">
            <v>580967</v>
          </cell>
          <cell r="Q33">
            <v>222456.7</v>
          </cell>
          <cell r="R33">
            <v>1081801.6099999901</v>
          </cell>
          <cell r="S33">
            <v>144728.79999999999</v>
          </cell>
          <cell r="T33">
            <v>218048.94</v>
          </cell>
          <cell r="U33">
            <v>263016.11</v>
          </cell>
          <cell r="V33">
            <v>468770</v>
          </cell>
          <cell r="W33">
            <v>145660</v>
          </cell>
          <cell r="X33">
            <v>861506.75</v>
          </cell>
          <cell r="Y33">
            <v>453879</v>
          </cell>
          <cell r="Z33">
            <v>57101.4</v>
          </cell>
          <cell r="AA33">
            <v>156802.48000000001</v>
          </cell>
          <cell r="AB33">
            <v>603773.25</v>
          </cell>
          <cell r="AC33">
            <v>74004.149999999994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502.85</v>
          </cell>
          <cell r="AB34">
            <v>0</v>
          </cell>
          <cell r="AC34">
            <v>0</v>
          </cell>
        </row>
        <row r="35">
          <cell r="D35">
            <v>143517.935</v>
          </cell>
          <cell r="E35">
            <v>82564.756566730895</v>
          </cell>
          <cell r="F35">
            <v>893389.01</v>
          </cell>
          <cell r="G35">
            <v>1004473</v>
          </cell>
          <cell r="H35">
            <v>1076649.03</v>
          </cell>
          <cell r="I35">
            <v>49179</v>
          </cell>
          <cell r="J35">
            <v>1162230</v>
          </cell>
          <cell r="K35">
            <v>891649</v>
          </cell>
          <cell r="L35">
            <v>221230</v>
          </cell>
          <cell r="M35">
            <v>139986</v>
          </cell>
          <cell r="N35">
            <v>500624</v>
          </cell>
          <cell r="O35">
            <v>148831.69880000001</v>
          </cell>
          <cell r="P35">
            <v>580967</v>
          </cell>
          <cell r="Q35">
            <v>222456.7</v>
          </cell>
          <cell r="R35">
            <v>1081801.6099999901</v>
          </cell>
          <cell r="S35">
            <v>144728.79999999999</v>
          </cell>
          <cell r="T35">
            <v>218048.94</v>
          </cell>
          <cell r="U35">
            <v>263016.11</v>
          </cell>
          <cell r="V35">
            <v>468770</v>
          </cell>
          <cell r="W35">
            <v>145660</v>
          </cell>
          <cell r="X35">
            <v>861506.75</v>
          </cell>
          <cell r="Y35">
            <v>453879</v>
          </cell>
          <cell r="Z35">
            <v>57101.4</v>
          </cell>
          <cell r="AA35">
            <v>157305.33000000002</v>
          </cell>
          <cell r="AB35">
            <v>603773.25</v>
          </cell>
          <cell r="AC35">
            <v>74004.149999999994</v>
          </cell>
        </row>
        <row r="36">
          <cell r="D36">
            <v>8881240.6284803599</v>
          </cell>
          <cell r="E36">
            <v>7723667.0871957373</v>
          </cell>
          <cell r="F36">
            <v>54459419.745054916</v>
          </cell>
          <cell r="G36">
            <v>19535506.003703356</v>
          </cell>
          <cell r="H36">
            <v>43795965.916049607</v>
          </cell>
          <cell r="I36">
            <v>4776188.9027536847</v>
          </cell>
          <cell r="J36">
            <v>49010470.115896568</v>
          </cell>
          <cell r="K36">
            <v>13610255.775516663</v>
          </cell>
          <cell r="L36">
            <v>15312404.271354873</v>
          </cell>
          <cell r="M36">
            <v>3398338.1450712681</v>
          </cell>
          <cell r="N36">
            <v>2642258.2609628648</v>
          </cell>
          <cell r="O36">
            <v>6866947.6314371256</v>
          </cell>
          <cell r="P36">
            <v>24234409.988123082</v>
          </cell>
          <cell r="Q36">
            <v>7515656.627678954</v>
          </cell>
          <cell r="R36">
            <v>149692628.65739983</v>
          </cell>
          <cell r="S36">
            <v>5046933.869236825</v>
          </cell>
          <cell r="T36">
            <v>3477511.6942201052</v>
          </cell>
          <cell r="U36">
            <v>9057740.3092809953</v>
          </cell>
          <cell r="V36">
            <v>17366315.671384674</v>
          </cell>
          <cell r="W36">
            <v>4089377.963041896</v>
          </cell>
          <cell r="X36">
            <v>28339173.652921285</v>
          </cell>
          <cell r="Y36">
            <v>14407813.042601086</v>
          </cell>
          <cell r="Z36">
            <v>3691391.1172899948</v>
          </cell>
          <cell r="AA36">
            <v>6382777.513828529</v>
          </cell>
          <cell r="AB36">
            <v>24465695.440592512</v>
          </cell>
          <cell r="AC36">
            <v>3682470.25615359</v>
          </cell>
        </row>
        <row r="37">
          <cell r="D37">
            <v>848850.25878849439</v>
          </cell>
          <cell r="E37">
            <v>575219.91773137939</v>
          </cell>
          <cell r="F37">
            <v>4920219.2623189278</v>
          </cell>
          <cell r="G37">
            <v>3505757.6937847976</v>
          </cell>
          <cell r="H37">
            <v>5707644.917387859</v>
          </cell>
          <cell r="I37">
            <v>464626.91973398044</v>
          </cell>
          <cell r="J37">
            <v>6815898.3665918075</v>
          </cell>
          <cell r="K37">
            <v>2528583.7236826806</v>
          </cell>
          <cell r="L37">
            <v>1524131.9556488958</v>
          </cell>
          <cell r="M37">
            <v>530011.46453555324</v>
          </cell>
          <cell r="N37">
            <v>1366726.6322264285</v>
          </cell>
          <cell r="O37">
            <v>830511.51170542231</v>
          </cell>
          <cell r="P37">
            <v>1148824.8716771584</v>
          </cell>
          <cell r="Q37">
            <v>2021085.9959420434</v>
          </cell>
          <cell r="R37">
            <v>7943291.080324037</v>
          </cell>
          <cell r="S37">
            <v>1403878.8335914169</v>
          </cell>
          <cell r="T37">
            <v>697609.51334510278</v>
          </cell>
          <cell r="U37">
            <v>1473740.3208444566</v>
          </cell>
          <cell r="V37">
            <v>2432585.4963933988</v>
          </cell>
          <cell r="W37">
            <v>1189178.0745107392</v>
          </cell>
          <cell r="X37">
            <v>3530438.5899679167</v>
          </cell>
          <cell r="Y37">
            <v>1595781.2048083027</v>
          </cell>
          <cell r="Z37">
            <v>322705.41846130241</v>
          </cell>
          <cell r="AA37">
            <v>707420.11519955052</v>
          </cell>
          <cell r="AB37">
            <v>3724024.9343316918</v>
          </cell>
          <cell r="AC37">
            <v>449629.86263166694</v>
          </cell>
        </row>
        <row r="38">
          <cell r="D38">
            <v>0.16907332419834953</v>
          </cell>
          <cell r="E38">
            <v>0.14353598340676307</v>
          </cell>
          <cell r="F38">
            <v>0.18157504012919551</v>
          </cell>
          <cell r="G38">
            <v>0.28652094289938684</v>
          </cell>
          <cell r="H38">
            <v>0.18863279786730944</v>
          </cell>
          <cell r="I38">
            <v>0.10584621319005184</v>
          </cell>
          <cell r="J38">
            <v>0.17051750737609025</v>
          </cell>
          <cell r="K38">
            <v>0.35262783337914727</v>
          </cell>
          <cell r="L38">
            <v>0.14515147404399892</v>
          </cell>
          <cell r="M38">
            <v>0.26411881509519636</v>
          </cell>
          <cell r="N38">
            <v>0.36629417192556807</v>
          </cell>
          <cell r="O38">
            <v>0.17920485953816587</v>
          </cell>
          <cell r="P38">
            <v>0.50570545112924992</v>
          </cell>
          <cell r="Q38">
            <v>0.110067904308204</v>
          </cell>
          <cell r="R38">
            <v>0.13619060400287625</v>
          </cell>
          <cell r="S38">
            <v>0.10309208781911279</v>
          </cell>
          <cell r="T38">
            <v>0.31256589227752207</v>
          </cell>
          <cell r="U38">
            <v>0.17846842234003013</v>
          </cell>
          <cell r="V38">
            <v>0.19270442937977228</v>
          </cell>
          <cell r="W38">
            <v>0.12248796300749874</v>
          </cell>
          <cell r="X38">
            <v>0.24402258474288574</v>
          </cell>
          <cell r="Y38">
            <v>0.28442432999737166</v>
          </cell>
          <cell r="Z38">
            <v>0.17694589781685796</v>
          </cell>
          <cell r="AA38">
            <v>0.22236479656169658</v>
          </cell>
          <cell r="AB38">
            <v>0.16212921788837387</v>
          </cell>
          <cell r="AC38">
            <v>0.16458904568049917</v>
          </cell>
        </row>
        <row r="39">
          <cell r="D39">
            <v>9730090.8872688543</v>
          </cell>
          <cell r="E39">
            <v>8298887.0049271164</v>
          </cell>
          <cell r="F39">
            <v>59379639.00737384</v>
          </cell>
          <cell r="G39">
            <v>23041263.697488151</v>
          </cell>
          <cell r="H39">
            <v>49503610.833437465</v>
          </cell>
          <cell r="I39">
            <v>5240815.8224876653</v>
          </cell>
          <cell r="J39">
            <v>55826368.482488379</v>
          </cell>
          <cell r="K39">
            <v>16138839.499199344</v>
          </cell>
          <cell r="L39">
            <v>16836536.227003768</v>
          </cell>
          <cell r="M39">
            <v>3928349.6096068211</v>
          </cell>
          <cell r="N39">
            <v>4008984.8931892933</v>
          </cell>
          <cell r="O39">
            <v>7697459.1431425475</v>
          </cell>
          <cell r="P39">
            <v>25383234.859800242</v>
          </cell>
          <cell r="Q39">
            <v>9536742.6236209981</v>
          </cell>
          <cell r="R39">
            <v>157635919.73772386</v>
          </cell>
          <cell r="S39">
            <v>6450812.7028282415</v>
          </cell>
          <cell r="T39">
            <v>4175121.207565208</v>
          </cell>
          <cell r="U39">
            <v>10531480.630125452</v>
          </cell>
          <cell r="V39">
            <v>19798901.167778071</v>
          </cell>
          <cell r="W39">
            <v>5278556.0375526352</v>
          </cell>
          <cell r="X39">
            <v>31869612.242889203</v>
          </cell>
          <cell r="Y39">
            <v>16003594.247409388</v>
          </cell>
          <cell r="Z39">
            <v>4014096.5357512971</v>
          </cell>
          <cell r="AA39">
            <v>7090197.62902808</v>
          </cell>
          <cell r="AB39">
            <v>28189720.374924205</v>
          </cell>
          <cell r="AC39">
            <v>4132100.118785257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Page"/>
      <sheetName val="A -- FFS"/>
      <sheetName val="B -- PER DIEM"/>
      <sheetName val="C -- MMCO, UNINS &amp; DUAL"/>
      <sheetName val="D -- PHYS"/>
      <sheetName val="E - SNHCS"/>
      <sheetName val="F -- REVENUE"/>
      <sheetName val="G -- NOTES"/>
      <sheetName val="Lists"/>
      <sheetName val="H -- REPORTS"/>
      <sheetName val="I -- VALIDATION"/>
      <sheetName val="J - LIMIT CALC"/>
      <sheetName val="K - DATA EXTRACT"/>
      <sheetName val="2552Data"/>
      <sheetName val="J -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H2" t="str">
            <v>As Submitted</v>
          </cell>
        </row>
        <row r="3">
          <cell r="H3" t="str">
            <v>Settled without audit</v>
          </cell>
        </row>
        <row r="4">
          <cell r="H4" t="str">
            <v>Settled with audit</v>
          </cell>
        </row>
        <row r="5">
          <cell r="H5" t="str">
            <v>Reopened</v>
          </cell>
        </row>
        <row r="6">
          <cell r="H6" t="str">
            <v>Amended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D23"/>
  <sheetViews>
    <sheetView tabSelected="1" zoomScaleNormal="100" workbookViewId="0">
      <selection activeCell="E11" sqref="E11"/>
    </sheetView>
  </sheetViews>
  <sheetFormatPr defaultColWidth="9.28515625" defaultRowHeight="14.25" x14ac:dyDescent="0.2"/>
  <cols>
    <col min="1" max="1" width="47" style="219" customWidth="1"/>
    <col min="2" max="2" width="70" style="219" customWidth="1"/>
    <col min="3" max="3" width="21.28515625" style="219" customWidth="1"/>
    <col min="4" max="16384" width="9.28515625" style="219"/>
  </cols>
  <sheetData>
    <row r="1" spans="1:2" ht="15" x14ac:dyDescent="0.2">
      <c r="A1" s="218" t="s">
        <v>257</v>
      </c>
    </row>
    <row r="2" spans="1:2" ht="15" x14ac:dyDescent="0.2">
      <c r="A2" s="218"/>
    </row>
    <row r="3" spans="1:2" s="220" customFormat="1" x14ac:dyDescent="0.25">
      <c r="A3" s="220" t="s">
        <v>158</v>
      </c>
      <c r="B3" s="226"/>
    </row>
    <row r="4" spans="1:2" s="220" customFormat="1" x14ac:dyDescent="0.25">
      <c r="A4" s="220" t="s">
        <v>166</v>
      </c>
      <c r="B4" s="234"/>
    </row>
    <row r="5" spans="1:2" s="220" customFormat="1" x14ac:dyDescent="0.25">
      <c r="A5" s="220" t="s">
        <v>159</v>
      </c>
      <c r="B5" s="228"/>
    </row>
    <row r="6" spans="1:2" s="220" customFormat="1" x14ac:dyDescent="0.25">
      <c r="A6" s="220" t="s">
        <v>160</v>
      </c>
      <c r="B6" s="228"/>
    </row>
    <row r="7" spans="1:2" s="220" customFormat="1" x14ac:dyDescent="0.25">
      <c r="A7" s="220" t="s">
        <v>165</v>
      </c>
      <c r="B7" s="227"/>
    </row>
    <row r="8" spans="1:2" s="220" customFormat="1" x14ac:dyDescent="0.25"/>
    <row r="9" spans="1:2" s="220" customFormat="1" x14ac:dyDescent="0.25">
      <c r="A9" s="236" t="s">
        <v>262</v>
      </c>
    </row>
    <row r="10" spans="1:2" s="220" customFormat="1" x14ac:dyDescent="0.25">
      <c r="A10" s="220" t="s">
        <v>161</v>
      </c>
      <c r="B10" s="227"/>
    </row>
    <row r="11" spans="1:2" s="220" customFormat="1" x14ac:dyDescent="0.25">
      <c r="A11" s="220" t="s">
        <v>164</v>
      </c>
      <c r="B11" s="227"/>
    </row>
    <row r="12" spans="1:2" s="220" customFormat="1" x14ac:dyDescent="0.25">
      <c r="A12" s="220" t="s">
        <v>162</v>
      </c>
      <c r="B12" s="227"/>
    </row>
    <row r="13" spans="1:2" s="220" customFormat="1" x14ac:dyDescent="0.25">
      <c r="A13" s="220" t="s">
        <v>163</v>
      </c>
      <c r="B13" s="229"/>
    </row>
    <row r="14" spans="1:2" s="220" customFormat="1" x14ac:dyDescent="0.25"/>
    <row r="15" spans="1:2" s="220" customFormat="1" x14ac:dyDescent="0.25">
      <c r="A15" s="220" t="s">
        <v>107</v>
      </c>
      <c r="B15" s="228"/>
    </row>
    <row r="16" spans="1:2" s="220" customFormat="1" x14ac:dyDescent="0.25"/>
    <row r="18" spans="1:4" s="295" customFormat="1" x14ac:dyDescent="0.2">
      <c r="A18" s="294" t="s">
        <v>527</v>
      </c>
    </row>
    <row r="19" spans="1:4" s="295" customFormat="1" x14ac:dyDescent="0.2">
      <c r="A19" s="296" t="s">
        <v>512</v>
      </c>
      <c r="B19" s="296"/>
      <c r="C19" s="366"/>
    </row>
    <row r="20" spans="1:4" s="295" customFormat="1" x14ac:dyDescent="0.2">
      <c r="A20" s="296" t="s">
        <v>340</v>
      </c>
      <c r="B20" s="296"/>
      <c r="C20" s="383"/>
    </row>
    <row r="21" spans="1:4" x14ac:dyDescent="0.2">
      <c r="A21" s="291"/>
      <c r="B21" s="291"/>
      <c r="C21" s="291"/>
      <c r="D21" s="291"/>
    </row>
    <row r="22" spans="1:4" x14ac:dyDescent="0.2">
      <c r="A22" s="291"/>
      <c r="B22" s="291"/>
      <c r="C22" s="291"/>
      <c r="D22" s="291"/>
    </row>
    <row r="23" spans="1:4" x14ac:dyDescent="0.2">
      <c r="A23" s="291"/>
      <c r="B23" s="291"/>
      <c r="C23" s="291"/>
      <c r="D23" s="291"/>
    </row>
  </sheetData>
  <sheetProtection algorithmName="SHA-512" hashValue="keKg09QjWu0D8DEQ9gsIrLhh3BtJllRurmccGQ3lpsAanBVYQe79Grru/Cqs6D67MlSoitcpDIWcso2H09Rybw==" saltValue="c4UbJsctKB9x73Kj2Bu6Mw==" spinCount="100000" sheet="1" autoFilter="0" pivotTables="0"/>
  <protectedRanges>
    <protectedRange sqref="B15" name="Cover3"/>
    <protectedRange sqref="B3:B7" name="Cover1"/>
    <protectedRange sqref="B10:B13" name="Cover2"/>
  </protectedRanges>
  <dataValidations count="1">
    <dataValidation type="whole" allowBlank="1" showInputMessage="1" showErrorMessage="1" prompt="Enter 6 digit Medicare Provider Number (no dashes)" sqref="B4" xr:uid="{00000000-0002-0000-0000-000000000000}">
      <formula1>220000</formula1>
      <formula2>229999</formula2>
    </dataValidation>
  </dataValidations>
  <pageMargins left="0.7" right="0.7" top="0.75" bottom="0.75" header="0.3" footer="0.3"/>
  <pageSetup scale="61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Lists!$E$5:$E$6</xm:f>
          </x14:formula1>
          <xm:sqref>B7</xm:sqref>
        </x14:dataValidation>
        <x14:dataValidation type="list" allowBlank="1" showInputMessage="1" showErrorMessage="1" xr:uid="{00000000-0002-0000-0000-000002000000}">
          <x14:formula1>
            <xm:f>'J - LIST'!$B$25:$B$26</xm:f>
          </x14:formula1>
          <xm:sqref>C20</xm:sqref>
        </x14:dataValidation>
        <x14:dataValidation type="list" allowBlank="1" showInputMessage="1" showErrorMessage="1" prompt="Select hospital from list." xr:uid="{00000000-0002-0000-0000-000003000000}">
          <x14:formula1>
            <xm:f>Lists!$A$2:$A$80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0863-9BCB-43B3-A4F5-675E7370B725}">
  <sheetPr>
    <tabColor rgb="FFFFFF99"/>
  </sheetPr>
  <dimension ref="A1:J29"/>
  <sheetViews>
    <sheetView showGridLines="0" zoomScale="80" zoomScaleNormal="80" workbookViewId="0"/>
  </sheetViews>
  <sheetFormatPr defaultRowHeight="15" x14ac:dyDescent="0.25"/>
  <cols>
    <col min="2" max="2" width="34.28515625" customWidth="1"/>
    <col min="3" max="3" width="21.7109375" style="301" customWidth="1"/>
    <col min="4" max="4" width="24.28515625" style="301" customWidth="1"/>
    <col min="5" max="6" width="20.7109375" customWidth="1"/>
    <col min="7" max="7" width="15.7109375" customWidth="1"/>
    <col min="8" max="9" width="13.7109375" customWidth="1"/>
    <col min="10" max="10" width="55.7109375" customWidth="1"/>
    <col min="13" max="13" width="10.7109375" bestFit="1" customWidth="1"/>
  </cols>
  <sheetData>
    <row r="1" spans="1:10" ht="18.75" x14ac:dyDescent="0.3">
      <c r="A1" s="302"/>
      <c r="B1" s="303"/>
      <c r="C1" s="304"/>
      <c r="D1" s="304"/>
      <c r="E1" s="303"/>
      <c r="F1" s="303"/>
      <c r="G1" s="303"/>
      <c r="H1" s="303"/>
      <c r="I1" s="305"/>
      <c r="J1" s="306"/>
    </row>
    <row r="2" spans="1:10" ht="18.75" x14ac:dyDescent="0.3">
      <c r="A2" s="459" t="s">
        <v>529</v>
      </c>
      <c r="B2" s="460"/>
      <c r="C2" s="460"/>
      <c r="D2" s="461"/>
      <c r="E2" s="461"/>
      <c r="F2" s="461"/>
      <c r="G2" s="303"/>
      <c r="H2" s="303"/>
      <c r="I2" s="305"/>
      <c r="J2" s="303"/>
    </row>
    <row r="3" spans="1:10" ht="18.75" x14ac:dyDescent="0.3">
      <c r="A3" s="307"/>
      <c r="B3" s="303"/>
      <c r="C3" s="304"/>
      <c r="D3" s="304"/>
      <c r="E3" s="303"/>
      <c r="F3" s="303"/>
      <c r="G3" s="303"/>
      <c r="H3" s="303"/>
      <c r="I3" s="305"/>
      <c r="J3" s="303"/>
    </row>
    <row r="4" spans="1:10" ht="18.75" x14ac:dyDescent="0.3">
      <c r="A4" s="307"/>
      <c r="B4" s="220" t="s">
        <v>158</v>
      </c>
      <c r="C4" s="295">
        <f>CoverPage!B3</f>
        <v>0</v>
      </c>
      <c r="D4" s="304"/>
      <c r="E4" s="303"/>
      <c r="F4" s="303"/>
      <c r="G4" s="303"/>
      <c r="H4" s="303"/>
      <c r="I4" s="305"/>
      <c r="J4" s="303"/>
    </row>
    <row r="5" spans="1:10" ht="18.75" x14ac:dyDescent="0.3">
      <c r="A5" s="303"/>
      <c r="B5" s="220" t="s">
        <v>166</v>
      </c>
      <c r="C5" s="346">
        <f>CoverPage!B4</f>
        <v>0</v>
      </c>
      <c r="D5" s="304"/>
      <c r="E5" s="303"/>
      <c r="F5" s="303"/>
      <c r="G5" s="303"/>
      <c r="H5" s="303"/>
      <c r="I5" s="305"/>
      <c r="J5" s="303"/>
    </row>
    <row r="6" spans="1:10" ht="18.75" x14ac:dyDescent="0.3">
      <c r="A6" s="303"/>
      <c r="B6" s="308"/>
      <c r="C6" s="304"/>
      <c r="D6" s="304"/>
      <c r="E6" s="303"/>
      <c r="F6" s="303"/>
      <c r="G6" s="303"/>
      <c r="H6" s="303"/>
      <c r="I6" s="305"/>
      <c r="J6" s="303"/>
    </row>
    <row r="7" spans="1:10" ht="18.75" x14ac:dyDescent="0.3">
      <c r="A7" s="303"/>
      <c r="B7" s="303"/>
      <c r="C7" s="304"/>
      <c r="D7" s="304"/>
      <c r="E7" s="303"/>
      <c r="F7" s="303"/>
      <c r="G7" s="303"/>
      <c r="H7" s="303"/>
      <c r="I7" s="305"/>
      <c r="J7" s="303"/>
    </row>
    <row r="8" spans="1:10" ht="18.75" x14ac:dyDescent="0.3">
      <c r="A8" s="306" t="s">
        <v>493</v>
      </c>
      <c r="B8" s="303"/>
      <c r="C8" s="304"/>
      <c r="D8" s="304"/>
      <c r="E8" s="303"/>
      <c r="F8" s="303"/>
      <c r="G8" s="303"/>
      <c r="H8" s="303"/>
      <c r="I8" s="305"/>
      <c r="J8" s="306"/>
    </row>
    <row r="9" spans="1:10" ht="18.75" x14ac:dyDescent="0.3">
      <c r="A9" s="306"/>
      <c r="B9" s="303"/>
      <c r="C9" s="304"/>
      <c r="D9" s="304"/>
      <c r="E9" s="303"/>
      <c r="F9" s="309"/>
      <c r="G9" s="303"/>
      <c r="H9" s="303"/>
      <c r="I9" s="305"/>
      <c r="J9" s="306"/>
    </row>
    <row r="10" spans="1:10" ht="18.75" x14ac:dyDescent="0.25">
      <c r="A10" s="330" t="s">
        <v>630</v>
      </c>
      <c r="B10" s="310"/>
      <c r="C10" s="310"/>
      <c r="D10" s="310"/>
      <c r="E10" s="310"/>
      <c r="F10" s="310"/>
      <c r="G10" s="310"/>
      <c r="H10" s="310"/>
      <c r="I10" s="311"/>
      <c r="J10" s="312"/>
    </row>
    <row r="11" spans="1:10" ht="45" x14ac:dyDescent="0.25">
      <c r="A11" s="313"/>
      <c r="B11" s="313" t="s">
        <v>494</v>
      </c>
      <c r="C11" s="313" t="s">
        <v>632</v>
      </c>
      <c r="D11" s="313" t="s">
        <v>499</v>
      </c>
      <c r="E11" s="314" t="s">
        <v>631</v>
      </c>
      <c r="F11" s="313" t="s">
        <v>633</v>
      </c>
      <c r="G11" s="315" t="s">
        <v>495</v>
      </c>
      <c r="H11" s="313" t="s">
        <v>496</v>
      </c>
      <c r="I11" s="313" t="s">
        <v>497</v>
      </c>
      <c r="J11" s="313" t="s">
        <v>498</v>
      </c>
    </row>
    <row r="12" spans="1:10" ht="51" customHeight="1" x14ac:dyDescent="0.25">
      <c r="A12" s="316">
        <v>1</v>
      </c>
      <c r="B12" s="317" t="s">
        <v>500</v>
      </c>
      <c r="C12" s="318" t="s">
        <v>634</v>
      </c>
      <c r="D12" s="318" t="s">
        <v>502</v>
      </c>
      <c r="E12" s="394">
        <f>'A -- FFS'!C78</f>
        <v>0</v>
      </c>
      <c r="F12" s="394" t="e">
        <f>_xlfn.XLOOKUP($C$5,'2552Data'!C:C,'2552Data'!E:E)</f>
        <v>#N/A</v>
      </c>
      <c r="G12" s="320" t="str">
        <f>IFERROR(F12-E12,"")</f>
        <v/>
      </c>
      <c r="H12" s="321" t="str">
        <f>IFERROR(G12/E12,"")</f>
        <v/>
      </c>
      <c r="I12" s="316" t="e">
        <f>IF(E12&lt;&gt;F12,"Yes","No")</f>
        <v>#N/A</v>
      </c>
      <c r="J12" s="322"/>
    </row>
    <row r="13" spans="1:10" ht="30" x14ac:dyDescent="0.25">
      <c r="A13" s="316">
        <v>2</v>
      </c>
      <c r="B13" s="317" t="s">
        <v>503</v>
      </c>
      <c r="C13" s="318" t="s">
        <v>635</v>
      </c>
      <c r="D13" s="318" t="s">
        <v>501</v>
      </c>
      <c r="E13" s="395">
        <f>'A -- FFS'!F78</f>
        <v>0</v>
      </c>
      <c r="F13" s="394" t="e">
        <f>_xlfn.XLOOKUP($C$5,'2552Data'!C:C,'2552Data'!G:G)</f>
        <v>#N/A</v>
      </c>
      <c r="G13" s="320" t="str">
        <f t="shared" ref="G13:G14" si="0">IFERROR(F13-E13,"")</f>
        <v/>
      </c>
      <c r="H13" s="321" t="str">
        <f t="shared" ref="H13:H14" si="1">IFERROR(G13/E13,"")</f>
        <v/>
      </c>
      <c r="I13" s="316" t="e">
        <f>IF(E13&lt;&gt;F13,"Yes","No")</f>
        <v>#N/A</v>
      </c>
      <c r="J13" s="322"/>
    </row>
    <row r="14" spans="1:10" ht="30" x14ac:dyDescent="0.25">
      <c r="A14" s="316">
        <v>3</v>
      </c>
      <c r="B14" s="323" t="s">
        <v>504</v>
      </c>
      <c r="C14" s="318" t="s">
        <v>636</v>
      </c>
      <c r="D14" s="318" t="s">
        <v>505</v>
      </c>
      <c r="E14" s="324">
        <f>'B -- PER DIEM'!D22</f>
        <v>0</v>
      </c>
      <c r="F14" s="319" t="e">
        <f>_xlfn.XLOOKUP(C5,'2552Data'!C:C,'2552Data'!H:H)</f>
        <v>#N/A</v>
      </c>
      <c r="G14" s="396" t="str">
        <f t="shared" si="0"/>
        <v/>
      </c>
      <c r="H14" s="321" t="str">
        <f t="shared" si="1"/>
        <v/>
      </c>
      <c r="I14" s="316" t="e">
        <f>IF(E14&lt;&gt;F14,"Yes","No")</f>
        <v>#N/A</v>
      </c>
      <c r="J14" s="322"/>
    </row>
    <row r="15" spans="1:10" ht="22.9" customHeight="1" x14ac:dyDescent="0.25">
      <c r="A15" s="325"/>
      <c r="B15" s="326"/>
      <c r="C15" s="327"/>
      <c r="D15" s="311"/>
      <c r="E15" s="328"/>
      <c r="F15" s="328"/>
      <c r="G15" s="328"/>
      <c r="H15" s="329"/>
      <c r="I15" s="325"/>
      <c r="J15" s="325"/>
    </row>
    <row r="16" spans="1:10" x14ac:dyDescent="0.25">
      <c r="A16" s="330" t="s">
        <v>637</v>
      </c>
      <c r="C16" s="310"/>
      <c r="D16" s="310"/>
      <c r="E16" s="310"/>
      <c r="F16" s="310"/>
      <c r="G16" s="310"/>
      <c r="H16" s="310"/>
      <c r="I16" s="311"/>
      <c r="J16" s="311"/>
    </row>
    <row r="17" spans="1:10" ht="45" x14ac:dyDescent="0.25">
      <c r="A17" s="313"/>
      <c r="B17" s="313" t="s">
        <v>494</v>
      </c>
      <c r="C17" s="313" t="s">
        <v>638</v>
      </c>
      <c r="D17" s="313" t="s">
        <v>639</v>
      </c>
      <c r="E17" s="314" t="s">
        <v>640</v>
      </c>
      <c r="F17" s="314" t="s">
        <v>641</v>
      </c>
      <c r="G17" s="313" t="s">
        <v>495</v>
      </c>
      <c r="H17" s="313"/>
      <c r="I17" s="313" t="s">
        <v>497</v>
      </c>
      <c r="J17" s="313" t="s">
        <v>498</v>
      </c>
    </row>
    <row r="18" spans="1:10" ht="51" customHeight="1" x14ac:dyDescent="0.25">
      <c r="A18" s="316">
        <v>1</v>
      </c>
      <c r="B18" s="332" t="s">
        <v>522</v>
      </c>
      <c r="C18" s="318" t="s">
        <v>729</v>
      </c>
      <c r="D18" s="331" t="s">
        <v>506</v>
      </c>
      <c r="E18" s="320">
        <f>'F -- REVENUE'!H48</f>
        <v>0</v>
      </c>
      <c r="F18" s="347">
        <f>'C -- MMCO, UNINS &amp; DUAL'!Y78+'D -- PHYS'!O78</f>
        <v>0</v>
      </c>
      <c r="G18" s="363" t="str">
        <f>IF(OR(AND(E18=0,F18=0),AND(E18&lt;&gt;0,F18&lt;&gt;0)),"No","Variance")</f>
        <v>No</v>
      </c>
      <c r="H18" s="343"/>
      <c r="I18" s="316" t="str">
        <f>IF(G18="Variance","Yes","No")</f>
        <v>No</v>
      </c>
      <c r="J18" s="322"/>
    </row>
    <row r="19" spans="1:10" ht="51" customHeight="1" x14ac:dyDescent="0.25">
      <c r="A19" s="316">
        <v>2</v>
      </c>
      <c r="B19" s="332" t="s">
        <v>523</v>
      </c>
      <c r="C19" s="318" t="s">
        <v>591</v>
      </c>
      <c r="D19" s="363" t="s">
        <v>509</v>
      </c>
      <c r="E19" s="347">
        <f>'F -- REVENUE'!I47</f>
        <v>0</v>
      </c>
      <c r="F19" s="347">
        <f>'D -- PHYS'!P78</f>
        <v>0</v>
      </c>
      <c r="G19" s="363" t="str">
        <f>IF(OR(AND(E19=0,F19=0),AND(E19&lt;&gt;0,F19&lt;&gt;0)),"No","Variance")</f>
        <v>No</v>
      </c>
      <c r="H19" s="344"/>
      <c r="I19" s="316" t="str">
        <f>IF(G19="Variance","Yes","No")</f>
        <v>No</v>
      </c>
      <c r="J19" s="322"/>
    </row>
    <row r="20" spans="1:10" ht="51" customHeight="1" x14ac:dyDescent="0.25">
      <c r="A20" s="316">
        <v>3</v>
      </c>
      <c r="B20" s="332" t="s">
        <v>524</v>
      </c>
      <c r="C20" s="318" t="s">
        <v>590</v>
      </c>
      <c r="D20" s="363" t="s">
        <v>508</v>
      </c>
      <c r="E20" s="347">
        <f>'F -- REVENUE'!H47</f>
        <v>0</v>
      </c>
      <c r="F20" s="347">
        <f>'D -- PHYS'!O78</f>
        <v>0</v>
      </c>
      <c r="G20" s="363" t="str">
        <f>IF(OR(AND(E20=0,F20=0),AND(E20&lt;&gt;0,F20&lt;&gt;0)),"No","Variance")</f>
        <v>No</v>
      </c>
      <c r="H20" s="344"/>
      <c r="I20" s="316" t="str">
        <f>IF(G20="Variance","Yes","No")</f>
        <v>No</v>
      </c>
      <c r="J20" s="322"/>
    </row>
    <row r="21" spans="1:10" ht="51" customHeight="1" x14ac:dyDescent="0.25">
      <c r="A21" s="316">
        <v>4</v>
      </c>
      <c r="B21" s="317" t="s">
        <v>528</v>
      </c>
      <c r="C21" s="318" t="s">
        <v>507</v>
      </c>
      <c r="D21" s="339"/>
      <c r="E21" s="320" t="b">
        <f>ISBLANK(CoverPage!C20)</f>
        <v>1</v>
      </c>
      <c r="F21" s="341"/>
      <c r="G21" s="364" t="str">
        <f>IF(E21=TRUE,"Variance","")</f>
        <v>Variance</v>
      </c>
      <c r="H21" s="344"/>
      <c r="I21" s="316" t="str">
        <f>IF(G21="Variance","Yes","No")</f>
        <v>Yes</v>
      </c>
      <c r="J21" s="322"/>
    </row>
    <row r="22" spans="1:10" ht="51" customHeight="1" x14ac:dyDescent="0.25">
      <c r="A22" s="316">
        <v>5</v>
      </c>
      <c r="B22" s="317" t="s">
        <v>525</v>
      </c>
      <c r="C22" s="318" t="s">
        <v>507</v>
      </c>
      <c r="D22" s="340"/>
      <c r="E22" s="320" t="b">
        <f>ISBLANK(CoverPage!C19)</f>
        <v>1</v>
      </c>
      <c r="F22" s="342"/>
      <c r="G22" s="364" t="str">
        <f>IF(E22=TRUE,"Variance","")</f>
        <v>Variance</v>
      </c>
      <c r="H22" s="345"/>
      <c r="I22" s="316" t="str">
        <f>IF(G22="Variance","Yes","No")</f>
        <v>Yes</v>
      </c>
      <c r="J22" s="322"/>
    </row>
    <row r="23" spans="1:10" ht="51" customHeight="1" x14ac:dyDescent="0.25">
      <c r="A23" s="316">
        <v>6</v>
      </c>
      <c r="B23" s="317" t="s">
        <v>510</v>
      </c>
      <c r="C23" s="318" t="s">
        <v>511</v>
      </c>
      <c r="D23" s="340"/>
      <c r="E23" s="347">
        <f>'A -- FFS'!D78</f>
        <v>0</v>
      </c>
      <c r="F23" s="342"/>
      <c r="G23" s="335" t="str">
        <f>IF(E23&lt;&gt;0,E23,"")</f>
        <v/>
      </c>
      <c r="H23" s="345"/>
      <c r="I23" s="316" t="str">
        <f>IF(E23&lt;&gt;0,"Yes","No")</f>
        <v>No</v>
      </c>
      <c r="J23" s="322"/>
    </row>
    <row r="24" spans="1:10" ht="22.9" customHeight="1" x14ac:dyDescent="0.25">
      <c r="A24" s="311"/>
      <c r="B24" s="336"/>
      <c r="C24" s="327"/>
      <c r="D24" s="327"/>
      <c r="E24" s="333"/>
      <c r="F24" s="337"/>
      <c r="G24" s="338"/>
      <c r="H24" s="334"/>
      <c r="I24" s="311"/>
    </row>
    <row r="28" spans="1:10" x14ac:dyDescent="0.25">
      <c r="E28" s="365"/>
    </row>
    <row r="29" spans="1:10" x14ac:dyDescent="0.25">
      <c r="E29" s="365"/>
    </row>
  </sheetData>
  <sheetProtection sheet="1" objects="1" scenarios="1"/>
  <mergeCells count="1">
    <mergeCell ref="A2:F2"/>
  </mergeCells>
  <conditionalFormatting sqref="I12:I15 I18:I24">
    <cfRule type="cellIs" dxfId="0" priority="3" operator="equal">
      <formula>"Yes"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FF99"/>
  </sheetPr>
  <dimension ref="A1:F44"/>
  <sheetViews>
    <sheetView workbookViewId="0">
      <selection activeCell="L26" sqref="L26"/>
    </sheetView>
  </sheetViews>
  <sheetFormatPr defaultRowHeight="15" x14ac:dyDescent="0.25"/>
  <cols>
    <col min="1" max="1" width="5" customWidth="1"/>
    <col min="2" max="2" width="45.28515625" customWidth="1"/>
    <col min="3" max="3" width="36.7109375" customWidth="1"/>
    <col min="4" max="4" width="17.7109375" customWidth="1"/>
    <col min="5" max="6" width="19" style="256" bestFit="1" customWidth="1"/>
  </cols>
  <sheetData>
    <row r="1" spans="1:6" x14ac:dyDescent="0.25">
      <c r="A1" s="111" t="s">
        <v>286</v>
      </c>
    </row>
    <row r="3" spans="1:6" x14ac:dyDescent="0.25">
      <c r="B3" t="s">
        <v>166</v>
      </c>
      <c r="C3" s="257">
        <f>CoverPage!B4</f>
        <v>0</v>
      </c>
    </row>
    <row r="4" spans="1:6" x14ac:dyDescent="0.25">
      <c r="B4" t="s">
        <v>158</v>
      </c>
      <c r="C4" s="257">
        <f>CoverPage!B3</f>
        <v>0</v>
      </c>
    </row>
    <row r="5" spans="1:6" x14ac:dyDescent="0.25">
      <c r="B5" t="s">
        <v>287</v>
      </c>
      <c r="C5" s="258">
        <f>CoverPage!B6</f>
        <v>0</v>
      </c>
    </row>
    <row r="6" spans="1:6" x14ac:dyDescent="0.25">
      <c r="B6" s="259"/>
      <c r="C6" s="259"/>
    </row>
    <row r="7" spans="1:6" x14ac:dyDescent="0.25">
      <c r="A7" s="260" t="s">
        <v>288</v>
      </c>
      <c r="B7" s="260"/>
      <c r="C7" s="260"/>
      <c r="D7" s="260"/>
      <c r="E7" s="261"/>
      <c r="F7" s="261"/>
    </row>
    <row r="8" spans="1:6" x14ac:dyDescent="0.25">
      <c r="A8" s="262"/>
      <c r="B8" s="262"/>
      <c r="C8" s="263" t="s">
        <v>289</v>
      </c>
      <c r="D8" s="263" t="s">
        <v>290</v>
      </c>
      <c r="E8" s="264" t="s">
        <v>291</v>
      </c>
      <c r="F8" s="265" t="s">
        <v>292</v>
      </c>
    </row>
    <row r="9" spans="1:6" ht="20.100000000000001" customHeight="1" x14ac:dyDescent="0.25">
      <c r="A9" s="266">
        <v>1</v>
      </c>
      <c r="B9" t="s">
        <v>293</v>
      </c>
      <c r="C9" s="267" t="s">
        <v>294</v>
      </c>
      <c r="D9" s="268">
        <f>'A -- FFS'!M78</f>
        <v>0</v>
      </c>
      <c r="E9" s="269">
        <v>0</v>
      </c>
      <c r="F9" s="268">
        <f>D9+E9</f>
        <v>0</v>
      </c>
    </row>
    <row r="10" spans="1:6" ht="20.100000000000001" customHeight="1" x14ac:dyDescent="0.25">
      <c r="A10" s="266">
        <v>2</v>
      </c>
      <c r="B10" t="s">
        <v>295</v>
      </c>
      <c r="C10" s="267" t="s">
        <v>296</v>
      </c>
      <c r="D10" s="268">
        <f>'C -- MMCO, UNINS &amp; DUAL'!J78</f>
        <v>0</v>
      </c>
      <c r="E10" s="269">
        <v>0</v>
      </c>
      <c r="F10" s="268">
        <f t="shared" ref="F10:F20" si="0">D10+E10</f>
        <v>0</v>
      </c>
    </row>
    <row r="11" spans="1:6" ht="20.100000000000001" customHeight="1" x14ac:dyDescent="0.25">
      <c r="A11" s="266">
        <v>3</v>
      </c>
      <c r="B11" t="s">
        <v>297</v>
      </c>
      <c r="C11" s="267" t="s">
        <v>298</v>
      </c>
      <c r="D11" s="268">
        <f>'C -- MMCO, UNINS &amp; DUAL'!R78</f>
        <v>0</v>
      </c>
      <c r="E11" s="269">
        <v>0</v>
      </c>
      <c r="F11" s="268">
        <f t="shared" si="0"/>
        <v>0</v>
      </c>
    </row>
    <row r="12" spans="1:6" ht="20.100000000000001" customHeight="1" x14ac:dyDescent="0.25">
      <c r="A12" s="266">
        <v>4</v>
      </c>
      <c r="B12" t="s">
        <v>299</v>
      </c>
      <c r="C12" s="267" t="s">
        <v>300</v>
      </c>
      <c r="D12" s="268">
        <f>'C -- MMCO, UNINS &amp; DUAL'!Y78</f>
        <v>0</v>
      </c>
      <c r="E12" s="269">
        <v>0</v>
      </c>
      <c r="F12" s="268">
        <f t="shared" si="0"/>
        <v>0</v>
      </c>
    </row>
    <row r="13" spans="1:6" ht="20.100000000000001" customHeight="1" x14ac:dyDescent="0.25">
      <c r="A13" s="270">
        <v>5</v>
      </c>
      <c r="B13" s="271" t="s">
        <v>301</v>
      </c>
      <c r="C13" s="272" t="s">
        <v>302</v>
      </c>
      <c r="D13" s="273">
        <f>SUM(D9:D12)</f>
        <v>0</v>
      </c>
      <c r="E13" s="274">
        <f>SUM(E9:E12)</f>
        <v>0</v>
      </c>
      <c r="F13" s="273">
        <f t="shared" si="0"/>
        <v>0</v>
      </c>
    </row>
    <row r="14" spans="1:6" ht="20.100000000000001" customHeight="1" x14ac:dyDescent="0.25">
      <c r="A14" s="266">
        <v>6</v>
      </c>
      <c r="B14" t="s">
        <v>303</v>
      </c>
      <c r="C14" s="267" t="s">
        <v>304</v>
      </c>
      <c r="D14" s="268">
        <f>'D -- PHYS'!I78</f>
        <v>0</v>
      </c>
      <c r="E14" s="269">
        <v>0</v>
      </c>
      <c r="F14" s="268">
        <f t="shared" si="0"/>
        <v>0</v>
      </c>
    </row>
    <row r="15" spans="1:6" ht="20.100000000000001" customHeight="1" x14ac:dyDescent="0.25">
      <c r="A15" s="266">
        <v>7</v>
      </c>
      <c r="B15" t="s">
        <v>305</v>
      </c>
      <c r="C15" s="267" t="s">
        <v>306</v>
      </c>
      <c r="D15" s="268">
        <f>'D -- PHYS'!K78</f>
        <v>0</v>
      </c>
      <c r="E15" s="269">
        <v>0</v>
      </c>
      <c r="F15" s="268">
        <f t="shared" si="0"/>
        <v>0</v>
      </c>
    </row>
    <row r="16" spans="1:6" ht="20.100000000000001" customHeight="1" x14ac:dyDescent="0.25">
      <c r="A16" s="266">
        <v>8</v>
      </c>
      <c r="B16" t="s">
        <v>307</v>
      </c>
      <c r="C16" s="267" t="s">
        <v>308</v>
      </c>
      <c r="D16" s="268">
        <f>'D -- PHYS'!M78</f>
        <v>0</v>
      </c>
      <c r="E16" s="269">
        <v>0</v>
      </c>
      <c r="F16" s="268">
        <f t="shared" si="0"/>
        <v>0</v>
      </c>
    </row>
    <row r="17" spans="1:6" ht="20.100000000000001" customHeight="1" x14ac:dyDescent="0.25">
      <c r="A17" s="266">
        <v>9</v>
      </c>
      <c r="B17" t="s">
        <v>309</v>
      </c>
      <c r="C17" s="267" t="s">
        <v>310</v>
      </c>
      <c r="D17" s="268">
        <f>'D -- PHYS'!O78</f>
        <v>0</v>
      </c>
      <c r="E17" s="269">
        <v>0</v>
      </c>
      <c r="F17" s="268">
        <f t="shared" si="0"/>
        <v>0</v>
      </c>
    </row>
    <row r="18" spans="1:6" ht="20.100000000000001" customHeight="1" x14ac:dyDescent="0.25">
      <c r="A18" s="270">
        <v>10</v>
      </c>
      <c r="B18" s="271" t="s">
        <v>311</v>
      </c>
      <c r="C18" s="272" t="s">
        <v>312</v>
      </c>
      <c r="D18" s="273">
        <f>SUM(D14:D17)</f>
        <v>0</v>
      </c>
      <c r="E18" s="274">
        <f>SUM(E14:E17)</f>
        <v>0</v>
      </c>
      <c r="F18" s="273">
        <f t="shared" si="0"/>
        <v>0</v>
      </c>
    </row>
    <row r="19" spans="1:6" ht="20.100000000000001" customHeight="1" x14ac:dyDescent="0.25">
      <c r="A19" s="266">
        <v>11</v>
      </c>
      <c r="B19" t="s">
        <v>313</v>
      </c>
      <c r="C19" s="267" t="s">
        <v>314</v>
      </c>
      <c r="D19" s="268">
        <f>'E - SNHCS'!H26</f>
        <v>0</v>
      </c>
      <c r="E19" s="269">
        <v>0</v>
      </c>
      <c r="F19" s="268">
        <f t="shared" si="0"/>
        <v>0</v>
      </c>
    </row>
    <row r="20" spans="1:6" ht="20.100000000000001" customHeight="1" x14ac:dyDescent="0.25">
      <c r="A20" s="266">
        <v>12</v>
      </c>
      <c r="B20" t="s">
        <v>315</v>
      </c>
      <c r="C20" s="267" t="s">
        <v>316</v>
      </c>
      <c r="D20" s="268">
        <f>IF(CoverPage!$C$20="No",(CoverPage!$C$19*'E - SNHCS'!$C$28),0)</f>
        <v>0</v>
      </c>
      <c r="E20" s="269">
        <v>0</v>
      </c>
      <c r="F20" s="268">
        <f t="shared" si="0"/>
        <v>0</v>
      </c>
    </row>
    <row r="21" spans="1:6" ht="20.100000000000001" customHeight="1" thickBot="1" x14ac:dyDescent="0.3">
      <c r="A21" s="275">
        <v>13</v>
      </c>
      <c r="B21" s="276" t="s">
        <v>317</v>
      </c>
      <c r="C21" s="277" t="s">
        <v>318</v>
      </c>
      <c r="D21" s="278">
        <f>D13+D18+D19+D20</f>
        <v>0</v>
      </c>
      <c r="E21" s="278">
        <f t="shared" ref="E21:F21" si="1">E13+E18+E19+E20</f>
        <v>0</v>
      </c>
      <c r="F21" s="278">
        <f t="shared" si="1"/>
        <v>0</v>
      </c>
    </row>
    <row r="22" spans="1:6" ht="20.100000000000001" customHeight="1" thickTop="1" x14ac:dyDescent="0.25"/>
    <row r="23" spans="1:6" ht="20.100000000000001" customHeight="1" x14ac:dyDescent="0.25">
      <c r="A23" s="260" t="s">
        <v>319</v>
      </c>
      <c r="B23" s="260"/>
      <c r="C23" s="260"/>
      <c r="D23" s="260"/>
      <c r="E23" s="261"/>
      <c r="F23" s="261"/>
    </row>
    <row r="24" spans="1:6" ht="20.100000000000001" customHeight="1" x14ac:dyDescent="0.25">
      <c r="A24" s="262"/>
      <c r="B24" s="262"/>
      <c r="C24" s="280" t="s">
        <v>289</v>
      </c>
      <c r="D24" s="280" t="s">
        <v>290</v>
      </c>
      <c r="E24" s="264" t="s">
        <v>291</v>
      </c>
      <c r="F24" s="265" t="s">
        <v>292</v>
      </c>
    </row>
    <row r="25" spans="1:6" ht="20.100000000000001" customHeight="1" x14ac:dyDescent="0.25">
      <c r="A25" s="266">
        <v>1</v>
      </c>
      <c r="B25" t="s">
        <v>320</v>
      </c>
      <c r="C25" s="267" t="s">
        <v>573</v>
      </c>
      <c r="D25" s="269">
        <f>'F -- REVENUE'!C49</f>
        <v>0</v>
      </c>
      <c r="E25" s="269">
        <v>0</v>
      </c>
      <c r="F25" s="268">
        <f>D25+E25</f>
        <v>0</v>
      </c>
    </row>
    <row r="26" spans="1:6" ht="20.100000000000001" customHeight="1" x14ac:dyDescent="0.25">
      <c r="A26" s="266">
        <v>2</v>
      </c>
      <c r="B26" t="s">
        <v>321</v>
      </c>
      <c r="C26" s="267" t="s">
        <v>574</v>
      </c>
      <c r="D26" s="269">
        <f>'F -- REVENUE'!D49</f>
        <v>0</v>
      </c>
      <c r="E26" s="269">
        <v>0</v>
      </c>
      <c r="F26" s="268">
        <f t="shared" ref="F26:F33" si="2">D26+E26</f>
        <v>0</v>
      </c>
    </row>
    <row r="27" spans="1:6" ht="20.100000000000001" customHeight="1" x14ac:dyDescent="0.25">
      <c r="A27" s="270">
        <v>3</v>
      </c>
      <c r="B27" s="271" t="s">
        <v>322</v>
      </c>
      <c r="C27" s="272" t="s">
        <v>323</v>
      </c>
      <c r="D27" s="281">
        <f>SUM(D25:D26)</f>
        <v>0</v>
      </c>
      <c r="E27" s="281">
        <f>SUM(E25:E26)</f>
        <v>0</v>
      </c>
      <c r="F27" s="273">
        <f t="shared" si="2"/>
        <v>0</v>
      </c>
    </row>
    <row r="28" spans="1:6" ht="20.100000000000001" customHeight="1" x14ac:dyDescent="0.25">
      <c r="A28" s="266">
        <v>4</v>
      </c>
      <c r="B28" t="s">
        <v>324</v>
      </c>
      <c r="C28" s="267" t="s">
        <v>575</v>
      </c>
      <c r="D28" s="269">
        <f>'F -- REVENUE'!E49</f>
        <v>0</v>
      </c>
      <c r="E28" s="269">
        <v>0</v>
      </c>
      <c r="F28" s="268">
        <f t="shared" si="2"/>
        <v>0</v>
      </c>
    </row>
    <row r="29" spans="1:6" ht="20.100000000000001" customHeight="1" x14ac:dyDescent="0.25">
      <c r="A29" s="266">
        <v>5</v>
      </c>
      <c r="B29" t="s">
        <v>325</v>
      </c>
      <c r="C29" s="267" t="s">
        <v>576</v>
      </c>
      <c r="D29" s="269">
        <f>'F -- REVENUE'!F49</f>
        <v>0</v>
      </c>
      <c r="E29" s="269">
        <v>0</v>
      </c>
      <c r="F29" s="268">
        <f t="shared" si="2"/>
        <v>0</v>
      </c>
    </row>
    <row r="30" spans="1:6" ht="20.100000000000001" customHeight="1" x14ac:dyDescent="0.25">
      <c r="A30" s="270">
        <v>6</v>
      </c>
      <c r="B30" s="271" t="s">
        <v>326</v>
      </c>
      <c r="C30" s="272" t="s">
        <v>327</v>
      </c>
      <c r="D30" s="281">
        <f>SUM(D28:D29)</f>
        <v>0</v>
      </c>
      <c r="E30" s="281">
        <f>SUM(E28:E29)</f>
        <v>0</v>
      </c>
      <c r="F30" s="273">
        <f>D30+E30</f>
        <v>0</v>
      </c>
    </row>
    <row r="31" spans="1:6" ht="20.100000000000001" customHeight="1" x14ac:dyDescent="0.25">
      <c r="A31" s="266">
        <v>7</v>
      </c>
      <c r="B31" t="s">
        <v>328</v>
      </c>
      <c r="C31" s="267" t="s">
        <v>577</v>
      </c>
      <c r="D31" s="269">
        <f>'F -- REVENUE'!G49</f>
        <v>0</v>
      </c>
      <c r="E31" s="269">
        <v>0</v>
      </c>
      <c r="F31" s="268">
        <f t="shared" si="2"/>
        <v>0</v>
      </c>
    </row>
    <row r="32" spans="1:6" ht="20.100000000000001" customHeight="1" x14ac:dyDescent="0.25">
      <c r="A32" s="266">
        <v>8</v>
      </c>
      <c r="B32" t="s">
        <v>329</v>
      </c>
      <c r="C32" s="267" t="s">
        <v>578</v>
      </c>
      <c r="D32" s="269">
        <f>'F -- REVENUE'!H49</f>
        <v>0</v>
      </c>
      <c r="E32" s="269">
        <v>0</v>
      </c>
      <c r="F32" s="268">
        <f t="shared" si="2"/>
        <v>0</v>
      </c>
    </row>
    <row r="33" spans="1:6" ht="20.100000000000001" customHeight="1" thickBot="1" x14ac:dyDescent="0.3">
      <c r="A33" s="275">
        <v>9</v>
      </c>
      <c r="B33" s="276" t="s">
        <v>330</v>
      </c>
      <c r="C33" s="282" t="s">
        <v>331</v>
      </c>
      <c r="D33" s="279">
        <f>D27+D30+D31+D32</f>
        <v>0</v>
      </c>
      <c r="E33" s="279">
        <f>E27+E30+E31+E32</f>
        <v>0</v>
      </c>
      <c r="F33" s="278">
        <f t="shared" si="2"/>
        <v>0</v>
      </c>
    </row>
    <row r="34" spans="1:6" ht="20.100000000000001" customHeight="1" thickTop="1" x14ac:dyDescent="0.25"/>
    <row r="35" spans="1:6" ht="20.100000000000001" customHeight="1" x14ac:dyDescent="0.25">
      <c r="A35" s="260" t="s">
        <v>332</v>
      </c>
      <c r="B35" s="260"/>
      <c r="C35" s="260"/>
      <c r="D35" s="260"/>
      <c r="E35" s="261"/>
      <c r="F35" s="261"/>
    </row>
    <row r="36" spans="1:6" ht="20.100000000000001" customHeight="1" x14ac:dyDescent="0.25">
      <c r="C36" s="283"/>
      <c r="D36" s="280" t="s">
        <v>290</v>
      </c>
      <c r="E36" s="264" t="s">
        <v>291</v>
      </c>
      <c r="F36" s="284" t="s">
        <v>292</v>
      </c>
    </row>
    <row r="37" spans="1:6" ht="20.100000000000001" customHeight="1" x14ac:dyDescent="0.25">
      <c r="A37" s="266">
        <v>1</v>
      </c>
      <c r="B37" t="s">
        <v>333</v>
      </c>
      <c r="C37" s="283" t="s">
        <v>334</v>
      </c>
      <c r="D37" s="285">
        <f>D21</f>
        <v>0</v>
      </c>
      <c r="E37" s="285">
        <f t="shared" ref="E37:F37" si="3">E21</f>
        <v>0</v>
      </c>
      <c r="F37" s="285">
        <f t="shared" si="3"/>
        <v>0</v>
      </c>
    </row>
    <row r="38" spans="1:6" ht="20.100000000000001" customHeight="1" x14ac:dyDescent="0.25">
      <c r="A38" s="266">
        <v>2</v>
      </c>
      <c r="B38" t="s">
        <v>335</v>
      </c>
      <c r="C38" s="283" t="s">
        <v>336</v>
      </c>
      <c r="D38" s="285">
        <f>D33</f>
        <v>0</v>
      </c>
      <c r="E38" s="285">
        <f t="shared" ref="E38:F38" si="4">E33</f>
        <v>0</v>
      </c>
      <c r="F38" s="285">
        <f t="shared" si="4"/>
        <v>0</v>
      </c>
    </row>
    <row r="39" spans="1:6" ht="20.100000000000001" customHeight="1" x14ac:dyDescent="0.25">
      <c r="A39" s="270">
        <v>3</v>
      </c>
      <c r="B39" s="271" t="s">
        <v>337</v>
      </c>
      <c r="C39" s="286" t="s">
        <v>338</v>
      </c>
      <c r="D39" s="287">
        <f>D37-D38</f>
        <v>0</v>
      </c>
      <c r="E39" s="287">
        <f t="shared" ref="E39:F39" si="5">E37-E38</f>
        <v>0</v>
      </c>
      <c r="F39" s="287">
        <f t="shared" si="5"/>
        <v>0</v>
      </c>
    </row>
    <row r="41" spans="1:6" x14ac:dyDescent="0.25">
      <c r="A41" s="260" t="s">
        <v>339</v>
      </c>
      <c r="B41" s="260"/>
      <c r="C41" s="260"/>
      <c r="D41" s="260"/>
      <c r="E41" s="261"/>
      <c r="F41" s="261"/>
    </row>
    <row r="43" spans="1:6" x14ac:dyDescent="0.25">
      <c r="A43" s="462" t="e">
        <v>#N/A</v>
      </c>
      <c r="B43" s="462"/>
      <c r="C43" s="462"/>
      <c r="D43" s="462"/>
      <c r="E43" s="462"/>
      <c r="F43" s="462"/>
    </row>
    <row r="44" spans="1:6" x14ac:dyDescent="0.25">
      <c r="A44" s="288"/>
      <c r="B44" s="288"/>
      <c r="C44" s="288"/>
      <c r="D44" s="288"/>
      <c r="E44" s="289"/>
      <c r="F44" s="289"/>
    </row>
  </sheetData>
  <mergeCells count="1">
    <mergeCell ref="A43:F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81"/>
  <sheetViews>
    <sheetView workbookViewId="0">
      <selection activeCell="E57" sqref="E57"/>
    </sheetView>
  </sheetViews>
  <sheetFormatPr defaultRowHeight="15" x14ac:dyDescent="0.25"/>
  <cols>
    <col min="1" max="1" width="43.7109375" bestFit="1" customWidth="1"/>
    <col min="5" max="5" width="33.42578125" customWidth="1"/>
    <col min="6" max="6" width="33.85546875" bestFit="1" customWidth="1"/>
    <col min="7" max="7" width="23.85546875" customWidth="1"/>
  </cols>
  <sheetData>
    <row r="1" spans="1:8" x14ac:dyDescent="0.25">
      <c r="A1" s="221" t="s">
        <v>167</v>
      </c>
    </row>
    <row r="2" spans="1:8" x14ac:dyDescent="0.25">
      <c r="A2" s="390" t="s">
        <v>175</v>
      </c>
      <c r="E2" t="s">
        <v>237</v>
      </c>
      <c r="H2" t="s">
        <v>485</v>
      </c>
    </row>
    <row r="3" spans="1:8" x14ac:dyDescent="0.25">
      <c r="A3" s="391" t="s">
        <v>235</v>
      </c>
      <c r="E3" t="s">
        <v>238</v>
      </c>
      <c r="H3" t="s">
        <v>486</v>
      </c>
    </row>
    <row r="4" spans="1:8" x14ac:dyDescent="0.25">
      <c r="A4" s="391" t="s">
        <v>225</v>
      </c>
      <c r="H4" t="s">
        <v>487</v>
      </c>
    </row>
    <row r="5" spans="1:8" x14ac:dyDescent="0.25">
      <c r="A5" s="391" t="s">
        <v>236</v>
      </c>
      <c r="E5" t="s">
        <v>239</v>
      </c>
      <c r="H5" t="s">
        <v>488</v>
      </c>
    </row>
    <row r="6" spans="1:8" x14ac:dyDescent="0.25">
      <c r="A6" s="391" t="s">
        <v>226</v>
      </c>
      <c r="E6" t="s">
        <v>240</v>
      </c>
      <c r="H6" t="s">
        <v>489</v>
      </c>
    </row>
    <row r="7" spans="1:8" x14ac:dyDescent="0.25">
      <c r="A7" s="390" t="s">
        <v>176</v>
      </c>
    </row>
    <row r="8" spans="1:8" x14ac:dyDescent="0.25">
      <c r="A8" s="390" t="s">
        <v>177</v>
      </c>
    </row>
    <row r="9" spans="1:8" x14ac:dyDescent="0.25">
      <c r="A9" s="390" t="s">
        <v>178</v>
      </c>
    </row>
    <row r="10" spans="1:8" x14ac:dyDescent="0.25">
      <c r="A10" s="390" t="s">
        <v>582</v>
      </c>
    </row>
    <row r="11" spans="1:8" x14ac:dyDescent="0.25">
      <c r="A11" s="390" t="s">
        <v>179</v>
      </c>
    </row>
    <row r="12" spans="1:8" x14ac:dyDescent="0.25">
      <c r="A12" s="390" t="s">
        <v>180</v>
      </c>
    </row>
    <row r="13" spans="1:8" x14ac:dyDescent="0.25">
      <c r="A13" s="390" t="s">
        <v>181</v>
      </c>
      <c r="E13" s="393" t="s">
        <v>592</v>
      </c>
    </row>
    <row r="14" spans="1:8" x14ac:dyDescent="0.25">
      <c r="A14" s="390" t="s">
        <v>230</v>
      </c>
      <c r="E14" s="392" t="s">
        <v>218</v>
      </c>
    </row>
    <row r="15" spans="1:8" x14ac:dyDescent="0.25">
      <c r="A15" s="390" t="s">
        <v>231</v>
      </c>
      <c r="E15" s="392" t="s">
        <v>221</v>
      </c>
    </row>
    <row r="16" spans="1:8" x14ac:dyDescent="0.25">
      <c r="A16" s="390" t="s">
        <v>232</v>
      </c>
      <c r="E16" s="392" t="s">
        <v>222</v>
      </c>
    </row>
    <row r="17" spans="1:7" x14ac:dyDescent="0.25">
      <c r="A17" s="390" t="s">
        <v>182</v>
      </c>
    </row>
    <row r="18" spans="1:7" x14ac:dyDescent="0.25">
      <c r="A18" s="390" t="s">
        <v>183</v>
      </c>
      <c r="E18" s="393" t="s">
        <v>593</v>
      </c>
      <c r="F18" s="393" t="s">
        <v>602</v>
      </c>
      <c r="G18" s="393" t="s">
        <v>603</v>
      </c>
    </row>
    <row r="19" spans="1:7" x14ac:dyDescent="0.25">
      <c r="A19" s="391" t="s">
        <v>174</v>
      </c>
      <c r="E19" s="392" t="s">
        <v>219</v>
      </c>
      <c r="F19" t="s">
        <v>595</v>
      </c>
      <c r="G19" t="s">
        <v>604</v>
      </c>
    </row>
    <row r="20" spans="1:7" x14ac:dyDescent="0.25">
      <c r="A20" s="390" t="s">
        <v>184</v>
      </c>
      <c r="E20" s="392" t="s">
        <v>233</v>
      </c>
      <c r="F20" t="s">
        <v>598</v>
      </c>
      <c r="G20" t="s">
        <v>197</v>
      </c>
    </row>
    <row r="21" spans="1:7" x14ac:dyDescent="0.25">
      <c r="A21" s="390" t="s">
        <v>185</v>
      </c>
      <c r="E21" s="392" t="s">
        <v>220</v>
      </c>
      <c r="F21" t="s">
        <v>600</v>
      </c>
      <c r="G21" t="s">
        <v>601</v>
      </c>
    </row>
    <row r="22" spans="1:7" x14ac:dyDescent="0.25">
      <c r="A22" s="390" t="s">
        <v>168</v>
      </c>
      <c r="E22" s="392" t="s">
        <v>223</v>
      </c>
      <c r="F22" t="s">
        <v>605</v>
      </c>
      <c r="G22" t="s">
        <v>601</v>
      </c>
    </row>
    <row r="23" spans="1:7" x14ac:dyDescent="0.25">
      <c r="A23" s="390" t="s">
        <v>429</v>
      </c>
      <c r="E23" s="392" t="s">
        <v>224</v>
      </c>
      <c r="F23" t="s">
        <v>594</v>
      </c>
      <c r="G23" t="s">
        <v>604</v>
      </c>
    </row>
    <row r="24" spans="1:7" x14ac:dyDescent="0.25">
      <c r="A24" s="390" t="s">
        <v>186</v>
      </c>
      <c r="E24" s="392" t="s">
        <v>598</v>
      </c>
      <c r="F24" t="s">
        <v>657</v>
      </c>
    </row>
    <row r="25" spans="1:7" x14ac:dyDescent="0.25">
      <c r="A25" s="390" t="s">
        <v>586</v>
      </c>
      <c r="E25" s="392" t="s">
        <v>197</v>
      </c>
      <c r="F25" t="s">
        <v>656</v>
      </c>
    </row>
    <row r="26" spans="1:7" x14ac:dyDescent="0.25">
      <c r="A26" s="390" t="s">
        <v>187</v>
      </c>
    </row>
    <row r="27" spans="1:7" x14ac:dyDescent="0.25">
      <c r="A27" s="391" t="s">
        <v>169</v>
      </c>
    </row>
    <row r="28" spans="1:7" x14ac:dyDescent="0.25">
      <c r="A28" s="390" t="s">
        <v>188</v>
      </c>
    </row>
    <row r="29" spans="1:7" x14ac:dyDescent="0.25">
      <c r="A29" s="390" t="s">
        <v>426</v>
      </c>
    </row>
    <row r="30" spans="1:7" x14ac:dyDescent="0.25">
      <c r="A30" s="390" t="s">
        <v>189</v>
      </c>
    </row>
    <row r="31" spans="1:7" x14ac:dyDescent="0.25">
      <c r="A31" s="390" t="s">
        <v>190</v>
      </c>
    </row>
    <row r="32" spans="1:7" x14ac:dyDescent="0.25">
      <c r="A32" s="390" t="s">
        <v>191</v>
      </c>
    </row>
    <row r="33" spans="1:1" x14ac:dyDescent="0.25">
      <c r="A33" s="392" t="s">
        <v>597</v>
      </c>
    </row>
    <row r="34" spans="1:1" x14ac:dyDescent="0.25">
      <c r="A34" s="390" t="s">
        <v>192</v>
      </c>
    </row>
    <row r="35" spans="1:1" x14ac:dyDescent="0.25">
      <c r="A35" s="390" t="s">
        <v>193</v>
      </c>
    </row>
    <row r="36" spans="1:1" x14ac:dyDescent="0.25">
      <c r="A36" s="390" t="s">
        <v>194</v>
      </c>
    </row>
    <row r="37" spans="1:1" x14ac:dyDescent="0.25">
      <c r="A37" s="392" t="s">
        <v>657</v>
      </c>
    </row>
    <row r="38" spans="1:1" x14ac:dyDescent="0.25">
      <c r="A38" s="390" t="s">
        <v>195</v>
      </c>
    </row>
    <row r="39" spans="1:1" x14ac:dyDescent="0.25">
      <c r="A39" s="390" t="s">
        <v>492</v>
      </c>
    </row>
    <row r="40" spans="1:1" x14ac:dyDescent="0.25">
      <c r="A40" s="390" t="s">
        <v>196</v>
      </c>
    </row>
    <row r="41" spans="1:1" x14ac:dyDescent="0.25">
      <c r="A41" s="392" t="s">
        <v>656</v>
      </c>
    </row>
    <row r="42" spans="1:1" x14ac:dyDescent="0.25">
      <c r="A42" s="391" t="s">
        <v>170</v>
      </c>
    </row>
    <row r="43" spans="1:1" x14ac:dyDescent="0.25">
      <c r="A43" s="390" t="s">
        <v>198</v>
      </c>
    </row>
    <row r="44" spans="1:1" x14ac:dyDescent="0.25">
      <c r="A44" s="390" t="s">
        <v>199</v>
      </c>
    </row>
    <row r="45" spans="1:1" x14ac:dyDescent="0.25">
      <c r="A45" s="390" t="s">
        <v>200</v>
      </c>
    </row>
    <row r="46" spans="1:1" x14ac:dyDescent="0.25">
      <c r="A46" s="390" t="s">
        <v>201</v>
      </c>
    </row>
    <row r="47" spans="1:1" x14ac:dyDescent="0.25">
      <c r="A47" s="390" t="s">
        <v>202</v>
      </c>
    </row>
    <row r="48" spans="1:1" x14ac:dyDescent="0.25">
      <c r="A48" s="391" t="s">
        <v>215</v>
      </c>
    </row>
    <row r="49" spans="1:1" x14ac:dyDescent="0.25">
      <c r="A49" s="390" t="s">
        <v>587</v>
      </c>
    </row>
    <row r="50" spans="1:1" x14ac:dyDescent="0.25">
      <c r="A50" s="390" t="s">
        <v>229</v>
      </c>
    </row>
    <row r="51" spans="1:1" x14ac:dyDescent="0.25">
      <c r="A51" s="390" t="s">
        <v>234</v>
      </c>
    </row>
    <row r="52" spans="1:1" x14ac:dyDescent="0.25">
      <c r="A52" s="390" t="s">
        <v>203</v>
      </c>
    </row>
    <row r="53" spans="1:1" x14ac:dyDescent="0.25">
      <c r="A53" s="392" t="s">
        <v>600</v>
      </c>
    </row>
    <row r="54" spans="1:1" x14ac:dyDescent="0.25">
      <c r="A54" s="390" t="s">
        <v>204</v>
      </c>
    </row>
    <row r="55" spans="1:1" x14ac:dyDescent="0.25">
      <c r="A55" s="390" t="s">
        <v>205</v>
      </c>
    </row>
    <row r="56" spans="1:1" x14ac:dyDescent="0.25">
      <c r="A56" s="390" t="s">
        <v>206</v>
      </c>
    </row>
    <row r="57" spans="1:1" x14ac:dyDescent="0.25">
      <c r="A57" s="390" t="s">
        <v>207</v>
      </c>
    </row>
    <row r="58" spans="1:1" x14ac:dyDescent="0.25">
      <c r="A58" s="390" t="s">
        <v>730</v>
      </c>
    </row>
    <row r="59" spans="1:1" x14ac:dyDescent="0.25">
      <c r="A59" s="390" t="s">
        <v>208</v>
      </c>
    </row>
    <row r="60" spans="1:1" x14ac:dyDescent="0.25">
      <c r="A60" s="390" t="s">
        <v>209</v>
      </c>
    </row>
    <row r="61" spans="1:1" x14ac:dyDescent="0.25">
      <c r="A61" s="391" t="s">
        <v>427</v>
      </c>
    </row>
    <row r="62" spans="1:1" x14ac:dyDescent="0.25">
      <c r="A62" s="390" t="s">
        <v>228</v>
      </c>
    </row>
    <row r="63" spans="1:1" x14ac:dyDescent="0.25">
      <c r="A63" s="390" t="s">
        <v>583</v>
      </c>
    </row>
    <row r="64" spans="1:1" x14ac:dyDescent="0.25">
      <c r="A64" s="390" t="s">
        <v>210</v>
      </c>
    </row>
    <row r="65" spans="1:1" x14ac:dyDescent="0.25">
      <c r="A65" s="390" t="s">
        <v>211</v>
      </c>
    </row>
    <row r="66" spans="1:1" x14ac:dyDescent="0.25">
      <c r="A66" s="390" t="s">
        <v>585</v>
      </c>
    </row>
    <row r="67" spans="1:1" x14ac:dyDescent="0.25">
      <c r="A67" s="392" t="s">
        <v>599</v>
      </c>
    </row>
    <row r="68" spans="1:1" x14ac:dyDescent="0.25">
      <c r="A68" s="392" t="s">
        <v>596</v>
      </c>
    </row>
    <row r="69" spans="1:1" x14ac:dyDescent="0.25">
      <c r="A69" s="390" t="s">
        <v>584</v>
      </c>
    </row>
    <row r="70" spans="1:1" x14ac:dyDescent="0.25">
      <c r="A70" s="391" t="s">
        <v>171</v>
      </c>
    </row>
    <row r="71" spans="1:1" x14ac:dyDescent="0.25">
      <c r="A71" s="391" t="s">
        <v>172</v>
      </c>
    </row>
    <row r="72" spans="1:1" x14ac:dyDescent="0.25">
      <c r="A72" s="390" t="s">
        <v>212</v>
      </c>
    </row>
    <row r="73" spans="1:1" x14ac:dyDescent="0.25">
      <c r="A73" s="390" t="s">
        <v>213</v>
      </c>
    </row>
    <row r="74" spans="1:1" x14ac:dyDescent="0.25">
      <c r="A74" s="391" t="s">
        <v>227</v>
      </c>
    </row>
    <row r="75" spans="1:1" x14ac:dyDescent="0.25">
      <c r="A75" s="391" t="s">
        <v>173</v>
      </c>
    </row>
    <row r="76" spans="1:1" x14ac:dyDescent="0.25">
      <c r="A76" s="391" t="s">
        <v>216</v>
      </c>
    </row>
    <row r="77" spans="1:1" x14ac:dyDescent="0.25">
      <c r="A77" s="391" t="s">
        <v>589</v>
      </c>
    </row>
    <row r="78" spans="1:1" x14ac:dyDescent="0.25">
      <c r="A78" s="391" t="s">
        <v>217</v>
      </c>
    </row>
    <row r="79" spans="1:1" x14ac:dyDescent="0.25">
      <c r="A79" s="390" t="s">
        <v>214</v>
      </c>
    </row>
    <row r="80" spans="1:1" x14ac:dyDescent="0.25">
      <c r="A80" s="391" t="s">
        <v>428</v>
      </c>
    </row>
    <row r="81" spans="1:1" x14ac:dyDescent="0.25">
      <c r="A81" s="391" t="s">
        <v>588</v>
      </c>
    </row>
  </sheetData>
  <sortState xmlns:xlrd2="http://schemas.microsoft.com/office/spreadsheetml/2017/richdata2" ref="A2:A83">
    <sortCondition ref="A1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8D53-B6DC-44AB-8844-2E9649A07FE6}">
  <dimension ref="A1:L78"/>
  <sheetViews>
    <sheetView topLeftCell="E1" workbookViewId="0">
      <pane ySplit="1" topLeftCell="A2" activePane="bottomLeft" state="frozen"/>
      <selection pane="bottomLeft" activeCell="J14" sqref="J14"/>
    </sheetView>
  </sheetViews>
  <sheetFormatPr defaultColWidth="16.42578125" defaultRowHeight="15" x14ac:dyDescent="0.25"/>
  <cols>
    <col min="1" max="1" width="9" style="390" bestFit="1" customWidth="1"/>
    <col min="2" max="2" width="36.85546875" style="390" bestFit="1" customWidth="1"/>
    <col min="3" max="3" width="15.5703125" style="390" bestFit="1" customWidth="1"/>
    <col min="4" max="4" width="14.85546875" style="390" bestFit="1" customWidth="1"/>
    <col min="5" max="5" width="37.28515625" style="390" bestFit="1" customWidth="1"/>
    <col min="6" max="7" width="34.28515625" style="390" bestFit="1" customWidth="1"/>
    <col min="8" max="8" width="21.140625" style="390" bestFit="1" customWidth="1"/>
    <col min="9" max="11" width="34.85546875" style="390" bestFit="1" customWidth="1"/>
    <col min="12" max="12" width="35.28515625" style="390" bestFit="1" customWidth="1"/>
    <col min="13" max="16384" width="16.42578125" style="390"/>
  </cols>
  <sheetData>
    <row r="1" spans="1:12" s="399" customFormat="1" ht="30.75" thickBot="1" x14ac:dyDescent="0.3">
      <c r="A1" s="417" t="s">
        <v>513</v>
      </c>
      <c r="B1" s="418" t="s">
        <v>514</v>
      </c>
      <c r="C1" s="418" t="s">
        <v>515</v>
      </c>
      <c r="D1" s="418" t="s">
        <v>516</v>
      </c>
      <c r="E1" s="418" t="s">
        <v>659</v>
      </c>
      <c r="F1" s="418" t="s">
        <v>660</v>
      </c>
      <c r="G1" s="418" t="s">
        <v>661</v>
      </c>
      <c r="H1" s="419" t="s">
        <v>581</v>
      </c>
      <c r="I1" s="420" t="s">
        <v>658</v>
      </c>
      <c r="J1" s="420" t="s">
        <v>662</v>
      </c>
      <c r="K1" s="420" t="s">
        <v>663</v>
      </c>
      <c r="L1" s="421" t="s">
        <v>664</v>
      </c>
    </row>
    <row r="2" spans="1:12" x14ac:dyDescent="0.25">
      <c r="A2" s="411"/>
      <c r="B2" s="411" t="s">
        <v>643</v>
      </c>
      <c r="C2" s="411">
        <v>220011</v>
      </c>
      <c r="D2" s="412">
        <v>45838</v>
      </c>
      <c r="E2" s="413">
        <v>654054825</v>
      </c>
      <c r="F2" s="413">
        <v>1144630603</v>
      </c>
      <c r="G2" s="413">
        <v>1144630603</v>
      </c>
      <c r="H2" s="414">
        <v>71084</v>
      </c>
      <c r="I2" s="415">
        <v>43339</v>
      </c>
      <c r="J2" s="415">
        <v>27745</v>
      </c>
      <c r="K2" s="415">
        <v>0</v>
      </c>
      <c r="L2" s="416"/>
    </row>
    <row r="3" spans="1:12" x14ac:dyDescent="0.25">
      <c r="A3" s="400"/>
      <c r="B3" s="400" t="s">
        <v>653</v>
      </c>
      <c r="C3" s="400">
        <v>224031</v>
      </c>
      <c r="D3" s="401">
        <v>45838</v>
      </c>
      <c r="E3" s="402">
        <v>10536436</v>
      </c>
      <c r="F3" s="402">
        <v>14086664</v>
      </c>
      <c r="G3" s="402">
        <v>14086664</v>
      </c>
      <c r="H3" s="403">
        <v>5672</v>
      </c>
      <c r="I3" s="404">
        <v>5672</v>
      </c>
      <c r="J3" s="404">
        <v>0</v>
      </c>
      <c r="K3" s="404">
        <v>0</v>
      </c>
      <c r="L3" s="405"/>
    </row>
    <row r="4" spans="1:12" x14ac:dyDescent="0.25">
      <c r="A4" s="400"/>
      <c r="B4" s="400" t="s">
        <v>652</v>
      </c>
      <c r="C4" s="400">
        <v>224028</v>
      </c>
      <c r="D4" s="401">
        <v>45838</v>
      </c>
      <c r="E4" s="402">
        <v>15282322</v>
      </c>
      <c r="F4" s="402">
        <v>16171879</v>
      </c>
      <c r="G4" s="402">
        <v>16171879</v>
      </c>
      <c r="H4" s="403">
        <v>5365</v>
      </c>
      <c r="I4" s="404">
        <v>5365</v>
      </c>
      <c r="J4" s="404">
        <v>0</v>
      </c>
      <c r="K4" s="404">
        <v>0</v>
      </c>
      <c r="L4" s="405"/>
    </row>
    <row r="5" spans="1:12" x14ac:dyDescent="0.25">
      <c r="A5" s="400"/>
      <c r="B5" s="400" t="s">
        <v>655</v>
      </c>
      <c r="C5" s="400">
        <v>224040</v>
      </c>
      <c r="D5" s="401">
        <v>45838</v>
      </c>
      <c r="E5" s="402">
        <v>30042053</v>
      </c>
      <c r="F5" s="402">
        <v>35210198</v>
      </c>
      <c r="G5" s="402">
        <v>35210198</v>
      </c>
      <c r="H5" s="403">
        <v>21305</v>
      </c>
      <c r="I5" s="404">
        <v>21305</v>
      </c>
      <c r="J5" s="404">
        <v>0</v>
      </c>
      <c r="K5" s="404">
        <v>0</v>
      </c>
      <c r="L5" s="405"/>
    </row>
    <row r="6" spans="1:12" x14ac:dyDescent="0.25">
      <c r="A6" s="400"/>
      <c r="B6" s="400" t="s">
        <v>650</v>
      </c>
      <c r="C6" s="400">
        <v>223027</v>
      </c>
      <c r="D6" s="401">
        <v>45838</v>
      </c>
      <c r="E6" s="402">
        <v>57529534</v>
      </c>
      <c r="F6" s="402">
        <v>104771998</v>
      </c>
      <c r="G6" s="402">
        <v>104771998</v>
      </c>
      <c r="H6" s="403">
        <v>40817</v>
      </c>
      <c r="I6" s="404">
        <v>40817</v>
      </c>
      <c r="J6" s="404">
        <v>0</v>
      </c>
      <c r="K6" s="404">
        <v>0</v>
      </c>
      <c r="L6" s="405"/>
    </row>
    <row r="7" spans="1:12" x14ac:dyDescent="0.25">
      <c r="A7" s="400"/>
      <c r="B7" s="400" t="s">
        <v>648</v>
      </c>
      <c r="C7" s="400">
        <v>222006</v>
      </c>
      <c r="D7" s="401">
        <v>45838</v>
      </c>
      <c r="E7" s="402">
        <v>173476981</v>
      </c>
      <c r="F7" s="402">
        <v>192594539</v>
      </c>
      <c r="G7" s="402">
        <v>192594539</v>
      </c>
      <c r="H7" s="403">
        <v>71728</v>
      </c>
      <c r="I7" s="404">
        <v>71728</v>
      </c>
      <c r="J7" s="404">
        <v>0</v>
      </c>
      <c r="K7" s="404">
        <v>0</v>
      </c>
      <c r="L7" s="405"/>
    </row>
    <row r="8" spans="1:12" x14ac:dyDescent="0.25">
      <c r="A8" s="400"/>
      <c r="B8" s="400" t="s">
        <v>645</v>
      </c>
      <c r="C8" s="400">
        <v>220175</v>
      </c>
      <c r="D8" s="401">
        <v>45688</v>
      </c>
      <c r="E8" s="402">
        <v>176988816</v>
      </c>
      <c r="F8" s="402">
        <v>1229416331</v>
      </c>
      <c r="G8" s="402">
        <v>1229416331</v>
      </c>
      <c r="H8" s="403">
        <v>46381</v>
      </c>
      <c r="I8" s="404">
        <v>27517</v>
      </c>
      <c r="J8" s="404">
        <v>18864</v>
      </c>
      <c r="K8" s="404">
        <v>0</v>
      </c>
      <c r="L8" s="405"/>
    </row>
    <row r="9" spans="1:12" x14ac:dyDescent="0.25">
      <c r="A9" s="400"/>
      <c r="B9" s="400" t="s">
        <v>646</v>
      </c>
      <c r="C9" s="400">
        <v>220176</v>
      </c>
      <c r="D9" s="401">
        <v>45688</v>
      </c>
      <c r="E9" s="402">
        <v>343898662</v>
      </c>
      <c r="F9" s="402">
        <v>2658842753</v>
      </c>
      <c r="G9" s="402">
        <v>2658842753</v>
      </c>
      <c r="H9" s="403">
        <v>65107</v>
      </c>
      <c r="I9" s="404">
        <v>58346</v>
      </c>
      <c r="J9" s="404">
        <v>6761</v>
      </c>
      <c r="K9" s="404">
        <v>0</v>
      </c>
      <c r="L9" s="405"/>
    </row>
    <row r="10" spans="1:12" x14ac:dyDescent="0.25">
      <c r="A10" s="400"/>
      <c r="B10" s="400" t="s">
        <v>651</v>
      </c>
      <c r="C10" s="400">
        <v>224001</v>
      </c>
      <c r="D10" s="401">
        <v>45838</v>
      </c>
      <c r="E10" s="402">
        <v>33451000</v>
      </c>
      <c r="F10" s="402">
        <v>33546416</v>
      </c>
      <c r="G10" s="402">
        <v>33546416</v>
      </c>
      <c r="H10" s="403">
        <v>22230</v>
      </c>
      <c r="I10" s="404">
        <v>22230</v>
      </c>
      <c r="J10" s="404">
        <v>0</v>
      </c>
      <c r="K10" s="404">
        <v>0</v>
      </c>
      <c r="L10" s="405"/>
    </row>
    <row r="11" spans="1:12" x14ac:dyDescent="0.25">
      <c r="A11" s="400"/>
      <c r="B11" s="400" t="s">
        <v>647</v>
      </c>
      <c r="C11" s="400">
        <v>222003</v>
      </c>
      <c r="D11" s="401">
        <v>45838</v>
      </c>
      <c r="E11" s="402">
        <v>189573956</v>
      </c>
      <c r="F11" s="402">
        <v>203994344</v>
      </c>
      <c r="G11" s="402">
        <v>203994344</v>
      </c>
      <c r="H11" s="403">
        <v>129407</v>
      </c>
      <c r="I11" s="404">
        <v>129407</v>
      </c>
      <c r="J11" s="404">
        <v>0</v>
      </c>
      <c r="K11" s="404">
        <v>0</v>
      </c>
      <c r="L11" s="405"/>
    </row>
    <row r="12" spans="1:12" x14ac:dyDescent="0.25">
      <c r="A12" s="400"/>
      <c r="B12" s="400" t="s">
        <v>644</v>
      </c>
      <c r="C12" s="400">
        <v>220066</v>
      </c>
      <c r="D12" s="401">
        <v>45838</v>
      </c>
      <c r="E12" s="402">
        <v>323870943</v>
      </c>
      <c r="F12" s="402">
        <v>754220323</v>
      </c>
      <c r="G12" s="402">
        <v>754220323</v>
      </c>
      <c r="H12" s="403">
        <v>36966</v>
      </c>
      <c r="I12" s="404">
        <v>32758</v>
      </c>
      <c r="J12" s="404">
        <v>0</v>
      </c>
      <c r="K12" s="404">
        <v>4208</v>
      </c>
      <c r="L12" s="405"/>
    </row>
    <row r="13" spans="1:12" x14ac:dyDescent="0.25">
      <c r="A13" s="400"/>
      <c r="B13" s="400" t="s">
        <v>649</v>
      </c>
      <c r="C13" s="400">
        <v>222023</v>
      </c>
      <c r="D13" s="401">
        <v>45838</v>
      </c>
      <c r="E13" s="402">
        <v>48362832</v>
      </c>
      <c r="F13" s="402">
        <v>50819810</v>
      </c>
      <c r="G13" s="402">
        <v>50819810</v>
      </c>
      <c r="H13" s="403">
        <v>28419</v>
      </c>
      <c r="I13" s="404">
        <v>28419</v>
      </c>
      <c r="J13" s="404">
        <v>0</v>
      </c>
      <c r="K13" s="404">
        <v>0</v>
      </c>
      <c r="L13" s="405"/>
    </row>
    <row r="14" spans="1:12" x14ac:dyDescent="0.25">
      <c r="A14" s="400"/>
      <c r="B14" s="400" t="s">
        <v>654</v>
      </c>
      <c r="C14" s="400">
        <v>224032</v>
      </c>
      <c r="D14" s="401">
        <v>45838</v>
      </c>
      <c r="E14" s="402">
        <v>171958150</v>
      </c>
      <c r="F14" s="402">
        <v>197067894</v>
      </c>
      <c r="G14" s="402">
        <v>197067894</v>
      </c>
      <c r="H14" s="403">
        <v>112973</v>
      </c>
      <c r="I14" s="404">
        <v>112973</v>
      </c>
      <c r="J14" s="404">
        <v>0</v>
      </c>
      <c r="K14" s="404">
        <v>0</v>
      </c>
      <c r="L14" s="405"/>
    </row>
    <row r="15" spans="1:12" s="410" customFormat="1" x14ac:dyDescent="0.25">
      <c r="A15" s="406"/>
      <c r="B15" s="397" t="s">
        <v>665</v>
      </c>
      <c r="C15" s="397">
        <v>220001</v>
      </c>
      <c r="D15" s="407">
        <v>45930</v>
      </c>
      <c r="E15" s="408">
        <v>229223249</v>
      </c>
      <c r="F15" s="408">
        <v>1132742264</v>
      </c>
      <c r="G15" s="408">
        <v>1132742264</v>
      </c>
      <c r="H15" s="409">
        <v>47725</v>
      </c>
      <c r="I15" s="409">
        <v>41571</v>
      </c>
      <c r="J15" s="409">
        <v>6154</v>
      </c>
      <c r="K15" s="409" t="s">
        <v>642</v>
      </c>
      <c r="L15" s="406" t="s">
        <v>642</v>
      </c>
    </row>
    <row r="16" spans="1:12" x14ac:dyDescent="0.25">
      <c r="A16" s="400"/>
      <c r="B16" s="398" t="s">
        <v>666</v>
      </c>
      <c r="C16" s="398">
        <v>220002</v>
      </c>
      <c r="D16" s="407">
        <v>45930</v>
      </c>
      <c r="E16" s="408">
        <v>336760064</v>
      </c>
      <c r="F16" s="408">
        <v>933024734</v>
      </c>
      <c r="G16" s="408">
        <v>933024734</v>
      </c>
      <c r="H16" s="409">
        <v>47814</v>
      </c>
      <c r="I16" s="409">
        <v>45289</v>
      </c>
      <c r="J16" s="409">
        <v>2525</v>
      </c>
      <c r="K16" s="409" t="s">
        <v>642</v>
      </c>
      <c r="L16" s="406" t="s">
        <v>642</v>
      </c>
    </row>
    <row r="17" spans="1:12" x14ac:dyDescent="0.25">
      <c r="A17" s="400"/>
      <c r="B17" s="398" t="s">
        <v>667</v>
      </c>
      <c r="C17" s="398">
        <v>220008</v>
      </c>
      <c r="D17" s="407">
        <v>45930</v>
      </c>
      <c r="E17" s="408">
        <v>240375945</v>
      </c>
      <c r="F17" s="408">
        <v>572607361</v>
      </c>
      <c r="G17" s="408">
        <v>572607361</v>
      </c>
      <c r="H17" s="409">
        <v>35220</v>
      </c>
      <c r="I17" s="409">
        <v>35220</v>
      </c>
      <c r="J17" s="409" t="s">
        <v>642</v>
      </c>
      <c r="K17" s="409" t="s">
        <v>642</v>
      </c>
      <c r="L17" s="406" t="s">
        <v>642</v>
      </c>
    </row>
    <row r="18" spans="1:12" x14ac:dyDescent="0.25">
      <c r="A18" s="400"/>
      <c r="B18" s="398" t="s">
        <v>668</v>
      </c>
      <c r="C18" s="398">
        <v>220010</v>
      </c>
      <c r="D18" s="407">
        <v>45930</v>
      </c>
      <c r="E18" s="408">
        <v>278126032</v>
      </c>
      <c r="F18" s="408">
        <v>768348781</v>
      </c>
      <c r="G18" s="408">
        <v>768348781</v>
      </c>
      <c r="H18" s="409">
        <v>50235</v>
      </c>
      <c r="I18" s="409">
        <v>50235</v>
      </c>
      <c r="J18" s="409" t="s">
        <v>642</v>
      </c>
      <c r="K18" s="409" t="s">
        <v>642</v>
      </c>
      <c r="L18" s="406" t="s">
        <v>642</v>
      </c>
    </row>
    <row r="19" spans="1:12" x14ac:dyDescent="0.25">
      <c r="A19" s="400"/>
      <c r="B19" s="398" t="s">
        <v>669</v>
      </c>
      <c r="C19" s="398">
        <v>220012</v>
      </c>
      <c r="D19" s="407">
        <v>45930</v>
      </c>
      <c r="E19" s="408">
        <v>580884594</v>
      </c>
      <c r="F19" s="408">
        <v>1748115460</v>
      </c>
      <c r="G19" s="408">
        <v>1748115460</v>
      </c>
      <c r="H19" s="409">
        <v>77403</v>
      </c>
      <c r="I19" s="409">
        <v>77403</v>
      </c>
      <c r="J19" s="409" t="s">
        <v>642</v>
      </c>
      <c r="K19" s="409" t="s">
        <v>642</v>
      </c>
      <c r="L19" s="406" t="s">
        <v>642</v>
      </c>
    </row>
    <row r="20" spans="1:12" x14ac:dyDescent="0.25">
      <c r="A20" s="400"/>
      <c r="B20" s="398" t="s">
        <v>670</v>
      </c>
      <c r="C20" s="398">
        <v>220015</v>
      </c>
      <c r="D20" s="407">
        <v>45930</v>
      </c>
      <c r="E20" s="408">
        <v>247523643</v>
      </c>
      <c r="F20" s="408">
        <v>865114315</v>
      </c>
      <c r="G20" s="408">
        <v>865114315</v>
      </c>
      <c r="H20" s="409">
        <v>31149</v>
      </c>
      <c r="I20" s="409">
        <v>24023</v>
      </c>
      <c r="J20" s="409">
        <v>7126</v>
      </c>
      <c r="K20" s="409" t="s">
        <v>642</v>
      </c>
      <c r="L20" s="406" t="s">
        <v>642</v>
      </c>
    </row>
    <row r="21" spans="1:12" x14ac:dyDescent="0.25">
      <c r="A21" s="400"/>
      <c r="B21" s="398" t="s">
        <v>671</v>
      </c>
      <c r="C21" s="398">
        <v>220016</v>
      </c>
      <c r="D21" s="407">
        <v>45930</v>
      </c>
      <c r="E21" s="408">
        <v>116017023</v>
      </c>
      <c r="F21" s="408">
        <v>347967508</v>
      </c>
      <c r="G21" s="408">
        <v>347967508</v>
      </c>
      <c r="H21" s="409">
        <v>20166</v>
      </c>
      <c r="I21" s="409">
        <v>20166</v>
      </c>
      <c r="J21" s="409" t="s">
        <v>642</v>
      </c>
      <c r="K21" s="409" t="s">
        <v>642</v>
      </c>
      <c r="L21" s="406" t="s">
        <v>642</v>
      </c>
    </row>
    <row r="22" spans="1:12" x14ac:dyDescent="0.25">
      <c r="A22" s="400"/>
      <c r="B22" s="398" t="s">
        <v>672</v>
      </c>
      <c r="C22" s="398">
        <v>220019</v>
      </c>
      <c r="D22" s="407">
        <v>45930</v>
      </c>
      <c r="E22" s="408">
        <v>177530745</v>
      </c>
      <c r="F22" s="408">
        <v>720125216</v>
      </c>
      <c r="G22" s="408">
        <v>720125216</v>
      </c>
      <c r="H22" s="409">
        <v>29969</v>
      </c>
      <c r="I22" s="409">
        <v>29969</v>
      </c>
      <c r="J22" s="409" t="s">
        <v>642</v>
      </c>
      <c r="K22" s="409" t="s">
        <v>642</v>
      </c>
      <c r="L22" s="406" t="s">
        <v>642</v>
      </c>
    </row>
    <row r="23" spans="1:12" x14ac:dyDescent="0.25">
      <c r="A23" s="400"/>
      <c r="B23" s="398" t="s">
        <v>673</v>
      </c>
      <c r="C23" s="398">
        <v>220020</v>
      </c>
      <c r="D23" s="407">
        <v>45930</v>
      </c>
      <c r="E23" s="408">
        <v>287026517</v>
      </c>
      <c r="F23" s="408">
        <v>788566477</v>
      </c>
      <c r="G23" s="408">
        <v>788566477</v>
      </c>
      <c r="H23" s="409">
        <v>43510</v>
      </c>
      <c r="I23" s="409">
        <v>37678</v>
      </c>
      <c r="J23" s="409">
        <v>5832</v>
      </c>
      <c r="K23" s="409" t="s">
        <v>642</v>
      </c>
      <c r="L23" s="406" t="s">
        <v>642</v>
      </c>
    </row>
    <row r="24" spans="1:12" x14ac:dyDescent="0.25">
      <c r="A24" s="400"/>
      <c r="B24" s="398" t="s">
        <v>674</v>
      </c>
      <c r="C24" s="398">
        <v>220024</v>
      </c>
      <c r="D24" s="407">
        <v>45930</v>
      </c>
      <c r="E24" s="408">
        <v>231255266</v>
      </c>
      <c r="F24" s="408">
        <v>638475853</v>
      </c>
      <c r="G24" s="408">
        <v>638475853</v>
      </c>
      <c r="H24" s="409">
        <v>43930</v>
      </c>
      <c r="I24" s="409">
        <v>37372</v>
      </c>
      <c r="J24" s="409">
        <v>6558</v>
      </c>
      <c r="K24" s="409" t="s">
        <v>642</v>
      </c>
      <c r="L24" s="406" t="s">
        <v>642</v>
      </c>
    </row>
    <row r="25" spans="1:12" x14ac:dyDescent="0.25">
      <c r="A25" s="400"/>
      <c r="B25" s="398" t="s">
        <v>675</v>
      </c>
      <c r="C25" s="398">
        <v>220029</v>
      </c>
      <c r="D25" s="407">
        <v>45930</v>
      </c>
      <c r="E25" s="408">
        <v>144521079</v>
      </c>
      <c r="F25" s="408">
        <v>458481743</v>
      </c>
      <c r="G25" s="408">
        <v>458481743</v>
      </c>
      <c r="H25" s="409">
        <v>19322</v>
      </c>
      <c r="I25" s="409">
        <v>19322</v>
      </c>
      <c r="J25" s="409" t="s">
        <v>642</v>
      </c>
      <c r="K25" s="409" t="s">
        <v>642</v>
      </c>
      <c r="L25" s="406" t="s">
        <v>642</v>
      </c>
    </row>
    <row r="26" spans="1:12" x14ac:dyDescent="0.25">
      <c r="A26" s="400"/>
      <c r="B26" s="398" t="s">
        <v>676</v>
      </c>
      <c r="C26" s="398">
        <v>220030</v>
      </c>
      <c r="D26" s="407">
        <v>45930</v>
      </c>
      <c r="E26" s="408">
        <v>82241056</v>
      </c>
      <c r="F26" s="408">
        <v>250170465</v>
      </c>
      <c r="G26" s="408">
        <v>250170465</v>
      </c>
      <c r="H26" s="409">
        <v>14460</v>
      </c>
      <c r="I26" s="409">
        <v>14460</v>
      </c>
      <c r="J26" s="409" t="s">
        <v>642</v>
      </c>
      <c r="K26" s="409" t="s">
        <v>642</v>
      </c>
      <c r="L26" s="406" t="s">
        <v>642</v>
      </c>
    </row>
    <row r="27" spans="1:12" x14ac:dyDescent="0.25">
      <c r="A27" s="400"/>
      <c r="B27" s="398" t="s">
        <v>677</v>
      </c>
      <c r="C27" s="398">
        <v>220031</v>
      </c>
      <c r="D27" s="407">
        <v>45930</v>
      </c>
      <c r="E27" s="408">
        <v>1824807883</v>
      </c>
      <c r="F27" s="408">
        <v>4633584525</v>
      </c>
      <c r="G27" s="408">
        <v>4633584525</v>
      </c>
      <c r="H27" s="409">
        <v>175293</v>
      </c>
      <c r="I27" s="409">
        <v>149508</v>
      </c>
      <c r="J27" s="409">
        <v>25785</v>
      </c>
      <c r="K27" s="409" t="s">
        <v>642</v>
      </c>
      <c r="L27" s="406" t="s">
        <v>642</v>
      </c>
    </row>
    <row r="28" spans="1:12" x14ac:dyDescent="0.25">
      <c r="A28" s="400"/>
      <c r="B28" s="398" t="s">
        <v>678</v>
      </c>
      <c r="C28" s="398">
        <v>220033</v>
      </c>
      <c r="D28" s="407">
        <v>45930</v>
      </c>
      <c r="E28" s="408">
        <v>527004036</v>
      </c>
      <c r="F28" s="408">
        <v>1621092034</v>
      </c>
      <c r="G28" s="408">
        <v>1621092034</v>
      </c>
      <c r="H28" s="409">
        <v>98097</v>
      </c>
      <c r="I28" s="409">
        <v>88432</v>
      </c>
      <c r="J28" s="409">
        <v>9665</v>
      </c>
      <c r="K28" s="409" t="s">
        <v>642</v>
      </c>
      <c r="L28" s="406" t="s">
        <v>642</v>
      </c>
    </row>
    <row r="29" spans="1:12" x14ac:dyDescent="0.25">
      <c r="A29" s="400"/>
      <c r="B29" s="398" t="s">
        <v>679</v>
      </c>
      <c r="C29" s="398">
        <v>220035</v>
      </c>
      <c r="D29" s="407">
        <v>45930</v>
      </c>
      <c r="E29" s="408">
        <v>558521352</v>
      </c>
      <c r="F29" s="408">
        <v>2037068525</v>
      </c>
      <c r="G29" s="408">
        <v>2037068525</v>
      </c>
      <c r="H29" s="409">
        <v>122209</v>
      </c>
      <c r="I29" s="409">
        <v>92265</v>
      </c>
      <c r="J29" s="409">
        <v>29944</v>
      </c>
      <c r="K29" s="409" t="s">
        <v>642</v>
      </c>
      <c r="L29" s="406" t="s">
        <v>642</v>
      </c>
    </row>
    <row r="30" spans="1:12" x14ac:dyDescent="0.25">
      <c r="A30" s="400"/>
      <c r="B30" s="398" t="s">
        <v>680</v>
      </c>
      <c r="C30" s="398">
        <v>220036</v>
      </c>
      <c r="D30" s="407">
        <v>45930</v>
      </c>
      <c r="E30" s="408">
        <v>451050128</v>
      </c>
      <c r="F30" s="408">
        <v>604150650</v>
      </c>
      <c r="G30" s="408">
        <v>604150650</v>
      </c>
      <c r="H30" s="409">
        <v>51561</v>
      </c>
      <c r="I30" s="409">
        <v>39200</v>
      </c>
      <c r="J30" s="409">
        <v>12361</v>
      </c>
      <c r="K30" s="409" t="s">
        <v>642</v>
      </c>
      <c r="L30" s="406" t="s">
        <v>642</v>
      </c>
    </row>
    <row r="31" spans="1:12" x14ac:dyDescent="0.25">
      <c r="A31" s="400"/>
      <c r="B31" s="398" t="s">
        <v>681</v>
      </c>
      <c r="C31" s="398">
        <v>220046</v>
      </c>
      <c r="D31" s="407">
        <v>45930</v>
      </c>
      <c r="E31" s="408">
        <v>522989586</v>
      </c>
      <c r="F31" s="408">
        <v>1367871503</v>
      </c>
      <c r="G31" s="408">
        <v>1367871503</v>
      </c>
      <c r="H31" s="409">
        <v>59046</v>
      </c>
      <c r="I31" s="409">
        <v>51358</v>
      </c>
      <c r="J31" s="409">
        <v>5385</v>
      </c>
      <c r="K31" s="409">
        <v>2303</v>
      </c>
      <c r="L31" s="406" t="s">
        <v>642</v>
      </c>
    </row>
    <row r="32" spans="1:12" x14ac:dyDescent="0.25">
      <c r="A32" s="400"/>
      <c r="B32" s="398" t="s">
        <v>682</v>
      </c>
      <c r="C32" s="398">
        <v>220049</v>
      </c>
      <c r="D32" s="407">
        <v>45930</v>
      </c>
      <c r="E32" s="408">
        <v>105918219</v>
      </c>
      <c r="F32" s="408">
        <v>458901912</v>
      </c>
      <c r="G32" s="408">
        <v>458901912</v>
      </c>
      <c r="H32" s="409">
        <v>20366</v>
      </c>
      <c r="I32" s="409">
        <v>20366</v>
      </c>
      <c r="J32" s="409" t="s">
        <v>642</v>
      </c>
      <c r="K32" s="409" t="s">
        <v>642</v>
      </c>
      <c r="L32" s="406" t="s">
        <v>642</v>
      </c>
    </row>
    <row r="33" spans="1:12" x14ac:dyDescent="0.25">
      <c r="A33" s="400"/>
      <c r="B33" s="398" t="s">
        <v>683</v>
      </c>
      <c r="C33" s="398">
        <v>220052</v>
      </c>
      <c r="D33" s="407">
        <v>45930</v>
      </c>
      <c r="E33" s="408">
        <v>383034055</v>
      </c>
      <c r="F33" s="408">
        <v>941783874</v>
      </c>
      <c r="G33" s="408">
        <v>941783874</v>
      </c>
      <c r="H33" s="409">
        <v>42456</v>
      </c>
      <c r="I33" s="409">
        <v>42320</v>
      </c>
      <c r="J33" s="409">
        <v>136</v>
      </c>
      <c r="K33" s="409" t="s">
        <v>642</v>
      </c>
      <c r="L33" s="406" t="s">
        <v>642</v>
      </c>
    </row>
    <row r="34" spans="1:12" x14ac:dyDescent="0.25">
      <c r="A34" s="400"/>
      <c r="B34" s="398" t="s">
        <v>684</v>
      </c>
      <c r="C34" s="398">
        <v>220060</v>
      </c>
      <c r="D34" s="407">
        <v>45930</v>
      </c>
      <c r="E34" s="408">
        <v>355083390</v>
      </c>
      <c r="F34" s="408">
        <v>1048295129</v>
      </c>
      <c r="G34" s="408">
        <v>1048295129</v>
      </c>
      <c r="H34" s="409">
        <v>59034</v>
      </c>
      <c r="I34" s="409">
        <v>54974</v>
      </c>
      <c r="J34" s="409">
        <v>4060</v>
      </c>
      <c r="K34" s="409" t="s">
        <v>642</v>
      </c>
      <c r="L34" s="406" t="s">
        <v>642</v>
      </c>
    </row>
    <row r="35" spans="1:12" x14ac:dyDescent="0.25">
      <c r="A35" s="400"/>
      <c r="B35" s="398" t="s">
        <v>685</v>
      </c>
      <c r="C35" s="398">
        <v>220062</v>
      </c>
      <c r="D35" s="407">
        <v>45930</v>
      </c>
      <c r="E35" s="408">
        <v>36785307</v>
      </c>
      <c r="F35" s="408">
        <v>67400146</v>
      </c>
      <c r="G35" s="408">
        <v>67400146</v>
      </c>
      <c r="H35" s="409">
        <v>37500</v>
      </c>
      <c r="I35" s="409">
        <v>37500</v>
      </c>
      <c r="J35" s="409" t="s">
        <v>642</v>
      </c>
      <c r="K35" s="409" t="s">
        <v>642</v>
      </c>
      <c r="L35" s="406" t="s">
        <v>642</v>
      </c>
    </row>
    <row r="36" spans="1:12" x14ac:dyDescent="0.25">
      <c r="A36" s="400"/>
      <c r="B36" s="398" t="s">
        <v>686</v>
      </c>
      <c r="C36" s="398">
        <v>220063</v>
      </c>
      <c r="D36" s="407">
        <v>45930</v>
      </c>
      <c r="E36" s="408">
        <v>607008855</v>
      </c>
      <c r="F36" s="408">
        <v>1531866687</v>
      </c>
      <c r="G36" s="408">
        <v>1531866687</v>
      </c>
      <c r="H36" s="409">
        <v>90064</v>
      </c>
      <c r="I36" s="409">
        <v>90064</v>
      </c>
      <c r="J36" s="409" t="s">
        <v>642</v>
      </c>
      <c r="K36" s="409" t="s">
        <v>642</v>
      </c>
      <c r="L36" s="406" t="s">
        <v>642</v>
      </c>
    </row>
    <row r="37" spans="1:12" x14ac:dyDescent="0.25">
      <c r="A37" s="400"/>
      <c r="B37" s="398" t="s">
        <v>687</v>
      </c>
      <c r="C37" s="398">
        <v>220065</v>
      </c>
      <c r="D37" s="407">
        <v>45930</v>
      </c>
      <c r="E37" s="408">
        <v>78697052</v>
      </c>
      <c r="F37" s="408">
        <v>234496221</v>
      </c>
      <c r="G37" s="408">
        <v>234496221</v>
      </c>
      <c r="H37" s="409">
        <v>13751</v>
      </c>
      <c r="I37" s="409">
        <v>10522</v>
      </c>
      <c r="J37" s="409" t="s">
        <v>642</v>
      </c>
      <c r="K37" s="409">
        <v>3229</v>
      </c>
      <c r="L37" s="406" t="s">
        <v>642</v>
      </c>
    </row>
    <row r="38" spans="1:12" x14ac:dyDescent="0.25">
      <c r="A38" s="400"/>
      <c r="B38" s="398" t="s">
        <v>688</v>
      </c>
      <c r="C38" s="398">
        <v>220070</v>
      </c>
      <c r="D38" s="407">
        <v>45930</v>
      </c>
      <c r="E38" s="408">
        <v>256701606</v>
      </c>
      <c r="F38" s="408">
        <v>605694821</v>
      </c>
      <c r="G38" s="408">
        <v>605694821</v>
      </c>
      <c r="H38" s="409">
        <v>49454</v>
      </c>
      <c r="I38" s="409">
        <v>34715</v>
      </c>
      <c r="J38" s="409">
        <v>14739</v>
      </c>
      <c r="K38" s="409" t="s">
        <v>642</v>
      </c>
      <c r="L38" s="406" t="s">
        <v>642</v>
      </c>
    </row>
    <row r="39" spans="1:12" x14ac:dyDescent="0.25">
      <c r="A39" s="400"/>
      <c r="B39" s="398" t="s">
        <v>689</v>
      </c>
      <c r="C39" s="398">
        <v>220071</v>
      </c>
      <c r="D39" s="407">
        <v>45930</v>
      </c>
      <c r="E39" s="408">
        <v>3938225918</v>
      </c>
      <c r="F39" s="408">
        <v>15411010716</v>
      </c>
      <c r="G39" s="408">
        <v>15411010716</v>
      </c>
      <c r="H39" s="409">
        <v>363730</v>
      </c>
      <c r="I39" s="409">
        <v>355762</v>
      </c>
      <c r="J39" s="409">
        <v>7968</v>
      </c>
      <c r="K39" s="409" t="s">
        <v>642</v>
      </c>
      <c r="L39" s="406" t="s">
        <v>642</v>
      </c>
    </row>
    <row r="40" spans="1:12" x14ac:dyDescent="0.25">
      <c r="A40" s="400"/>
      <c r="B40" s="398" t="s">
        <v>690</v>
      </c>
      <c r="C40" s="398">
        <v>220073</v>
      </c>
      <c r="D40" s="407">
        <v>45930</v>
      </c>
      <c r="E40" s="408">
        <v>170368721</v>
      </c>
      <c r="F40" s="408">
        <v>338614309</v>
      </c>
      <c r="G40" s="408">
        <v>338614309</v>
      </c>
      <c r="H40" s="409">
        <v>33081</v>
      </c>
      <c r="I40" s="409">
        <v>27240</v>
      </c>
      <c r="J40" s="409">
        <v>5841</v>
      </c>
      <c r="K40" s="409" t="s">
        <v>642</v>
      </c>
      <c r="L40" s="406" t="s">
        <v>642</v>
      </c>
    </row>
    <row r="41" spans="1:12" x14ac:dyDescent="0.25">
      <c r="A41" s="400"/>
      <c r="B41" s="398" t="s">
        <v>691</v>
      </c>
      <c r="C41" s="398">
        <v>220074</v>
      </c>
      <c r="D41" s="407">
        <v>45930</v>
      </c>
      <c r="E41" s="408">
        <v>1027908763</v>
      </c>
      <c r="F41" s="408">
        <v>3735329669</v>
      </c>
      <c r="G41" s="408">
        <v>3735329669</v>
      </c>
      <c r="H41" s="409">
        <v>170184</v>
      </c>
      <c r="I41" s="409">
        <v>161229</v>
      </c>
      <c r="J41" s="409" t="s">
        <v>642</v>
      </c>
      <c r="K41" s="409">
        <v>8955</v>
      </c>
      <c r="L41" s="406" t="s">
        <v>642</v>
      </c>
    </row>
    <row r="42" spans="1:12" x14ac:dyDescent="0.25">
      <c r="A42" s="400"/>
      <c r="B42" s="398" t="s">
        <v>692</v>
      </c>
      <c r="C42" s="398">
        <v>220075</v>
      </c>
      <c r="D42" s="407">
        <v>45930</v>
      </c>
      <c r="E42" s="408">
        <v>311225731</v>
      </c>
      <c r="F42" s="408">
        <v>786067763</v>
      </c>
      <c r="G42" s="408">
        <v>786067763</v>
      </c>
      <c r="H42" s="409">
        <v>6244</v>
      </c>
      <c r="I42" s="409">
        <v>6244</v>
      </c>
      <c r="J42" s="409" t="s">
        <v>642</v>
      </c>
      <c r="K42" s="409" t="s">
        <v>642</v>
      </c>
      <c r="L42" s="406" t="s">
        <v>642</v>
      </c>
    </row>
    <row r="43" spans="1:12" x14ac:dyDescent="0.25">
      <c r="A43" s="400"/>
      <c r="B43" s="398" t="s">
        <v>693</v>
      </c>
      <c r="C43" s="398">
        <v>220077</v>
      </c>
      <c r="D43" s="407">
        <v>45930</v>
      </c>
      <c r="E43" s="408">
        <v>1616264649</v>
      </c>
      <c r="F43" s="408">
        <v>3992071204</v>
      </c>
      <c r="G43" s="408">
        <v>3992071204</v>
      </c>
      <c r="H43" s="409">
        <v>241335</v>
      </c>
      <c r="I43" s="409">
        <v>231455</v>
      </c>
      <c r="J43" s="409">
        <v>9880</v>
      </c>
      <c r="K43" s="409" t="s">
        <v>642</v>
      </c>
      <c r="L43" s="406" t="s">
        <v>642</v>
      </c>
    </row>
    <row r="44" spans="1:12" x14ac:dyDescent="0.25">
      <c r="A44" s="400"/>
      <c r="B44" s="398" t="s">
        <v>694</v>
      </c>
      <c r="C44" s="398">
        <v>220080</v>
      </c>
      <c r="D44" s="407">
        <v>45930</v>
      </c>
      <c r="E44" s="408">
        <v>216162796</v>
      </c>
      <c r="F44" s="408">
        <v>400959085</v>
      </c>
      <c r="G44" s="408">
        <v>400959085</v>
      </c>
      <c r="H44" s="409">
        <v>45875</v>
      </c>
      <c r="I44" s="409">
        <v>41720</v>
      </c>
      <c r="J44" s="409">
        <v>4155</v>
      </c>
      <c r="K44" s="409" t="s">
        <v>642</v>
      </c>
      <c r="L44" s="406" t="s">
        <v>642</v>
      </c>
    </row>
    <row r="45" spans="1:12" x14ac:dyDescent="0.25">
      <c r="A45" s="400"/>
      <c r="B45" s="398" t="s">
        <v>695</v>
      </c>
      <c r="C45" s="398">
        <v>220083</v>
      </c>
      <c r="D45" s="407">
        <v>45930</v>
      </c>
      <c r="E45" s="408">
        <v>136277870</v>
      </c>
      <c r="F45" s="408">
        <v>584003949</v>
      </c>
      <c r="G45" s="408">
        <v>584003949</v>
      </c>
      <c r="H45" s="409">
        <v>19225</v>
      </c>
      <c r="I45" s="409">
        <v>19225</v>
      </c>
      <c r="J45" s="409" t="s">
        <v>642</v>
      </c>
      <c r="K45" s="409" t="s">
        <v>642</v>
      </c>
      <c r="L45" s="406" t="s">
        <v>642</v>
      </c>
    </row>
    <row r="46" spans="1:12" x14ac:dyDescent="0.25">
      <c r="A46" s="400"/>
      <c r="B46" s="398" t="s">
        <v>696</v>
      </c>
      <c r="C46" s="398">
        <v>220084</v>
      </c>
      <c r="D46" s="407">
        <v>45930</v>
      </c>
      <c r="E46" s="408">
        <v>344657673</v>
      </c>
      <c r="F46" s="408">
        <v>976243269</v>
      </c>
      <c r="G46" s="408">
        <v>976243269</v>
      </c>
      <c r="H46" s="409">
        <v>40792</v>
      </c>
      <c r="I46" s="409">
        <v>32551</v>
      </c>
      <c r="J46" s="409">
        <v>8241</v>
      </c>
      <c r="K46" s="409" t="s">
        <v>642</v>
      </c>
      <c r="L46" s="406" t="s">
        <v>642</v>
      </c>
    </row>
    <row r="47" spans="1:12" x14ac:dyDescent="0.25">
      <c r="A47" s="400"/>
      <c r="B47" s="398" t="s">
        <v>697</v>
      </c>
      <c r="C47" s="398">
        <v>220086</v>
      </c>
      <c r="D47" s="407">
        <v>45930</v>
      </c>
      <c r="E47" s="408">
        <v>2199899743</v>
      </c>
      <c r="F47" s="408">
        <v>7390541294</v>
      </c>
      <c r="G47" s="408">
        <v>7390541294</v>
      </c>
      <c r="H47" s="409">
        <v>252121</v>
      </c>
      <c r="I47" s="409">
        <v>243857</v>
      </c>
      <c r="J47" s="409">
        <v>8264</v>
      </c>
      <c r="K47" s="409" t="s">
        <v>642</v>
      </c>
      <c r="L47" s="406" t="s">
        <v>642</v>
      </c>
    </row>
    <row r="48" spans="1:12" x14ac:dyDescent="0.25">
      <c r="A48" s="400"/>
      <c r="B48" s="398" t="s">
        <v>698</v>
      </c>
      <c r="C48" s="398">
        <v>220088</v>
      </c>
      <c r="D48" s="407">
        <v>45930</v>
      </c>
      <c r="E48" s="408">
        <v>179326964</v>
      </c>
      <c r="F48" s="408">
        <v>476821856</v>
      </c>
      <c r="G48" s="408">
        <v>476821856</v>
      </c>
      <c r="H48" s="409">
        <v>7564</v>
      </c>
      <c r="I48" s="409">
        <v>7564</v>
      </c>
      <c r="J48" s="409" t="s">
        <v>642</v>
      </c>
      <c r="K48" s="409" t="s">
        <v>642</v>
      </c>
      <c r="L48" s="406" t="s">
        <v>642</v>
      </c>
    </row>
    <row r="49" spans="1:12" x14ac:dyDescent="0.25">
      <c r="A49" s="400"/>
      <c r="B49" s="398" t="s">
        <v>699</v>
      </c>
      <c r="C49" s="398">
        <v>220090</v>
      </c>
      <c r="D49" s="407">
        <v>45930</v>
      </c>
      <c r="E49" s="408">
        <v>294634214</v>
      </c>
      <c r="F49" s="408">
        <v>679654181</v>
      </c>
      <c r="G49" s="408">
        <v>679654181</v>
      </c>
      <c r="H49" s="409">
        <v>32885</v>
      </c>
      <c r="I49" s="409">
        <v>32885</v>
      </c>
      <c r="J49" s="409" t="s">
        <v>642</v>
      </c>
      <c r="K49" s="409" t="s">
        <v>642</v>
      </c>
      <c r="L49" s="406" t="s">
        <v>642</v>
      </c>
    </row>
    <row r="50" spans="1:12" x14ac:dyDescent="0.25">
      <c r="A50" s="400"/>
      <c r="B50" s="398" t="s">
        <v>700</v>
      </c>
      <c r="C50" s="398">
        <v>220095</v>
      </c>
      <c r="D50" s="407">
        <v>45930</v>
      </c>
      <c r="E50" s="408">
        <v>167627712</v>
      </c>
      <c r="F50" s="408">
        <v>398975341</v>
      </c>
      <c r="G50" s="408">
        <v>398975341</v>
      </c>
      <c r="H50" s="409">
        <v>22833</v>
      </c>
      <c r="I50" s="409">
        <v>16466</v>
      </c>
      <c r="J50" s="409">
        <v>6367</v>
      </c>
      <c r="K50" s="409" t="s">
        <v>642</v>
      </c>
      <c r="L50" s="406" t="s">
        <v>642</v>
      </c>
    </row>
    <row r="51" spans="1:12" x14ac:dyDescent="0.25">
      <c r="A51" s="400"/>
      <c r="B51" s="398" t="s">
        <v>701</v>
      </c>
      <c r="C51" s="398">
        <v>220100</v>
      </c>
      <c r="D51" s="407">
        <v>45930</v>
      </c>
      <c r="E51" s="408">
        <v>806925599</v>
      </c>
      <c r="F51" s="408">
        <v>1712874772</v>
      </c>
      <c r="G51" s="408">
        <v>1712874772</v>
      </c>
      <c r="H51" s="409">
        <v>141114</v>
      </c>
      <c r="I51" s="409">
        <v>141114</v>
      </c>
      <c r="J51" s="409" t="s">
        <v>642</v>
      </c>
      <c r="K51" s="409" t="s">
        <v>642</v>
      </c>
      <c r="L51" s="406" t="s">
        <v>642</v>
      </c>
    </row>
    <row r="52" spans="1:12" x14ac:dyDescent="0.25">
      <c r="A52" s="400"/>
      <c r="B52" s="398" t="s">
        <v>702</v>
      </c>
      <c r="C52" s="398">
        <v>220101</v>
      </c>
      <c r="D52" s="407">
        <v>45930</v>
      </c>
      <c r="E52" s="408">
        <v>665010025</v>
      </c>
      <c r="F52" s="408">
        <v>2155194118</v>
      </c>
      <c r="G52" s="408">
        <v>2155194118</v>
      </c>
      <c r="H52" s="409">
        <v>96118</v>
      </c>
      <c r="I52" s="409">
        <v>85725</v>
      </c>
      <c r="J52" s="409">
        <v>10393</v>
      </c>
      <c r="K52" s="409" t="s">
        <v>642</v>
      </c>
      <c r="L52" s="406" t="s">
        <v>642</v>
      </c>
    </row>
    <row r="53" spans="1:12" x14ac:dyDescent="0.25">
      <c r="A53" s="400"/>
      <c r="B53" s="398" t="s">
        <v>703</v>
      </c>
      <c r="C53" s="398">
        <v>220105</v>
      </c>
      <c r="D53" s="407">
        <v>45930</v>
      </c>
      <c r="E53" s="408">
        <v>328904805</v>
      </c>
      <c r="F53" s="408">
        <v>963433823</v>
      </c>
      <c r="G53" s="408">
        <v>963433823</v>
      </c>
      <c r="H53" s="409">
        <v>50717</v>
      </c>
      <c r="I53" s="409">
        <v>50717</v>
      </c>
      <c r="J53" s="409" t="s">
        <v>642</v>
      </c>
      <c r="K53" s="409" t="s">
        <v>642</v>
      </c>
      <c r="L53" s="406" t="s">
        <v>642</v>
      </c>
    </row>
    <row r="54" spans="1:12" x14ac:dyDescent="0.25">
      <c r="A54" s="400"/>
      <c r="B54" s="398" t="s">
        <v>704</v>
      </c>
      <c r="C54" s="398">
        <v>220108</v>
      </c>
      <c r="D54" s="407">
        <v>45930</v>
      </c>
      <c r="E54" s="408">
        <v>160489499</v>
      </c>
      <c r="F54" s="408">
        <v>442508985</v>
      </c>
      <c r="G54" s="408">
        <v>442508985</v>
      </c>
      <c r="H54" s="409">
        <v>26987</v>
      </c>
      <c r="I54" s="409">
        <v>26987</v>
      </c>
      <c r="J54" s="409" t="s">
        <v>642</v>
      </c>
      <c r="K54" s="409" t="s">
        <v>642</v>
      </c>
      <c r="L54" s="406" t="s">
        <v>642</v>
      </c>
    </row>
    <row r="55" spans="1:12" x14ac:dyDescent="0.25">
      <c r="A55" s="400"/>
      <c r="B55" s="398" t="s">
        <v>705</v>
      </c>
      <c r="C55" s="398">
        <v>220110</v>
      </c>
      <c r="D55" s="407">
        <v>45930</v>
      </c>
      <c r="E55" s="408">
        <v>2800912133</v>
      </c>
      <c r="F55" s="408">
        <v>11486607103</v>
      </c>
      <c r="G55" s="408">
        <v>11486607103</v>
      </c>
      <c r="H55" s="409">
        <v>319338</v>
      </c>
      <c r="I55" s="409">
        <v>319338</v>
      </c>
      <c r="J55" s="409" t="s">
        <v>642</v>
      </c>
      <c r="K55" s="409" t="s">
        <v>642</v>
      </c>
      <c r="L55" s="406" t="s">
        <v>642</v>
      </c>
    </row>
    <row r="56" spans="1:12" x14ac:dyDescent="0.25">
      <c r="A56" s="400"/>
      <c r="B56" s="398" t="s">
        <v>706</v>
      </c>
      <c r="C56" s="398">
        <v>220111</v>
      </c>
      <c r="D56" s="407">
        <v>45930</v>
      </c>
      <c r="E56" s="408">
        <v>349175571</v>
      </c>
      <c r="F56" s="408">
        <v>540140972</v>
      </c>
      <c r="G56" s="408">
        <v>540140972</v>
      </c>
      <c r="H56" s="409">
        <v>50401</v>
      </c>
      <c r="I56" s="409">
        <v>47114</v>
      </c>
      <c r="J56" s="409">
        <v>3287</v>
      </c>
      <c r="K56" s="409" t="s">
        <v>642</v>
      </c>
      <c r="L56" s="406" t="s">
        <v>642</v>
      </c>
    </row>
    <row r="57" spans="1:12" x14ac:dyDescent="0.25">
      <c r="A57" s="400"/>
      <c r="B57" s="398" t="s">
        <v>707</v>
      </c>
      <c r="C57" s="398">
        <v>220116</v>
      </c>
      <c r="D57" s="407">
        <v>45930</v>
      </c>
      <c r="E57" s="408">
        <v>1295215038</v>
      </c>
      <c r="F57" s="408">
        <v>3142173285</v>
      </c>
      <c r="G57" s="408">
        <v>3142173285</v>
      </c>
      <c r="H57" s="409">
        <v>106236</v>
      </c>
      <c r="I57" s="409">
        <v>99185</v>
      </c>
      <c r="J57" s="409">
        <v>7051</v>
      </c>
      <c r="K57" s="409" t="s">
        <v>642</v>
      </c>
      <c r="L57" s="406" t="s">
        <v>642</v>
      </c>
    </row>
    <row r="58" spans="1:12" x14ac:dyDescent="0.25">
      <c r="A58" s="400"/>
      <c r="B58" s="398" t="s">
        <v>708</v>
      </c>
      <c r="C58" s="398">
        <v>220119</v>
      </c>
      <c r="D58" s="407">
        <v>45930</v>
      </c>
      <c r="E58" s="408">
        <v>363787675</v>
      </c>
      <c r="F58" s="408">
        <v>1331048818</v>
      </c>
      <c r="G58" s="408">
        <v>1331048818</v>
      </c>
      <c r="H58" s="409">
        <v>54117</v>
      </c>
      <c r="I58" s="409">
        <v>47210</v>
      </c>
      <c r="J58" s="409">
        <v>6907</v>
      </c>
      <c r="K58" s="409" t="s">
        <v>642</v>
      </c>
      <c r="L58" s="406" t="s">
        <v>642</v>
      </c>
    </row>
    <row r="59" spans="1:12" x14ac:dyDescent="0.25">
      <c r="A59" s="400"/>
      <c r="B59" s="398" t="s">
        <v>709</v>
      </c>
      <c r="C59" s="398">
        <v>220135</v>
      </c>
      <c r="D59" s="407">
        <v>45930</v>
      </c>
      <c r="E59" s="408">
        <v>157389725</v>
      </c>
      <c r="F59" s="408">
        <v>524780636</v>
      </c>
      <c r="G59" s="408">
        <v>524780636</v>
      </c>
      <c r="H59" s="409">
        <v>23024</v>
      </c>
      <c r="I59" s="409">
        <v>23024</v>
      </c>
      <c r="J59" s="409" t="s">
        <v>642</v>
      </c>
      <c r="K59" s="409" t="s">
        <v>642</v>
      </c>
      <c r="L59" s="406" t="s">
        <v>642</v>
      </c>
    </row>
    <row r="60" spans="1:12" x14ac:dyDescent="0.25">
      <c r="A60" s="400"/>
      <c r="B60" s="398" t="s">
        <v>710</v>
      </c>
      <c r="C60" s="398">
        <v>220162</v>
      </c>
      <c r="D60" s="407">
        <v>45930</v>
      </c>
      <c r="E60" s="408">
        <v>2013334204</v>
      </c>
      <c r="F60" s="408">
        <v>7362069464</v>
      </c>
      <c r="G60" s="408">
        <v>7362069464</v>
      </c>
      <c r="H60" s="409">
        <v>10650</v>
      </c>
      <c r="I60" s="409">
        <v>10650</v>
      </c>
      <c r="J60" s="409" t="s">
        <v>642</v>
      </c>
      <c r="K60" s="409" t="s">
        <v>642</v>
      </c>
      <c r="L60" s="406" t="s">
        <v>642</v>
      </c>
    </row>
    <row r="61" spans="1:12" x14ac:dyDescent="0.25">
      <c r="A61" s="400"/>
      <c r="B61" s="398" t="s">
        <v>711</v>
      </c>
      <c r="C61" s="398">
        <v>220163</v>
      </c>
      <c r="D61" s="407">
        <v>45930</v>
      </c>
      <c r="E61" s="408">
        <v>2716484597</v>
      </c>
      <c r="F61" s="408">
        <v>9078521951</v>
      </c>
      <c r="G61" s="408">
        <v>9078521951</v>
      </c>
      <c r="H61" s="409">
        <v>291091</v>
      </c>
      <c r="I61" s="409">
        <v>278100</v>
      </c>
      <c r="J61" s="409">
        <v>12991</v>
      </c>
      <c r="K61" s="409" t="s">
        <v>642</v>
      </c>
      <c r="L61" s="406" t="s">
        <v>642</v>
      </c>
    </row>
    <row r="62" spans="1:12" x14ac:dyDescent="0.25">
      <c r="A62" s="400"/>
      <c r="B62" s="398" t="s">
        <v>712</v>
      </c>
      <c r="C62" s="398">
        <v>220171</v>
      </c>
      <c r="D62" s="407">
        <v>45930</v>
      </c>
      <c r="E62" s="408">
        <v>1045687739</v>
      </c>
      <c r="F62" s="408">
        <v>3623778442</v>
      </c>
      <c r="G62" s="408">
        <v>3623778442</v>
      </c>
      <c r="H62" s="409">
        <v>125195</v>
      </c>
      <c r="I62" s="409">
        <v>125195</v>
      </c>
      <c r="J62" s="409" t="s">
        <v>642</v>
      </c>
      <c r="K62" s="409" t="s">
        <v>642</v>
      </c>
      <c r="L62" s="406" t="s">
        <v>642</v>
      </c>
    </row>
    <row r="63" spans="1:12" x14ac:dyDescent="0.25">
      <c r="A63" s="400"/>
      <c r="B63" s="398" t="s">
        <v>713</v>
      </c>
      <c r="C63" s="398">
        <v>220177</v>
      </c>
      <c r="D63" s="407">
        <v>45930</v>
      </c>
      <c r="E63" s="408">
        <v>77615394</v>
      </c>
      <c r="F63" s="408">
        <v>154204789</v>
      </c>
      <c r="G63" s="408">
        <v>154204789</v>
      </c>
      <c r="H63" s="409">
        <v>1805</v>
      </c>
      <c r="I63" s="409">
        <v>1805</v>
      </c>
      <c r="J63" s="409" t="s">
        <v>642</v>
      </c>
      <c r="K63" s="409" t="s">
        <v>642</v>
      </c>
      <c r="L63" s="406" t="s">
        <v>642</v>
      </c>
    </row>
    <row r="64" spans="1:12" x14ac:dyDescent="0.25">
      <c r="A64" s="400"/>
      <c r="B64" s="398" t="s">
        <v>714</v>
      </c>
      <c r="C64" s="398">
        <v>221300</v>
      </c>
      <c r="D64" s="407">
        <v>45930</v>
      </c>
      <c r="E64" s="408">
        <v>143407983</v>
      </c>
      <c r="F64" s="408">
        <v>301280384</v>
      </c>
      <c r="G64" s="408">
        <v>301280384</v>
      </c>
      <c r="H64" s="409">
        <v>4490</v>
      </c>
      <c r="I64" s="409">
        <v>4490</v>
      </c>
      <c r="J64" s="409" t="s">
        <v>642</v>
      </c>
      <c r="K64" s="409" t="s">
        <v>642</v>
      </c>
      <c r="L64" s="406" t="s">
        <v>642</v>
      </c>
    </row>
    <row r="65" spans="1:12" x14ac:dyDescent="0.25">
      <c r="A65" s="400"/>
      <c r="B65" s="398" t="s">
        <v>715</v>
      </c>
      <c r="C65" s="398">
        <v>221302</v>
      </c>
      <c r="D65" s="407">
        <v>45930</v>
      </c>
      <c r="E65" s="408">
        <v>75183824</v>
      </c>
      <c r="F65" s="408">
        <v>161410881</v>
      </c>
      <c r="G65" s="408">
        <v>161410881</v>
      </c>
      <c r="H65" s="409">
        <v>3237</v>
      </c>
      <c r="I65" s="409">
        <v>3237</v>
      </c>
      <c r="J65" s="409" t="s">
        <v>642</v>
      </c>
      <c r="K65" s="409" t="s">
        <v>642</v>
      </c>
      <c r="L65" s="406" t="s">
        <v>642</v>
      </c>
    </row>
    <row r="66" spans="1:12" x14ac:dyDescent="0.25">
      <c r="A66" s="400"/>
      <c r="B66" s="398" t="s">
        <v>716</v>
      </c>
      <c r="C66" s="398">
        <v>221303</v>
      </c>
      <c r="D66" s="407">
        <v>45930</v>
      </c>
      <c r="E66" s="408">
        <v>39486359</v>
      </c>
      <c r="F66" s="408">
        <v>91906714</v>
      </c>
      <c r="G66" s="408">
        <v>91906714</v>
      </c>
      <c r="H66" s="409">
        <v>3752</v>
      </c>
      <c r="I66" s="409">
        <v>3752</v>
      </c>
      <c r="J66" s="409" t="s">
        <v>642</v>
      </c>
      <c r="K66" s="409" t="s">
        <v>642</v>
      </c>
      <c r="L66" s="406" t="s">
        <v>642</v>
      </c>
    </row>
    <row r="67" spans="1:12" x14ac:dyDescent="0.25">
      <c r="A67" s="400"/>
      <c r="B67" s="398" t="s">
        <v>717</v>
      </c>
      <c r="C67" s="398">
        <v>221304</v>
      </c>
      <c r="D67" s="407">
        <v>45930</v>
      </c>
      <c r="E67" s="408">
        <v>37826270</v>
      </c>
      <c r="F67" s="408">
        <v>143104289</v>
      </c>
      <c r="G67" s="408">
        <v>143104289</v>
      </c>
      <c r="H67" s="409">
        <v>1919</v>
      </c>
      <c r="I67" s="409">
        <v>1919</v>
      </c>
      <c r="J67" s="409" t="s">
        <v>642</v>
      </c>
      <c r="K67" s="409" t="s">
        <v>642</v>
      </c>
      <c r="L67" s="406" t="s">
        <v>642</v>
      </c>
    </row>
    <row r="68" spans="1:12" x14ac:dyDescent="0.25">
      <c r="A68" s="400"/>
      <c r="B68" s="398" t="s">
        <v>718</v>
      </c>
      <c r="C68" s="398">
        <v>222000</v>
      </c>
      <c r="D68" s="407">
        <v>45930</v>
      </c>
      <c r="E68" s="408">
        <v>102511910</v>
      </c>
      <c r="F68" s="408">
        <v>196692988</v>
      </c>
      <c r="G68" s="408">
        <v>196692988</v>
      </c>
      <c r="H68" s="409">
        <v>38738</v>
      </c>
      <c r="I68" s="409">
        <v>33309</v>
      </c>
      <c r="J68" s="409" t="s">
        <v>642</v>
      </c>
      <c r="K68" s="409">
        <v>5429</v>
      </c>
      <c r="L68" s="406" t="s">
        <v>642</v>
      </c>
    </row>
    <row r="69" spans="1:12" x14ac:dyDescent="0.25">
      <c r="A69" s="400"/>
      <c r="B69" s="398" t="s">
        <v>719</v>
      </c>
      <c r="C69" s="398">
        <v>222007</v>
      </c>
      <c r="D69" s="407">
        <v>45930</v>
      </c>
      <c r="E69" s="408">
        <v>143914011</v>
      </c>
      <c r="F69" s="408">
        <v>193467678</v>
      </c>
      <c r="G69" s="408">
        <v>193467678</v>
      </c>
      <c r="H69" s="409">
        <v>223755</v>
      </c>
      <c r="I69" s="409">
        <v>223755</v>
      </c>
      <c r="J69" s="409" t="s">
        <v>642</v>
      </c>
      <c r="K69" s="409" t="s">
        <v>642</v>
      </c>
      <c r="L69" s="406" t="s">
        <v>642</v>
      </c>
    </row>
    <row r="70" spans="1:12" x14ac:dyDescent="0.25">
      <c r="A70" s="400"/>
      <c r="B70" s="398" t="s">
        <v>720</v>
      </c>
      <c r="C70" s="398">
        <v>222047</v>
      </c>
      <c r="D70" s="407">
        <v>45930</v>
      </c>
      <c r="E70" s="408">
        <v>29682275</v>
      </c>
      <c r="F70" s="408">
        <v>52440470</v>
      </c>
      <c r="G70" s="408">
        <v>52440470</v>
      </c>
      <c r="H70" s="409">
        <v>16639</v>
      </c>
      <c r="I70" s="409">
        <v>6581</v>
      </c>
      <c r="J70" s="409" t="s">
        <v>642</v>
      </c>
      <c r="K70" s="409">
        <v>10058</v>
      </c>
      <c r="L70" s="406" t="s">
        <v>642</v>
      </c>
    </row>
    <row r="71" spans="1:12" x14ac:dyDescent="0.25">
      <c r="A71" s="400"/>
      <c r="B71" s="398" t="s">
        <v>721</v>
      </c>
      <c r="C71" s="398">
        <v>222048</v>
      </c>
      <c r="D71" s="407">
        <v>45930</v>
      </c>
      <c r="E71" s="408">
        <v>28126359</v>
      </c>
      <c r="F71" s="408">
        <v>47074608</v>
      </c>
      <c r="G71" s="408">
        <v>47074608</v>
      </c>
      <c r="H71" s="409">
        <v>17162</v>
      </c>
      <c r="I71" s="409">
        <v>6689</v>
      </c>
      <c r="J71" s="409" t="s">
        <v>642</v>
      </c>
      <c r="K71" s="409">
        <v>10473</v>
      </c>
      <c r="L71" s="406" t="s">
        <v>642</v>
      </c>
    </row>
    <row r="72" spans="1:12" x14ac:dyDescent="0.25">
      <c r="A72" s="400"/>
      <c r="B72" s="398" t="s">
        <v>722</v>
      </c>
      <c r="C72" s="398">
        <v>223029</v>
      </c>
      <c r="D72" s="407">
        <v>45930</v>
      </c>
      <c r="E72" s="408">
        <v>37688959</v>
      </c>
      <c r="F72" s="408">
        <v>61901281</v>
      </c>
      <c r="G72" s="408">
        <v>61901281</v>
      </c>
      <c r="H72" s="409">
        <v>26334</v>
      </c>
      <c r="I72" s="409">
        <v>26334</v>
      </c>
      <c r="J72" s="409" t="s">
        <v>642</v>
      </c>
      <c r="K72" s="409" t="s">
        <v>642</v>
      </c>
      <c r="L72" s="406" t="s">
        <v>642</v>
      </c>
    </row>
    <row r="73" spans="1:12" x14ac:dyDescent="0.25">
      <c r="A73" s="400"/>
      <c r="B73" s="398" t="s">
        <v>723</v>
      </c>
      <c r="C73" s="398">
        <v>223032</v>
      </c>
      <c r="D73" s="407">
        <v>45930</v>
      </c>
      <c r="E73" s="408">
        <v>60935948</v>
      </c>
      <c r="F73" s="408">
        <v>136777142</v>
      </c>
      <c r="G73" s="408">
        <v>136777142</v>
      </c>
      <c r="H73" s="409">
        <v>16406</v>
      </c>
      <c r="I73" s="409">
        <v>16406</v>
      </c>
      <c r="J73" s="409" t="s">
        <v>642</v>
      </c>
      <c r="K73" s="409" t="s">
        <v>642</v>
      </c>
      <c r="L73" s="406" t="s">
        <v>642</v>
      </c>
    </row>
    <row r="74" spans="1:12" x14ac:dyDescent="0.25">
      <c r="A74" s="400"/>
      <c r="B74" s="398" t="s">
        <v>724</v>
      </c>
      <c r="C74" s="398">
        <v>223034</v>
      </c>
      <c r="D74" s="407">
        <v>45930</v>
      </c>
      <c r="E74" s="408">
        <v>207918647</v>
      </c>
      <c r="F74" s="408">
        <v>484788707</v>
      </c>
      <c r="G74" s="408">
        <v>484788707</v>
      </c>
      <c r="H74" s="409">
        <v>45714</v>
      </c>
      <c r="I74" s="409">
        <v>45714</v>
      </c>
      <c r="J74" s="409" t="s">
        <v>642</v>
      </c>
      <c r="K74" s="409" t="s">
        <v>642</v>
      </c>
      <c r="L74" s="406" t="s">
        <v>642</v>
      </c>
    </row>
    <row r="75" spans="1:12" x14ac:dyDescent="0.25">
      <c r="A75" s="400"/>
      <c r="B75" s="398" t="s">
        <v>725</v>
      </c>
      <c r="C75" s="398">
        <v>223300</v>
      </c>
      <c r="D75" s="407">
        <v>45930</v>
      </c>
      <c r="E75" s="408">
        <v>81257640</v>
      </c>
      <c r="F75" s="408">
        <v>143091330</v>
      </c>
      <c r="G75" s="408">
        <v>143091330</v>
      </c>
      <c r="H75" s="409">
        <v>22208</v>
      </c>
      <c r="I75" s="409">
        <v>22208</v>
      </c>
      <c r="J75" s="409" t="s">
        <v>642</v>
      </c>
      <c r="K75" s="409" t="s">
        <v>642</v>
      </c>
      <c r="L75" s="406" t="s">
        <v>642</v>
      </c>
    </row>
    <row r="76" spans="1:12" x14ac:dyDescent="0.25">
      <c r="A76" s="400"/>
      <c r="B76" s="398" t="s">
        <v>726</v>
      </c>
      <c r="C76" s="398">
        <v>223302</v>
      </c>
      <c r="D76" s="407">
        <v>45930</v>
      </c>
      <c r="E76" s="408">
        <v>1974730742</v>
      </c>
      <c r="F76" s="408">
        <v>4678471328</v>
      </c>
      <c r="G76" s="408">
        <v>4678471328</v>
      </c>
      <c r="H76" s="409">
        <v>138125</v>
      </c>
      <c r="I76" s="409">
        <v>138125</v>
      </c>
      <c r="J76" s="409" t="s">
        <v>642</v>
      </c>
      <c r="K76" s="409" t="s">
        <v>642</v>
      </c>
      <c r="L76" s="406" t="s">
        <v>642</v>
      </c>
    </row>
    <row r="77" spans="1:12" x14ac:dyDescent="0.25">
      <c r="A77" s="400"/>
      <c r="B77" s="398" t="s">
        <v>727</v>
      </c>
      <c r="C77" s="398">
        <v>224007</v>
      </c>
      <c r="D77" s="407">
        <v>45930</v>
      </c>
      <c r="E77" s="408">
        <v>233504076</v>
      </c>
      <c r="F77" s="408">
        <v>391129377</v>
      </c>
      <c r="G77" s="408">
        <v>391129377</v>
      </c>
      <c r="H77" s="409">
        <v>98540</v>
      </c>
      <c r="I77" s="409">
        <v>98540</v>
      </c>
      <c r="J77" s="409" t="s">
        <v>642</v>
      </c>
      <c r="K77" s="409" t="s">
        <v>642</v>
      </c>
      <c r="L77" s="406" t="s">
        <v>642</v>
      </c>
    </row>
    <row r="78" spans="1:12" ht="30" x14ac:dyDescent="0.25">
      <c r="A78" s="400"/>
      <c r="B78" s="398" t="s">
        <v>728</v>
      </c>
      <c r="C78" s="398">
        <v>224047</v>
      </c>
      <c r="D78" s="407">
        <v>45838</v>
      </c>
      <c r="E78" s="408">
        <v>22026223</v>
      </c>
      <c r="F78" s="408">
        <v>57361131</v>
      </c>
      <c r="G78" s="408">
        <v>57361131</v>
      </c>
      <c r="H78" s="409">
        <v>17048</v>
      </c>
      <c r="I78" s="409">
        <v>17048</v>
      </c>
      <c r="J78" s="409" t="s">
        <v>642</v>
      </c>
      <c r="K78" s="409" t="s">
        <v>642</v>
      </c>
      <c r="L78" s="406" t="s">
        <v>642</v>
      </c>
    </row>
  </sheetData>
  <autoFilter ref="A1:L1" xr:uid="{EB698D53-B6DC-44AB-8844-2E9649A07FE6}">
    <sortState xmlns:xlrd2="http://schemas.microsoft.com/office/spreadsheetml/2017/richdata2" ref="A2:L14">
      <sortCondition ref="B1"/>
    </sortState>
  </autoFilter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CN5"/>
  <sheetViews>
    <sheetView topLeftCell="AT1" zoomScaleNormal="100" zoomScaleSheetLayoutView="90" workbookViewId="0">
      <selection activeCell="BE5" sqref="BE5"/>
    </sheetView>
  </sheetViews>
  <sheetFormatPr defaultColWidth="9.28515625" defaultRowHeight="15" x14ac:dyDescent="0.25"/>
  <cols>
    <col min="1" max="5" width="15.7109375" customWidth="1"/>
    <col min="6" max="6" width="18.42578125" customWidth="1"/>
    <col min="7" max="7" width="23.7109375" customWidth="1"/>
    <col min="8" max="79" width="15.7109375" customWidth="1"/>
    <col min="80" max="83" width="17.28515625" customWidth="1"/>
  </cols>
  <sheetData>
    <row r="1" spans="1:92" x14ac:dyDescent="0.25">
      <c r="A1" s="111" t="s">
        <v>341</v>
      </c>
    </row>
    <row r="2" spans="1:92" x14ac:dyDescent="0.25">
      <c r="A2" s="290"/>
    </row>
    <row r="3" spans="1:92" s="292" customFormat="1" ht="75" x14ac:dyDescent="0.25">
      <c r="A3" s="292" t="s">
        <v>342</v>
      </c>
      <c r="B3" s="292" t="s">
        <v>343</v>
      </c>
      <c r="C3" s="292" t="s">
        <v>344</v>
      </c>
      <c r="D3" s="292" t="s">
        <v>526</v>
      </c>
      <c r="E3" s="292" t="s">
        <v>430</v>
      </c>
      <c r="F3" s="292" t="s">
        <v>434</v>
      </c>
      <c r="G3" s="292" t="s">
        <v>433</v>
      </c>
      <c r="H3" s="292" t="s">
        <v>345</v>
      </c>
      <c r="I3" s="292" t="s">
        <v>354</v>
      </c>
      <c r="J3" s="292" t="s">
        <v>355</v>
      </c>
      <c r="K3" s="292" t="s">
        <v>356</v>
      </c>
      <c r="L3" s="292" t="s">
        <v>357</v>
      </c>
      <c r="M3" s="292" t="s">
        <v>358</v>
      </c>
      <c r="N3" s="292" t="s">
        <v>359</v>
      </c>
      <c r="O3" s="292" t="s">
        <v>360</v>
      </c>
      <c r="P3" s="292" t="s">
        <v>450</v>
      </c>
      <c r="Q3" s="292" t="s">
        <v>436</v>
      </c>
      <c r="R3" s="292" t="s">
        <v>437</v>
      </c>
      <c r="S3" s="292" t="s">
        <v>438</v>
      </c>
      <c r="T3" s="292" t="s">
        <v>439</v>
      </c>
      <c r="U3" s="292" t="s">
        <v>362</v>
      </c>
      <c r="V3" s="292" t="s">
        <v>363</v>
      </c>
      <c r="W3" s="292" t="s">
        <v>364</v>
      </c>
      <c r="X3" s="292" t="s">
        <v>365</v>
      </c>
      <c r="Y3" s="292" t="s">
        <v>366</v>
      </c>
      <c r="Z3" s="292" t="s">
        <v>367</v>
      </c>
      <c r="AA3" s="292" t="s">
        <v>373</v>
      </c>
      <c r="AB3" s="292" t="s">
        <v>376</v>
      </c>
      <c r="AC3" s="292" t="s">
        <v>377</v>
      </c>
      <c r="AD3" s="292" t="s">
        <v>379</v>
      </c>
      <c r="AE3" s="292" t="s">
        <v>381</v>
      </c>
      <c r="AF3" s="292" t="s">
        <v>383</v>
      </c>
      <c r="AG3" s="292" t="s">
        <v>385</v>
      </c>
      <c r="AH3" s="292" t="s">
        <v>386</v>
      </c>
      <c r="AI3" s="292" t="s">
        <v>389</v>
      </c>
      <c r="AJ3" s="292" t="s">
        <v>448</v>
      </c>
      <c r="AK3" s="292" t="s">
        <v>449</v>
      </c>
      <c r="AL3" s="292" t="s">
        <v>451</v>
      </c>
      <c r="AM3" s="292" t="s">
        <v>452</v>
      </c>
      <c r="AN3" s="292" t="s">
        <v>400</v>
      </c>
      <c r="AO3" s="292" t="s">
        <v>401</v>
      </c>
      <c r="AP3" s="292" t="s">
        <v>402</v>
      </c>
      <c r="AQ3" s="292" t="s">
        <v>403</v>
      </c>
      <c r="AR3" s="292" t="s">
        <v>404</v>
      </c>
      <c r="AS3" s="292" t="s">
        <v>405</v>
      </c>
      <c r="AT3" s="292" t="s">
        <v>406</v>
      </c>
      <c r="AU3" s="292" t="s">
        <v>407</v>
      </c>
      <c r="AV3" s="292" t="s">
        <v>408</v>
      </c>
      <c r="AW3" s="292" t="s">
        <v>453</v>
      </c>
      <c r="AX3" s="292" t="s">
        <v>409</v>
      </c>
      <c r="AY3" s="300" t="s">
        <v>265</v>
      </c>
      <c r="AZ3" s="292" t="s">
        <v>410</v>
      </c>
      <c r="BA3" s="292" t="s">
        <v>425</v>
      </c>
      <c r="BB3" s="292" t="s">
        <v>411</v>
      </c>
      <c r="BC3" s="292" t="s">
        <v>412</v>
      </c>
      <c r="BD3" s="292" t="s">
        <v>413</v>
      </c>
      <c r="BE3" s="292" t="s">
        <v>414</v>
      </c>
      <c r="BF3" s="292" t="s">
        <v>415</v>
      </c>
      <c r="BG3" s="292" t="s">
        <v>410</v>
      </c>
      <c r="BH3" s="292" t="s">
        <v>425</v>
      </c>
      <c r="BI3" s="292" t="s">
        <v>411</v>
      </c>
      <c r="BJ3" s="292" t="s">
        <v>412</v>
      </c>
      <c r="BK3" s="292" t="s">
        <v>413</v>
      </c>
      <c r="BL3" s="292" t="s">
        <v>414</v>
      </c>
      <c r="BM3" s="292" t="s">
        <v>415</v>
      </c>
      <c r="BN3" s="292" t="s">
        <v>410</v>
      </c>
      <c r="BO3" s="292" t="s">
        <v>425</v>
      </c>
      <c r="BP3" s="292" t="s">
        <v>411</v>
      </c>
      <c r="BQ3" s="292" t="s">
        <v>412</v>
      </c>
      <c r="BR3" s="292" t="s">
        <v>413</v>
      </c>
      <c r="BS3" s="292" t="s">
        <v>414</v>
      </c>
      <c r="BT3" s="292" t="s">
        <v>415</v>
      </c>
      <c r="BU3" s="292" t="s">
        <v>410</v>
      </c>
      <c r="BV3" s="292" t="s">
        <v>425</v>
      </c>
      <c r="BW3" s="292" t="s">
        <v>411</v>
      </c>
      <c r="BX3" s="292" t="s">
        <v>412</v>
      </c>
      <c r="BY3" s="292" t="s">
        <v>413</v>
      </c>
      <c r="BZ3" s="292" t="s">
        <v>414</v>
      </c>
      <c r="CA3" s="292" t="s">
        <v>415</v>
      </c>
      <c r="CB3" s="292" t="s">
        <v>463</v>
      </c>
      <c r="CC3" s="292" t="s">
        <v>464</v>
      </c>
      <c r="CD3" s="292" t="s">
        <v>465</v>
      </c>
      <c r="CE3" s="292" t="s">
        <v>466</v>
      </c>
      <c r="CF3" s="292" t="s">
        <v>472</v>
      </c>
      <c r="CG3" s="292" t="s">
        <v>467</v>
      </c>
      <c r="CH3" s="292" t="s">
        <v>468</v>
      </c>
      <c r="CI3" s="292" t="s">
        <v>469</v>
      </c>
      <c r="CJ3" s="292" t="s">
        <v>473</v>
      </c>
      <c r="CK3" s="292" t="s">
        <v>474</v>
      </c>
      <c r="CL3" s="292" t="s">
        <v>476</v>
      </c>
      <c r="CM3" s="292" t="s">
        <v>477</v>
      </c>
      <c r="CN3" s="292" t="s">
        <v>479</v>
      </c>
    </row>
    <row r="4" spans="1:92" s="293" customFormat="1" ht="33.75" x14ac:dyDescent="0.25">
      <c r="A4" s="293" t="s">
        <v>346</v>
      </c>
      <c r="B4" s="293" t="s">
        <v>346</v>
      </c>
      <c r="C4" s="293" t="s">
        <v>346</v>
      </c>
      <c r="D4" s="293" t="s">
        <v>346</v>
      </c>
      <c r="E4" s="293" t="s">
        <v>346</v>
      </c>
      <c r="F4" s="293" t="s">
        <v>431</v>
      </c>
      <c r="G4" s="293" t="s">
        <v>432</v>
      </c>
      <c r="H4" s="293" t="s">
        <v>347</v>
      </c>
      <c r="I4" s="293" t="s">
        <v>348</v>
      </c>
      <c r="J4" s="293" t="s">
        <v>423</v>
      </c>
      <c r="K4" s="293" t="s">
        <v>349</v>
      </c>
      <c r="L4" s="293" t="s">
        <v>350</v>
      </c>
      <c r="M4" s="293" t="s">
        <v>351</v>
      </c>
      <c r="N4" s="293" t="s">
        <v>352</v>
      </c>
      <c r="O4" s="293" t="s">
        <v>353</v>
      </c>
      <c r="P4" s="293" t="s">
        <v>435</v>
      </c>
      <c r="Q4" s="293" t="s">
        <v>440</v>
      </c>
      <c r="R4" s="293" t="s">
        <v>441</v>
      </c>
      <c r="S4" s="293" t="s">
        <v>442</v>
      </c>
      <c r="T4" s="293" t="s">
        <v>443</v>
      </c>
      <c r="U4" s="293" t="s">
        <v>361</v>
      </c>
      <c r="V4" s="293" t="s">
        <v>368</v>
      </c>
      <c r="W4" s="293" t="s">
        <v>369</v>
      </c>
      <c r="X4" s="293" t="s">
        <v>370</v>
      </c>
      <c r="Y4" s="293" t="s">
        <v>371</v>
      </c>
      <c r="Z4" s="293" t="s">
        <v>372</v>
      </c>
      <c r="AA4" s="293" t="s">
        <v>374</v>
      </c>
      <c r="AB4" s="293" t="s">
        <v>375</v>
      </c>
      <c r="AC4" s="293" t="s">
        <v>378</v>
      </c>
      <c r="AD4" s="293" t="s">
        <v>380</v>
      </c>
      <c r="AE4" s="293" t="s">
        <v>382</v>
      </c>
      <c r="AF4" s="293" t="s">
        <v>384</v>
      </c>
      <c r="AG4" s="293" t="s">
        <v>387</v>
      </c>
      <c r="AH4" s="293" t="s">
        <v>388</v>
      </c>
      <c r="AI4" s="293" t="s">
        <v>390</v>
      </c>
      <c r="AJ4" s="293" t="s">
        <v>444</v>
      </c>
      <c r="AK4" s="293" t="s">
        <v>445</v>
      </c>
      <c r="AL4" s="293" t="s">
        <v>446</v>
      </c>
      <c r="AM4" s="293" t="s">
        <v>447</v>
      </c>
      <c r="AN4" s="293" t="s">
        <v>391</v>
      </c>
      <c r="AO4" s="293" t="s">
        <v>392</v>
      </c>
      <c r="AP4" s="293" t="s">
        <v>393</v>
      </c>
      <c r="AQ4" s="293" t="s">
        <v>394</v>
      </c>
      <c r="AR4" s="293" t="s">
        <v>395</v>
      </c>
      <c r="AS4" s="293" t="s">
        <v>396</v>
      </c>
      <c r="AT4" s="293" t="s">
        <v>397</v>
      </c>
      <c r="AU4" s="293" t="s">
        <v>398</v>
      </c>
      <c r="AV4" s="293" t="s">
        <v>399</v>
      </c>
      <c r="AW4" s="293" t="s">
        <v>454</v>
      </c>
      <c r="AX4" s="293" t="s">
        <v>424</v>
      </c>
      <c r="AY4" s="293" t="s">
        <v>455</v>
      </c>
      <c r="AZ4" s="293" t="s">
        <v>606</v>
      </c>
      <c r="BA4" s="293" t="s">
        <v>607</v>
      </c>
      <c r="BB4" s="293" t="s">
        <v>608</v>
      </c>
      <c r="BC4" s="293" t="s">
        <v>609</v>
      </c>
      <c r="BD4" s="293" t="s">
        <v>610</v>
      </c>
      <c r="BE4" s="293" t="s">
        <v>518</v>
      </c>
      <c r="BF4" s="293" t="s">
        <v>611</v>
      </c>
      <c r="BG4" s="293" t="s">
        <v>612</v>
      </c>
      <c r="BH4" s="293" t="s">
        <v>613</v>
      </c>
      <c r="BI4" s="293" t="s">
        <v>614</v>
      </c>
      <c r="BJ4" s="293" t="s">
        <v>615</v>
      </c>
      <c r="BK4" s="293" t="s">
        <v>616</v>
      </c>
      <c r="BL4" s="293" t="s">
        <v>519</v>
      </c>
      <c r="BM4" s="293" t="s">
        <v>617</v>
      </c>
      <c r="BN4" s="293" t="s">
        <v>618</v>
      </c>
      <c r="BO4" s="293" t="s">
        <v>619</v>
      </c>
      <c r="BP4" s="293" t="s">
        <v>620</v>
      </c>
      <c r="BQ4" s="293" t="s">
        <v>621</v>
      </c>
      <c r="BR4" s="293" t="s">
        <v>622</v>
      </c>
      <c r="BS4" s="293" t="s">
        <v>623</v>
      </c>
      <c r="BT4" s="293" t="s">
        <v>624</v>
      </c>
      <c r="BU4" s="293" t="s">
        <v>456</v>
      </c>
      <c r="BV4" s="293" t="s">
        <v>457</v>
      </c>
      <c r="BW4" s="293" t="s">
        <v>458</v>
      </c>
      <c r="BX4" s="293" t="s">
        <v>459</v>
      </c>
      <c r="BY4" s="293" t="s">
        <v>460</v>
      </c>
      <c r="BZ4" s="293" t="s">
        <v>461</v>
      </c>
      <c r="CA4" s="293" t="s">
        <v>462</v>
      </c>
      <c r="CB4" s="293" t="s">
        <v>625</v>
      </c>
      <c r="CC4" s="293" t="s">
        <v>626</v>
      </c>
      <c r="CD4" s="293" t="s">
        <v>627</v>
      </c>
      <c r="CE4" s="293" t="s">
        <v>628</v>
      </c>
      <c r="CF4" s="293" t="s">
        <v>629</v>
      </c>
      <c r="CG4" s="293" t="s">
        <v>470</v>
      </c>
      <c r="CH4" s="293" t="s">
        <v>471</v>
      </c>
      <c r="CI4" s="293" t="s">
        <v>520</v>
      </c>
      <c r="CJ4" s="293" t="s">
        <v>475</v>
      </c>
      <c r="CK4" s="293" t="s">
        <v>521</v>
      </c>
      <c r="CL4" s="293" t="s">
        <v>478</v>
      </c>
      <c r="CM4" s="293" t="s">
        <v>478</v>
      </c>
      <c r="CN4" s="293" t="s">
        <v>478</v>
      </c>
    </row>
    <row r="5" spans="1:92" x14ac:dyDescent="0.25">
      <c r="A5">
        <f>CoverPage!B4</f>
        <v>0</v>
      </c>
      <c r="B5">
        <f>CoverPage!B3</f>
        <v>0</v>
      </c>
      <c r="C5">
        <f>CoverPage!B6</f>
        <v>0</v>
      </c>
      <c r="D5" s="297">
        <f>CoverPage!C19</f>
        <v>0</v>
      </c>
      <c r="E5" s="297">
        <f>CoverPage!C20</f>
        <v>0</v>
      </c>
      <c r="F5" s="297">
        <f>'A -- FFS'!C78</f>
        <v>0</v>
      </c>
      <c r="G5" s="297">
        <f>'A -- FFS'!D78</f>
        <v>0</v>
      </c>
      <c r="H5" s="297">
        <f>'A -- FFS'!E78</f>
        <v>0</v>
      </c>
      <c r="I5" s="297">
        <f>'A -- FFS'!F78</f>
        <v>0</v>
      </c>
      <c r="J5" s="298" t="e">
        <f>H5/I5</f>
        <v>#DIV/0!</v>
      </c>
      <c r="K5" s="297">
        <f>'A -- FFS'!H78</f>
        <v>0</v>
      </c>
      <c r="L5" s="297">
        <f>'A -- FFS'!I78</f>
        <v>0</v>
      </c>
      <c r="M5" s="297">
        <f>'A -- FFS'!J78</f>
        <v>0</v>
      </c>
      <c r="N5" s="297">
        <f>'A -- FFS'!K78</f>
        <v>0</v>
      </c>
      <c r="O5" s="297">
        <f>'A -- FFS'!M78</f>
        <v>0</v>
      </c>
      <c r="P5" s="297">
        <f>'B -- PER DIEM'!D22</f>
        <v>0</v>
      </c>
      <c r="Q5" s="297">
        <f>'B -- PER DIEM'!F22</f>
        <v>0</v>
      </c>
      <c r="R5" s="297">
        <f>'B -- PER DIEM'!H22</f>
        <v>0</v>
      </c>
      <c r="S5" s="297">
        <f>'B -- PER DIEM'!J22</f>
        <v>0</v>
      </c>
      <c r="T5" s="297">
        <f>'B -- PER DIEM'!L22</f>
        <v>0</v>
      </c>
      <c r="U5" s="297">
        <f>'C -- MMCO, UNINS &amp; DUAL'!D78</f>
        <v>0</v>
      </c>
      <c r="V5" s="297">
        <f>'C -- MMCO, UNINS &amp; DUAL'!E78</f>
        <v>0</v>
      </c>
      <c r="W5" s="297">
        <f>'C -- MMCO, UNINS &amp; DUAL'!G78</f>
        <v>0</v>
      </c>
      <c r="X5" s="297">
        <f>'C -- MMCO, UNINS &amp; DUAL'!H78</f>
        <v>0</v>
      </c>
      <c r="Y5" s="297">
        <f>'C -- MMCO, UNINS &amp; DUAL'!J78</f>
        <v>0</v>
      </c>
      <c r="Z5" s="297">
        <f>'C -- MMCO, UNINS &amp; DUAL'!L78</f>
        <v>0</v>
      </c>
      <c r="AA5" s="297">
        <f>'C -- MMCO, UNINS &amp; DUAL'!M78</f>
        <v>0</v>
      </c>
      <c r="AB5" s="297">
        <f>'C -- MMCO, UNINS &amp; DUAL'!O78</f>
        <v>0</v>
      </c>
      <c r="AC5" s="297">
        <f>'C -- MMCO, UNINS &amp; DUAL'!P78</f>
        <v>0</v>
      </c>
      <c r="AD5" s="297">
        <f>'C -- MMCO, UNINS &amp; DUAL'!R78</f>
        <v>0</v>
      </c>
      <c r="AE5" s="297">
        <f>'C -- MMCO, UNINS &amp; DUAL'!S78</f>
        <v>0</v>
      </c>
      <c r="AF5" s="297">
        <f>'C -- MMCO, UNINS &amp; DUAL'!T78</f>
        <v>0</v>
      </c>
      <c r="AG5" s="297">
        <f>'C -- MMCO, UNINS &amp; DUAL'!V78</f>
        <v>0</v>
      </c>
      <c r="AH5" s="297">
        <f>'C -- MMCO, UNINS &amp; DUAL'!W78</f>
        <v>0</v>
      </c>
      <c r="AI5" s="297">
        <f>'C -- MMCO, UNINS &amp; DUAL'!Y78</f>
        <v>0</v>
      </c>
      <c r="AJ5" s="297">
        <f>'D -- PHYS'!C78</f>
        <v>0</v>
      </c>
      <c r="AK5" s="297">
        <f>'D -- PHYS'!D78</f>
        <v>0</v>
      </c>
      <c r="AL5" s="297">
        <f>'D -- PHYS'!E78</f>
        <v>0</v>
      </c>
      <c r="AM5" s="297">
        <f>'D -- PHYS'!F78</f>
        <v>0</v>
      </c>
      <c r="AN5" s="297">
        <f>'D -- PHYS'!H78</f>
        <v>0</v>
      </c>
      <c r="AO5" s="297">
        <f>'D -- PHYS'!I78</f>
        <v>0</v>
      </c>
      <c r="AP5" s="297">
        <f>'D -- PHYS'!J78</f>
        <v>0</v>
      </c>
      <c r="AQ5" s="297">
        <f>'D -- PHYS'!K78</f>
        <v>0</v>
      </c>
      <c r="AR5" s="297">
        <f>'D -- PHYS'!L78</f>
        <v>0</v>
      </c>
      <c r="AS5" s="297">
        <f>'D -- PHYS'!M78</f>
        <v>0</v>
      </c>
      <c r="AT5" s="297">
        <f>'D -- PHYS'!N78</f>
        <v>0</v>
      </c>
      <c r="AU5" s="297">
        <f>'D -- PHYS'!O78</f>
        <v>0</v>
      </c>
      <c r="AV5" s="297">
        <f>'D -- PHYS'!P78</f>
        <v>0</v>
      </c>
      <c r="AW5" s="297">
        <f>'E - SNHCS'!C26</f>
        <v>0</v>
      </c>
      <c r="AX5" s="297">
        <f>'E - SNHCS'!H26</f>
        <v>0</v>
      </c>
      <c r="AY5" s="297" t="e">
        <f>'E - SNHCS'!C28</f>
        <v>#DIV/0!</v>
      </c>
      <c r="AZ5" s="297">
        <f>'F -- REVENUE'!C39</f>
        <v>0</v>
      </c>
      <c r="BA5" s="297">
        <f>'F -- REVENUE'!D39</f>
        <v>0</v>
      </c>
      <c r="BB5" s="297">
        <f>'F -- REVENUE'!E39</f>
        <v>0</v>
      </c>
      <c r="BC5" s="297">
        <f>'F -- REVENUE'!F39</f>
        <v>0</v>
      </c>
      <c r="BD5" s="297">
        <f>'F -- REVENUE'!G39</f>
        <v>0</v>
      </c>
      <c r="BE5" s="297">
        <f>'F -- REVENUE'!H39</f>
        <v>0</v>
      </c>
      <c r="BF5" s="297">
        <f>'F -- REVENUE'!I39</f>
        <v>0</v>
      </c>
      <c r="BG5" s="297">
        <f>'F -- REVENUE'!C47</f>
        <v>0</v>
      </c>
      <c r="BH5" s="297">
        <f>'F -- REVENUE'!D47</f>
        <v>0</v>
      </c>
      <c r="BI5" s="297">
        <f>'F -- REVENUE'!E47</f>
        <v>0</v>
      </c>
      <c r="BJ5" s="297">
        <f>'F -- REVENUE'!F47</f>
        <v>0</v>
      </c>
      <c r="BK5" s="297">
        <f>'F -- REVENUE'!G47</f>
        <v>0</v>
      </c>
      <c r="BL5" s="297">
        <f>'F -- REVENUE'!H47</f>
        <v>0</v>
      </c>
      <c r="BM5" s="297">
        <f>'F -- REVENUE'!I47</f>
        <v>0</v>
      </c>
      <c r="BN5" s="297">
        <f>'F -- REVENUE'!C48</f>
        <v>0</v>
      </c>
      <c r="BO5" s="297">
        <f>'F -- REVENUE'!D48</f>
        <v>0</v>
      </c>
      <c r="BP5" s="297">
        <f>'F -- REVENUE'!E48</f>
        <v>0</v>
      </c>
      <c r="BQ5" s="297">
        <f>'F -- REVENUE'!F48</f>
        <v>0</v>
      </c>
      <c r="BR5" s="297">
        <f>'F -- REVENUE'!G48</f>
        <v>0</v>
      </c>
      <c r="BS5" s="297">
        <f>'F -- REVENUE'!H48</f>
        <v>0</v>
      </c>
      <c r="BT5" s="297">
        <f>'F -- REVENUE'!I48</f>
        <v>0</v>
      </c>
      <c r="BU5" s="297">
        <f>'F -- REVENUE'!C49</f>
        <v>0</v>
      </c>
      <c r="BV5" s="297">
        <f>'F -- REVENUE'!D49</f>
        <v>0</v>
      </c>
      <c r="BW5" s="297">
        <f>'F -- REVENUE'!E49</f>
        <v>0</v>
      </c>
      <c r="BX5" s="297">
        <f>'F -- REVENUE'!F49</f>
        <v>0</v>
      </c>
      <c r="BY5" s="297">
        <f>'F -- REVENUE'!G49</f>
        <v>0</v>
      </c>
      <c r="BZ5" s="297">
        <f>'F -- REVENUE'!H49</f>
        <v>0</v>
      </c>
      <c r="CA5" s="297">
        <f>'F -- REVENUE'!I49</f>
        <v>0</v>
      </c>
      <c r="CB5" s="297">
        <f>'F -- REVENUE'!H36</f>
        <v>0</v>
      </c>
      <c r="CC5" s="297">
        <f>'F -- REVENUE'!H37</f>
        <v>0</v>
      </c>
      <c r="CD5" s="297">
        <f>'F -- REVENUE'!H44</f>
        <v>0</v>
      </c>
      <c r="CE5" s="297">
        <f>'F -- REVENUE'!H45</f>
        <v>0</v>
      </c>
      <c r="CF5" s="297">
        <f>'F -- REVENUE'!I21</f>
        <v>0</v>
      </c>
      <c r="CG5" s="297">
        <f>'F -- REVENUE'!I21</f>
        <v>0</v>
      </c>
      <c r="CH5" s="297" t="e">
        <f>'F -- REVENUE'!#REF!</f>
        <v>#REF!</v>
      </c>
      <c r="CI5" s="297" t="e">
        <f>'F -- REVENUE'!#REF!</f>
        <v>#REF!</v>
      </c>
      <c r="CJ5" s="297">
        <f>'F -- REVENUE'!I42</f>
        <v>0</v>
      </c>
      <c r="CK5" s="297">
        <f>'F -- REVENUE'!I43</f>
        <v>0</v>
      </c>
      <c r="CL5" s="297">
        <f>'J - LIMIT CALC'!F37</f>
        <v>0</v>
      </c>
      <c r="CM5" s="297">
        <f>'J - LIMIT CALC'!F38</f>
        <v>0</v>
      </c>
      <c r="CN5" s="297">
        <f>'J - LIMIT CALC'!F39</f>
        <v>0</v>
      </c>
    </row>
  </sheetData>
  <sheetProtection algorithmName="SHA-512" hashValue="icaLlXgMiiRbiAL+S5Vn5X/BwfbdGt0JQonk12dkzNdM3gBtUOyaAD9zlu98A6oeRMpcxVaiMugqcTd4UoAlgA==" saltValue="yubNU5f+OovRGlAMHpZPYw==" spinCount="100000" sheet="1" objects="1" scenarios="1"/>
  <pageMargins left="0.7" right="0.7" top="0.75" bottom="0.75" header="0.3" footer="0.3"/>
  <pageSetup paperSize="5" scale="50" fitToHeight="2" orientation="landscape" r:id="rId1"/>
  <colBreaks count="1" manualBreakCount="1">
    <brk id="29" min="2" max="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B5:B27"/>
  <sheetViews>
    <sheetView workbookViewId="0">
      <selection activeCell="B31" sqref="B31"/>
    </sheetView>
  </sheetViews>
  <sheetFormatPr defaultRowHeight="15" x14ac:dyDescent="0.25"/>
  <cols>
    <col min="2" max="2" width="141.28515625" bestFit="1" customWidth="1"/>
  </cols>
  <sheetData>
    <row r="5" spans="2:2" x14ac:dyDescent="0.25">
      <c r="B5" s="243" t="s">
        <v>278</v>
      </c>
    </row>
    <row r="6" spans="2:2" x14ac:dyDescent="0.25">
      <c r="B6" s="243" t="s">
        <v>272</v>
      </c>
    </row>
    <row r="7" spans="2:2" x14ac:dyDescent="0.25">
      <c r="B7" s="244" t="s">
        <v>269</v>
      </c>
    </row>
    <row r="8" spans="2:2" x14ac:dyDescent="0.25">
      <c r="B8" s="243" t="s">
        <v>273</v>
      </c>
    </row>
    <row r="9" spans="2:2" x14ac:dyDescent="0.25">
      <c r="B9" s="244" t="s">
        <v>282</v>
      </c>
    </row>
    <row r="10" spans="2:2" x14ac:dyDescent="0.25">
      <c r="B10" s="244" t="s">
        <v>284</v>
      </c>
    </row>
    <row r="11" spans="2:2" x14ac:dyDescent="0.25">
      <c r="B11" s="243" t="s">
        <v>279</v>
      </c>
    </row>
    <row r="12" spans="2:2" x14ac:dyDescent="0.25">
      <c r="B12" s="243" t="s">
        <v>276</v>
      </c>
    </row>
    <row r="13" spans="2:2" x14ac:dyDescent="0.25">
      <c r="B13" s="244" t="s">
        <v>283</v>
      </c>
    </row>
    <row r="14" spans="2:2" x14ac:dyDescent="0.25">
      <c r="B14" s="243" t="s">
        <v>274</v>
      </c>
    </row>
    <row r="15" spans="2:2" x14ac:dyDescent="0.25">
      <c r="B15" s="244" t="s">
        <v>280</v>
      </c>
    </row>
    <row r="16" spans="2:2" x14ac:dyDescent="0.25">
      <c r="B16" s="243" t="s">
        <v>270</v>
      </c>
    </row>
    <row r="17" spans="2:2" x14ac:dyDescent="0.25">
      <c r="B17" s="244" t="s">
        <v>267</v>
      </c>
    </row>
    <row r="18" spans="2:2" x14ac:dyDescent="0.25">
      <c r="B18" s="244" t="s">
        <v>268</v>
      </c>
    </row>
    <row r="19" spans="2:2" x14ac:dyDescent="0.25">
      <c r="B19" s="244" t="s">
        <v>281</v>
      </c>
    </row>
    <row r="20" spans="2:2" x14ac:dyDescent="0.25">
      <c r="B20" s="244" t="s">
        <v>285</v>
      </c>
    </row>
    <row r="21" spans="2:2" x14ac:dyDescent="0.25">
      <c r="B21" s="243" t="s">
        <v>277</v>
      </c>
    </row>
    <row r="22" spans="2:2" x14ac:dyDescent="0.25">
      <c r="B22" s="243" t="s">
        <v>271</v>
      </c>
    </row>
    <row r="23" spans="2:2" x14ac:dyDescent="0.25">
      <c r="B23" s="243" t="s">
        <v>275</v>
      </c>
    </row>
    <row r="25" spans="2:2" x14ac:dyDescent="0.25">
      <c r="B25" s="243" t="s">
        <v>237</v>
      </c>
    </row>
    <row r="26" spans="2:2" x14ac:dyDescent="0.25">
      <c r="B26" s="243" t="s">
        <v>238</v>
      </c>
    </row>
    <row r="27" spans="2:2" x14ac:dyDescent="0.25">
      <c r="B27" s="243"/>
    </row>
  </sheetData>
  <sheetProtection algorithmName="SHA-512" hashValue="2gfW1kXXEfNpnVjkoP2e4rq3oMu3Q8KajGTRVkkYWWy9ErUzUmzB02DtCJFG+xCRK1xquSgLKOmXemwcRkUrvQ==" saltValue="k+22mlHp05LFHV/AsJr+5w==" spinCount="100000" sheet="1" objects="1" scenarios="1"/>
  <sortState xmlns:xlrd2="http://schemas.microsoft.com/office/spreadsheetml/2017/richdata2" ref="B5:B23">
    <sortCondition ref="B5:B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P505"/>
  <sheetViews>
    <sheetView zoomScaleNormal="100" workbookViewId="0">
      <pane xSplit="2" ySplit="8" topLeftCell="C9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8.25" x14ac:dyDescent="0.15"/>
  <cols>
    <col min="1" max="1" width="4.7109375" style="12" customWidth="1"/>
    <col min="2" max="2" width="38.7109375" style="12" customWidth="1"/>
    <col min="3" max="6" width="12.7109375" style="12" customWidth="1"/>
    <col min="7" max="7" width="10.7109375" style="12" customWidth="1"/>
    <col min="8" max="9" width="12.7109375" style="12" customWidth="1"/>
    <col min="10" max="10" width="13.7109375" style="12" customWidth="1"/>
    <col min="11" max="11" width="12.7109375" style="12" customWidth="1"/>
    <col min="12" max="12" width="0.7109375" style="12" customWidth="1"/>
    <col min="13" max="13" width="13.7109375" style="12" customWidth="1"/>
    <col min="14" max="252" width="9.28515625" style="12"/>
    <col min="253" max="253" width="3.7109375" style="12" bestFit="1" customWidth="1"/>
    <col min="254" max="254" width="41.5703125" style="12" customWidth="1"/>
    <col min="255" max="255" width="11.28515625" style="12" customWidth="1"/>
    <col min="256" max="256" width="11.5703125" style="12" customWidth="1"/>
    <col min="257" max="257" width="11.28515625" style="12" customWidth="1"/>
    <col min="258" max="260" width="10.7109375" style="12" customWidth="1"/>
    <col min="261" max="261" width="9.7109375" style="12" customWidth="1"/>
    <col min="262" max="262" width="0.7109375" style="12" customWidth="1"/>
    <col min="263" max="263" width="9.7109375" style="12" customWidth="1"/>
    <col min="264" max="264" width="10.42578125" style="12" customWidth="1"/>
    <col min="265" max="265" width="0.7109375" style="12" customWidth="1"/>
    <col min="266" max="266" width="9.28515625" style="12"/>
    <col min="267" max="267" width="9.7109375" style="12" customWidth="1"/>
    <col min="268" max="268" width="0.7109375" style="12" customWidth="1"/>
    <col min="269" max="269" width="14.42578125" style="12" customWidth="1"/>
    <col min="270" max="508" width="9.28515625" style="12"/>
    <col min="509" max="509" width="3.7109375" style="12" bestFit="1" customWidth="1"/>
    <col min="510" max="510" width="41.5703125" style="12" customWidth="1"/>
    <col min="511" max="511" width="11.28515625" style="12" customWidth="1"/>
    <col min="512" max="512" width="11.5703125" style="12" customWidth="1"/>
    <col min="513" max="513" width="11.28515625" style="12" customWidth="1"/>
    <col min="514" max="516" width="10.7109375" style="12" customWidth="1"/>
    <col min="517" max="517" width="9.7109375" style="12" customWidth="1"/>
    <col min="518" max="518" width="0.7109375" style="12" customWidth="1"/>
    <col min="519" max="519" width="9.7109375" style="12" customWidth="1"/>
    <col min="520" max="520" width="10.42578125" style="12" customWidth="1"/>
    <col min="521" max="521" width="0.7109375" style="12" customWidth="1"/>
    <col min="522" max="522" width="9.28515625" style="12"/>
    <col min="523" max="523" width="9.7109375" style="12" customWidth="1"/>
    <col min="524" max="524" width="0.7109375" style="12" customWidth="1"/>
    <col min="525" max="525" width="14.42578125" style="12" customWidth="1"/>
    <col min="526" max="764" width="9.28515625" style="12"/>
    <col min="765" max="765" width="3.7109375" style="12" bestFit="1" customWidth="1"/>
    <col min="766" max="766" width="41.5703125" style="12" customWidth="1"/>
    <col min="767" max="767" width="11.28515625" style="12" customWidth="1"/>
    <col min="768" max="768" width="11.5703125" style="12" customWidth="1"/>
    <col min="769" max="769" width="11.28515625" style="12" customWidth="1"/>
    <col min="770" max="772" width="10.7109375" style="12" customWidth="1"/>
    <col min="773" max="773" width="9.7109375" style="12" customWidth="1"/>
    <col min="774" max="774" width="0.7109375" style="12" customWidth="1"/>
    <col min="775" max="775" width="9.7109375" style="12" customWidth="1"/>
    <col min="776" max="776" width="10.42578125" style="12" customWidth="1"/>
    <col min="777" max="777" width="0.7109375" style="12" customWidth="1"/>
    <col min="778" max="778" width="9.28515625" style="12"/>
    <col min="779" max="779" width="9.7109375" style="12" customWidth="1"/>
    <col min="780" max="780" width="0.7109375" style="12" customWidth="1"/>
    <col min="781" max="781" width="14.42578125" style="12" customWidth="1"/>
    <col min="782" max="1020" width="9.28515625" style="12"/>
    <col min="1021" max="1021" width="3.7109375" style="12" bestFit="1" customWidth="1"/>
    <col min="1022" max="1022" width="41.5703125" style="12" customWidth="1"/>
    <col min="1023" max="1023" width="11.28515625" style="12" customWidth="1"/>
    <col min="1024" max="1024" width="11.5703125" style="12" customWidth="1"/>
    <col min="1025" max="1025" width="11.28515625" style="12" customWidth="1"/>
    <col min="1026" max="1028" width="10.7109375" style="12" customWidth="1"/>
    <col min="1029" max="1029" width="9.7109375" style="12" customWidth="1"/>
    <col min="1030" max="1030" width="0.7109375" style="12" customWidth="1"/>
    <col min="1031" max="1031" width="9.7109375" style="12" customWidth="1"/>
    <col min="1032" max="1032" width="10.42578125" style="12" customWidth="1"/>
    <col min="1033" max="1033" width="0.7109375" style="12" customWidth="1"/>
    <col min="1034" max="1034" width="9.28515625" style="12"/>
    <col min="1035" max="1035" width="9.7109375" style="12" customWidth="1"/>
    <col min="1036" max="1036" width="0.7109375" style="12" customWidth="1"/>
    <col min="1037" max="1037" width="14.42578125" style="12" customWidth="1"/>
    <col min="1038" max="1276" width="9.28515625" style="12"/>
    <col min="1277" max="1277" width="3.7109375" style="12" bestFit="1" customWidth="1"/>
    <col min="1278" max="1278" width="41.5703125" style="12" customWidth="1"/>
    <col min="1279" max="1279" width="11.28515625" style="12" customWidth="1"/>
    <col min="1280" max="1280" width="11.5703125" style="12" customWidth="1"/>
    <col min="1281" max="1281" width="11.28515625" style="12" customWidth="1"/>
    <col min="1282" max="1284" width="10.7109375" style="12" customWidth="1"/>
    <col min="1285" max="1285" width="9.7109375" style="12" customWidth="1"/>
    <col min="1286" max="1286" width="0.7109375" style="12" customWidth="1"/>
    <col min="1287" max="1287" width="9.7109375" style="12" customWidth="1"/>
    <col min="1288" max="1288" width="10.42578125" style="12" customWidth="1"/>
    <col min="1289" max="1289" width="0.7109375" style="12" customWidth="1"/>
    <col min="1290" max="1290" width="9.28515625" style="12"/>
    <col min="1291" max="1291" width="9.7109375" style="12" customWidth="1"/>
    <col min="1292" max="1292" width="0.7109375" style="12" customWidth="1"/>
    <col min="1293" max="1293" width="14.42578125" style="12" customWidth="1"/>
    <col min="1294" max="1532" width="9.28515625" style="12"/>
    <col min="1533" max="1533" width="3.7109375" style="12" bestFit="1" customWidth="1"/>
    <col min="1534" max="1534" width="41.5703125" style="12" customWidth="1"/>
    <col min="1535" max="1535" width="11.28515625" style="12" customWidth="1"/>
    <col min="1536" max="1536" width="11.5703125" style="12" customWidth="1"/>
    <col min="1537" max="1537" width="11.28515625" style="12" customWidth="1"/>
    <col min="1538" max="1540" width="10.7109375" style="12" customWidth="1"/>
    <col min="1541" max="1541" width="9.7109375" style="12" customWidth="1"/>
    <col min="1542" max="1542" width="0.7109375" style="12" customWidth="1"/>
    <col min="1543" max="1543" width="9.7109375" style="12" customWidth="1"/>
    <col min="1544" max="1544" width="10.42578125" style="12" customWidth="1"/>
    <col min="1545" max="1545" width="0.7109375" style="12" customWidth="1"/>
    <col min="1546" max="1546" width="9.28515625" style="12"/>
    <col min="1547" max="1547" width="9.7109375" style="12" customWidth="1"/>
    <col min="1548" max="1548" width="0.7109375" style="12" customWidth="1"/>
    <col min="1549" max="1549" width="14.42578125" style="12" customWidth="1"/>
    <col min="1550" max="1788" width="9.28515625" style="12"/>
    <col min="1789" max="1789" width="3.7109375" style="12" bestFit="1" customWidth="1"/>
    <col min="1790" max="1790" width="41.5703125" style="12" customWidth="1"/>
    <col min="1791" max="1791" width="11.28515625" style="12" customWidth="1"/>
    <col min="1792" max="1792" width="11.5703125" style="12" customWidth="1"/>
    <col min="1793" max="1793" width="11.28515625" style="12" customWidth="1"/>
    <col min="1794" max="1796" width="10.7109375" style="12" customWidth="1"/>
    <col min="1797" max="1797" width="9.7109375" style="12" customWidth="1"/>
    <col min="1798" max="1798" width="0.7109375" style="12" customWidth="1"/>
    <col min="1799" max="1799" width="9.7109375" style="12" customWidth="1"/>
    <col min="1800" max="1800" width="10.42578125" style="12" customWidth="1"/>
    <col min="1801" max="1801" width="0.7109375" style="12" customWidth="1"/>
    <col min="1802" max="1802" width="9.28515625" style="12"/>
    <col min="1803" max="1803" width="9.7109375" style="12" customWidth="1"/>
    <col min="1804" max="1804" width="0.7109375" style="12" customWidth="1"/>
    <col min="1805" max="1805" width="14.42578125" style="12" customWidth="1"/>
    <col min="1806" max="2044" width="9.28515625" style="12"/>
    <col min="2045" max="2045" width="3.7109375" style="12" bestFit="1" customWidth="1"/>
    <col min="2046" max="2046" width="41.5703125" style="12" customWidth="1"/>
    <col min="2047" max="2047" width="11.28515625" style="12" customWidth="1"/>
    <col min="2048" max="2048" width="11.5703125" style="12" customWidth="1"/>
    <col min="2049" max="2049" width="11.28515625" style="12" customWidth="1"/>
    <col min="2050" max="2052" width="10.7109375" style="12" customWidth="1"/>
    <col min="2053" max="2053" width="9.7109375" style="12" customWidth="1"/>
    <col min="2054" max="2054" width="0.7109375" style="12" customWidth="1"/>
    <col min="2055" max="2055" width="9.7109375" style="12" customWidth="1"/>
    <col min="2056" max="2056" width="10.42578125" style="12" customWidth="1"/>
    <col min="2057" max="2057" width="0.7109375" style="12" customWidth="1"/>
    <col min="2058" max="2058" width="9.28515625" style="12"/>
    <col min="2059" max="2059" width="9.7109375" style="12" customWidth="1"/>
    <col min="2060" max="2060" width="0.7109375" style="12" customWidth="1"/>
    <col min="2061" max="2061" width="14.42578125" style="12" customWidth="1"/>
    <col min="2062" max="2300" width="9.28515625" style="12"/>
    <col min="2301" max="2301" width="3.7109375" style="12" bestFit="1" customWidth="1"/>
    <col min="2302" max="2302" width="41.5703125" style="12" customWidth="1"/>
    <col min="2303" max="2303" width="11.28515625" style="12" customWidth="1"/>
    <col min="2304" max="2304" width="11.5703125" style="12" customWidth="1"/>
    <col min="2305" max="2305" width="11.28515625" style="12" customWidth="1"/>
    <col min="2306" max="2308" width="10.7109375" style="12" customWidth="1"/>
    <col min="2309" max="2309" width="9.7109375" style="12" customWidth="1"/>
    <col min="2310" max="2310" width="0.7109375" style="12" customWidth="1"/>
    <col min="2311" max="2311" width="9.7109375" style="12" customWidth="1"/>
    <col min="2312" max="2312" width="10.42578125" style="12" customWidth="1"/>
    <col min="2313" max="2313" width="0.7109375" style="12" customWidth="1"/>
    <col min="2314" max="2314" width="9.28515625" style="12"/>
    <col min="2315" max="2315" width="9.7109375" style="12" customWidth="1"/>
    <col min="2316" max="2316" width="0.7109375" style="12" customWidth="1"/>
    <col min="2317" max="2317" width="14.42578125" style="12" customWidth="1"/>
    <col min="2318" max="2556" width="9.28515625" style="12"/>
    <col min="2557" max="2557" width="3.7109375" style="12" bestFit="1" customWidth="1"/>
    <col min="2558" max="2558" width="41.5703125" style="12" customWidth="1"/>
    <col min="2559" max="2559" width="11.28515625" style="12" customWidth="1"/>
    <col min="2560" max="2560" width="11.5703125" style="12" customWidth="1"/>
    <col min="2561" max="2561" width="11.28515625" style="12" customWidth="1"/>
    <col min="2562" max="2564" width="10.7109375" style="12" customWidth="1"/>
    <col min="2565" max="2565" width="9.7109375" style="12" customWidth="1"/>
    <col min="2566" max="2566" width="0.7109375" style="12" customWidth="1"/>
    <col min="2567" max="2567" width="9.7109375" style="12" customWidth="1"/>
    <col min="2568" max="2568" width="10.42578125" style="12" customWidth="1"/>
    <col min="2569" max="2569" width="0.7109375" style="12" customWidth="1"/>
    <col min="2570" max="2570" width="9.28515625" style="12"/>
    <col min="2571" max="2571" width="9.7109375" style="12" customWidth="1"/>
    <col min="2572" max="2572" width="0.7109375" style="12" customWidth="1"/>
    <col min="2573" max="2573" width="14.42578125" style="12" customWidth="1"/>
    <col min="2574" max="2812" width="9.28515625" style="12"/>
    <col min="2813" max="2813" width="3.7109375" style="12" bestFit="1" customWidth="1"/>
    <col min="2814" max="2814" width="41.5703125" style="12" customWidth="1"/>
    <col min="2815" max="2815" width="11.28515625" style="12" customWidth="1"/>
    <col min="2816" max="2816" width="11.5703125" style="12" customWidth="1"/>
    <col min="2817" max="2817" width="11.28515625" style="12" customWidth="1"/>
    <col min="2818" max="2820" width="10.7109375" style="12" customWidth="1"/>
    <col min="2821" max="2821" width="9.7109375" style="12" customWidth="1"/>
    <col min="2822" max="2822" width="0.7109375" style="12" customWidth="1"/>
    <col min="2823" max="2823" width="9.7109375" style="12" customWidth="1"/>
    <col min="2824" max="2824" width="10.42578125" style="12" customWidth="1"/>
    <col min="2825" max="2825" width="0.7109375" style="12" customWidth="1"/>
    <col min="2826" max="2826" width="9.28515625" style="12"/>
    <col min="2827" max="2827" width="9.7109375" style="12" customWidth="1"/>
    <col min="2828" max="2828" width="0.7109375" style="12" customWidth="1"/>
    <col min="2829" max="2829" width="14.42578125" style="12" customWidth="1"/>
    <col min="2830" max="3068" width="9.28515625" style="12"/>
    <col min="3069" max="3069" width="3.7109375" style="12" bestFit="1" customWidth="1"/>
    <col min="3070" max="3070" width="41.5703125" style="12" customWidth="1"/>
    <col min="3071" max="3071" width="11.28515625" style="12" customWidth="1"/>
    <col min="3072" max="3072" width="11.5703125" style="12" customWidth="1"/>
    <col min="3073" max="3073" width="11.28515625" style="12" customWidth="1"/>
    <col min="3074" max="3076" width="10.7109375" style="12" customWidth="1"/>
    <col min="3077" max="3077" width="9.7109375" style="12" customWidth="1"/>
    <col min="3078" max="3078" width="0.7109375" style="12" customWidth="1"/>
    <col min="3079" max="3079" width="9.7109375" style="12" customWidth="1"/>
    <col min="3080" max="3080" width="10.42578125" style="12" customWidth="1"/>
    <col min="3081" max="3081" width="0.7109375" style="12" customWidth="1"/>
    <col min="3082" max="3082" width="9.28515625" style="12"/>
    <col min="3083" max="3083" width="9.7109375" style="12" customWidth="1"/>
    <col min="3084" max="3084" width="0.7109375" style="12" customWidth="1"/>
    <col min="3085" max="3085" width="14.42578125" style="12" customWidth="1"/>
    <col min="3086" max="3324" width="9.28515625" style="12"/>
    <col min="3325" max="3325" width="3.7109375" style="12" bestFit="1" customWidth="1"/>
    <col min="3326" max="3326" width="41.5703125" style="12" customWidth="1"/>
    <col min="3327" max="3327" width="11.28515625" style="12" customWidth="1"/>
    <col min="3328" max="3328" width="11.5703125" style="12" customWidth="1"/>
    <col min="3329" max="3329" width="11.28515625" style="12" customWidth="1"/>
    <col min="3330" max="3332" width="10.7109375" style="12" customWidth="1"/>
    <col min="3333" max="3333" width="9.7109375" style="12" customWidth="1"/>
    <col min="3334" max="3334" width="0.7109375" style="12" customWidth="1"/>
    <col min="3335" max="3335" width="9.7109375" style="12" customWidth="1"/>
    <col min="3336" max="3336" width="10.42578125" style="12" customWidth="1"/>
    <col min="3337" max="3337" width="0.7109375" style="12" customWidth="1"/>
    <col min="3338" max="3338" width="9.28515625" style="12"/>
    <col min="3339" max="3339" width="9.7109375" style="12" customWidth="1"/>
    <col min="3340" max="3340" width="0.7109375" style="12" customWidth="1"/>
    <col min="3341" max="3341" width="14.42578125" style="12" customWidth="1"/>
    <col min="3342" max="3580" width="9.28515625" style="12"/>
    <col min="3581" max="3581" width="3.7109375" style="12" bestFit="1" customWidth="1"/>
    <col min="3582" max="3582" width="41.5703125" style="12" customWidth="1"/>
    <col min="3583" max="3583" width="11.28515625" style="12" customWidth="1"/>
    <col min="3584" max="3584" width="11.5703125" style="12" customWidth="1"/>
    <col min="3585" max="3585" width="11.28515625" style="12" customWidth="1"/>
    <col min="3586" max="3588" width="10.7109375" style="12" customWidth="1"/>
    <col min="3589" max="3589" width="9.7109375" style="12" customWidth="1"/>
    <col min="3590" max="3590" width="0.7109375" style="12" customWidth="1"/>
    <col min="3591" max="3591" width="9.7109375" style="12" customWidth="1"/>
    <col min="3592" max="3592" width="10.42578125" style="12" customWidth="1"/>
    <col min="3593" max="3593" width="0.7109375" style="12" customWidth="1"/>
    <col min="3594" max="3594" width="9.28515625" style="12"/>
    <col min="3595" max="3595" width="9.7109375" style="12" customWidth="1"/>
    <col min="3596" max="3596" width="0.7109375" style="12" customWidth="1"/>
    <col min="3597" max="3597" width="14.42578125" style="12" customWidth="1"/>
    <col min="3598" max="3836" width="9.28515625" style="12"/>
    <col min="3837" max="3837" width="3.7109375" style="12" bestFit="1" customWidth="1"/>
    <col min="3838" max="3838" width="41.5703125" style="12" customWidth="1"/>
    <col min="3839" max="3839" width="11.28515625" style="12" customWidth="1"/>
    <col min="3840" max="3840" width="11.5703125" style="12" customWidth="1"/>
    <col min="3841" max="3841" width="11.28515625" style="12" customWidth="1"/>
    <col min="3842" max="3844" width="10.7109375" style="12" customWidth="1"/>
    <col min="3845" max="3845" width="9.7109375" style="12" customWidth="1"/>
    <col min="3846" max="3846" width="0.7109375" style="12" customWidth="1"/>
    <col min="3847" max="3847" width="9.7109375" style="12" customWidth="1"/>
    <col min="3848" max="3848" width="10.42578125" style="12" customWidth="1"/>
    <col min="3849" max="3849" width="0.7109375" style="12" customWidth="1"/>
    <col min="3850" max="3850" width="9.28515625" style="12"/>
    <col min="3851" max="3851" width="9.7109375" style="12" customWidth="1"/>
    <col min="3852" max="3852" width="0.7109375" style="12" customWidth="1"/>
    <col min="3853" max="3853" width="14.42578125" style="12" customWidth="1"/>
    <col min="3854" max="4092" width="9.28515625" style="12"/>
    <col min="4093" max="4093" width="3.7109375" style="12" bestFit="1" customWidth="1"/>
    <col min="4094" max="4094" width="41.5703125" style="12" customWidth="1"/>
    <col min="4095" max="4095" width="11.28515625" style="12" customWidth="1"/>
    <col min="4096" max="4096" width="11.5703125" style="12" customWidth="1"/>
    <col min="4097" max="4097" width="11.28515625" style="12" customWidth="1"/>
    <col min="4098" max="4100" width="10.7109375" style="12" customWidth="1"/>
    <col min="4101" max="4101" width="9.7109375" style="12" customWidth="1"/>
    <col min="4102" max="4102" width="0.7109375" style="12" customWidth="1"/>
    <col min="4103" max="4103" width="9.7109375" style="12" customWidth="1"/>
    <col min="4104" max="4104" width="10.42578125" style="12" customWidth="1"/>
    <col min="4105" max="4105" width="0.7109375" style="12" customWidth="1"/>
    <col min="4106" max="4106" width="9.28515625" style="12"/>
    <col min="4107" max="4107" width="9.7109375" style="12" customWidth="1"/>
    <col min="4108" max="4108" width="0.7109375" style="12" customWidth="1"/>
    <col min="4109" max="4109" width="14.42578125" style="12" customWidth="1"/>
    <col min="4110" max="4348" width="9.28515625" style="12"/>
    <col min="4349" max="4349" width="3.7109375" style="12" bestFit="1" customWidth="1"/>
    <col min="4350" max="4350" width="41.5703125" style="12" customWidth="1"/>
    <col min="4351" max="4351" width="11.28515625" style="12" customWidth="1"/>
    <col min="4352" max="4352" width="11.5703125" style="12" customWidth="1"/>
    <col min="4353" max="4353" width="11.28515625" style="12" customWidth="1"/>
    <col min="4354" max="4356" width="10.7109375" style="12" customWidth="1"/>
    <col min="4357" max="4357" width="9.7109375" style="12" customWidth="1"/>
    <col min="4358" max="4358" width="0.7109375" style="12" customWidth="1"/>
    <col min="4359" max="4359" width="9.7109375" style="12" customWidth="1"/>
    <col min="4360" max="4360" width="10.42578125" style="12" customWidth="1"/>
    <col min="4361" max="4361" width="0.7109375" style="12" customWidth="1"/>
    <col min="4362" max="4362" width="9.28515625" style="12"/>
    <col min="4363" max="4363" width="9.7109375" style="12" customWidth="1"/>
    <col min="4364" max="4364" width="0.7109375" style="12" customWidth="1"/>
    <col min="4365" max="4365" width="14.42578125" style="12" customWidth="1"/>
    <col min="4366" max="4604" width="9.28515625" style="12"/>
    <col min="4605" max="4605" width="3.7109375" style="12" bestFit="1" customWidth="1"/>
    <col min="4606" max="4606" width="41.5703125" style="12" customWidth="1"/>
    <col min="4607" max="4607" width="11.28515625" style="12" customWidth="1"/>
    <col min="4608" max="4608" width="11.5703125" style="12" customWidth="1"/>
    <col min="4609" max="4609" width="11.28515625" style="12" customWidth="1"/>
    <col min="4610" max="4612" width="10.7109375" style="12" customWidth="1"/>
    <col min="4613" max="4613" width="9.7109375" style="12" customWidth="1"/>
    <col min="4614" max="4614" width="0.7109375" style="12" customWidth="1"/>
    <col min="4615" max="4615" width="9.7109375" style="12" customWidth="1"/>
    <col min="4616" max="4616" width="10.42578125" style="12" customWidth="1"/>
    <col min="4617" max="4617" width="0.7109375" style="12" customWidth="1"/>
    <col min="4618" max="4618" width="9.28515625" style="12"/>
    <col min="4619" max="4619" width="9.7109375" style="12" customWidth="1"/>
    <col min="4620" max="4620" width="0.7109375" style="12" customWidth="1"/>
    <col min="4621" max="4621" width="14.42578125" style="12" customWidth="1"/>
    <col min="4622" max="4860" width="9.28515625" style="12"/>
    <col min="4861" max="4861" width="3.7109375" style="12" bestFit="1" customWidth="1"/>
    <col min="4862" max="4862" width="41.5703125" style="12" customWidth="1"/>
    <col min="4863" max="4863" width="11.28515625" style="12" customWidth="1"/>
    <col min="4864" max="4864" width="11.5703125" style="12" customWidth="1"/>
    <col min="4865" max="4865" width="11.28515625" style="12" customWidth="1"/>
    <col min="4866" max="4868" width="10.7109375" style="12" customWidth="1"/>
    <col min="4869" max="4869" width="9.7109375" style="12" customWidth="1"/>
    <col min="4870" max="4870" width="0.7109375" style="12" customWidth="1"/>
    <col min="4871" max="4871" width="9.7109375" style="12" customWidth="1"/>
    <col min="4872" max="4872" width="10.42578125" style="12" customWidth="1"/>
    <col min="4873" max="4873" width="0.7109375" style="12" customWidth="1"/>
    <col min="4874" max="4874" width="9.28515625" style="12"/>
    <col min="4875" max="4875" width="9.7109375" style="12" customWidth="1"/>
    <col min="4876" max="4876" width="0.7109375" style="12" customWidth="1"/>
    <col min="4877" max="4877" width="14.42578125" style="12" customWidth="1"/>
    <col min="4878" max="5116" width="9.28515625" style="12"/>
    <col min="5117" max="5117" width="3.7109375" style="12" bestFit="1" customWidth="1"/>
    <col min="5118" max="5118" width="41.5703125" style="12" customWidth="1"/>
    <col min="5119" max="5119" width="11.28515625" style="12" customWidth="1"/>
    <col min="5120" max="5120" width="11.5703125" style="12" customWidth="1"/>
    <col min="5121" max="5121" width="11.28515625" style="12" customWidth="1"/>
    <col min="5122" max="5124" width="10.7109375" style="12" customWidth="1"/>
    <col min="5125" max="5125" width="9.7109375" style="12" customWidth="1"/>
    <col min="5126" max="5126" width="0.7109375" style="12" customWidth="1"/>
    <col min="5127" max="5127" width="9.7109375" style="12" customWidth="1"/>
    <col min="5128" max="5128" width="10.42578125" style="12" customWidth="1"/>
    <col min="5129" max="5129" width="0.7109375" style="12" customWidth="1"/>
    <col min="5130" max="5130" width="9.28515625" style="12"/>
    <col min="5131" max="5131" width="9.7109375" style="12" customWidth="1"/>
    <col min="5132" max="5132" width="0.7109375" style="12" customWidth="1"/>
    <col min="5133" max="5133" width="14.42578125" style="12" customWidth="1"/>
    <col min="5134" max="5372" width="9.28515625" style="12"/>
    <col min="5373" max="5373" width="3.7109375" style="12" bestFit="1" customWidth="1"/>
    <col min="5374" max="5374" width="41.5703125" style="12" customWidth="1"/>
    <col min="5375" max="5375" width="11.28515625" style="12" customWidth="1"/>
    <col min="5376" max="5376" width="11.5703125" style="12" customWidth="1"/>
    <col min="5377" max="5377" width="11.28515625" style="12" customWidth="1"/>
    <col min="5378" max="5380" width="10.7109375" style="12" customWidth="1"/>
    <col min="5381" max="5381" width="9.7109375" style="12" customWidth="1"/>
    <col min="5382" max="5382" width="0.7109375" style="12" customWidth="1"/>
    <col min="5383" max="5383" width="9.7109375" style="12" customWidth="1"/>
    <col min="5384" max="5384" width="10.42578125" style="12" customWidth="1"/>
    <col min="5385" max="5385" width="0.7109375" style="12" customWidth="1"/>
    <col min="5386" max="5386" width="9.28515625" style="12"/>
    <col min="5387" max="5387" width="9.7109375" style="12" customWidth="1"/>
    <col min="5388" max="5388" width="0.7109375" style="12" customWidth="1"/>
    <col min="5389" max="5389" width="14.42578125" style="12" customWidth="1"/>
    <col min="5390" max="5628" width="9.28515625" style="12"/>
    <col min="5629" max="5629" width="3.7109375" style="12" bestFit="1" customWidth="1"/>
    <col min="5630" max="5630" width="41.5703125" style="12" customWidth="1"/>
    <col min="5631" max="5631" width="11.28515625" style="12" customWidth="1"/>
    <col min="5632" max="5632" width="11.5703125" style="12" customWidth="1"/>
    <col min="5633" max="5633" width="11.28515625" style="12" customWidth="1"/>
    <col min="5634" max="5636" width="10.7109375" style="12" customWidth="1"/>
    <col min="5637" max="5637" width="9.7109375" style="12" customWidth="1"/>
    <col min="5638" max="5638" width="0.7109375" style="12" customWidth="1"/>
    <col min="5639" max="5639" width="9.7109375" style="12" customWidth="1"/>
    <col min="5640" max="5640" width="10.42578125" style="12" customWidth="1"/>
    <col min="5641" max="5641" width="0.7109375" style="12" customWidth="1"/>
    <col min="5642" max="5642" width="9.28515625" style="12"/>
    <col min="5643" max="5643" width="9.7109375" style="12" customWidth="1"/>
    <col min="5644" max="5644" width="0.7109375" style="12" customWidth="1"/>
    <col min="5645" max="5645" width="14.42578125" style="12" customWidth="1"/>
    <col min="5646" max="5884" width="9.28515625" style="12"/>
    <col min="5885" max="5885" width="3.7109375" style="12" bestFit="1" customWidth="1"/>
    <col min="5886" max="5886" width="41.5703125" style="12" customWidth="1"/>
    <col min="5887" max="5887" width="11.28515625" style="12" customWidth="1"/>
    <col min="5888" max="5888" width="11.5703125" style="12" customWidth="1"/>
    <col min="5889" max="5889" width="11.28515625" style="12" customWidth="1"/>
    <col min="5890" max="5892" width="10.7109375" style="12" customWidth="1"/>
    <col min="5893" max="5893" width="9.7109375" style="12" customWidth="1"/>
    <col min="5894" max="5894" width="0.7109375" style="12" customWidth="1"/>
    <col min="5895" max="5895" width="9.7109375" style="12" customWidth="1"/>
    <col min="5896" max="5896" width="10.42578125" style="12" customWidth="1"/>
    <col min="5897" max="5897" width="0.7109375" style="12" customWidth="1"/>
    <col min="5898" max="5898" width="9.28515625" style="12"/>
    <col min="5899" max="5899" width="9.7109375" style="12" customWidth="1"/>
    <col min="5900" max="5900" width="0.7109375" style="12" customWidth="1"/>
    <col min="5901" max="5901" width="14.42578125" style="12" customWidth="1"/>
    <col min="5902" max="6140" width="9.28515625" style="12"/>
    <col min="6141" max="6141" width="3.7109375" style="12" bestFit="1" customWidth="1"/>
    <col min="6142" max="6142" width="41.5703125" style="12" customWidth="1"/>
    <col min="6143" max="6143" width="11.28515625" style="12" customWidth="1"/>
    <col min="6144" max="6144" width="11.5703125" style="12" customWidth="1"/>
    <col min="6145" max="6145" width="11.28515625" style="12" customWidth="1"/>
    <col min="6146" max="6148" width="10.7109375" style="12" customWidth="1"/>
    <col min="6149" max="6149" width="9.7109375" style="12" customWidth="1"/>
    <col min="6150" max="6150" width="0.7109375" style="12" customWidth="1"/>
    <col min="6151" max="6151" width="9.7109375" style="12" customWidth="1"/>
    <col min="6152" max="6152" width="10.42578125" style="12" customWidth="1"/>
    <col min="6153" max="6153" width="0.7109375" style="12" customWidth="1"/>
    <col min="6154" max="6154" width="9.28515625" style="12"/>
    <col min="6155" max="6155" width="9.7109375" style="12" customWidth="1"/>
    <col min="6156" max="6156" width="0.7109375" style="12" customWidth="1"/>
    <col min="6157" max="6157" width="14.42578125" style="12" customWidth="1"/>
    <col min="6158" max="6396" width="9.28515625" style="12"/>
    <col min="6397" max="6397" width="3.7109375" style="12" bestFit="1" customWidth="1"/>
    <col min="6398" max="6398" width="41.5703125" style="12" customWidth="1"/>
    <col min="6399" max="6399" width="11.28515625" style="12" customWidth="1"/>
    <col min="6400" max="6400" width="11.5703125" style="12" customWidth="1"/>
    <col min="6401" max="6401" width="11.28515625" style="12" customWidth="1"/>
    <col min="6402" max="6404" width="10.7109375" style="12" customWidth="1"/>
    <col min="6405" max="6405" width="9.7109375" style="12" customWidth="1"/>
    <col min="6406" max="6406" width="0.7109375" style="12" customWidth="1"/>
    <col min="6407" max="6407" width="9.7109375" style="12" customWidth="1"/>
    <col min="6408" max="6408" width="10.42578125" style="12" customWidth="1"/>
    <col min="6409" max="6409" width="0.7109375" style="12" customWidth="1"/>
    <col min="6410" max="6410" width="9.28515625" style="12"/>
    <col min="6411" max="6411" width="9.7109375" style="12" customWidth="1"/>
    <col min="6412" max="6412" width="0.7109375" style="12" customWidth="1"/>
    <col min="6413" max="6413" width="14.42578125" style="12" customWidth="1"/>
    <col min="6414" max="6652" width="9.28515625" style="12"/>
    <col min="6653" max="6653" width="3.7109375" style="12" bestFit="1" customWidth="1"/>
    <col min="6654" max="6654" width="41.5703125" style="12" customWidth="1"/>
    <col min="6655" max="6655" width="11.28515625" style="12" customWidth="1"/>
    <col min="6656" max="6656" width="11.5703125" style="12" customWidth="1"/>
    <col min="6657" max="6657" width="11.28515625" style="12" customWidth="1"/>
    <col min="6658" max="6660" width="10.7109375" style="12" customWidth="1"/>
    <col min="6661" max="6661" width="9.7109375" style="12" customWidth="1"/>
    <col min="6662" max="6662" width="0.7109375" style="12" customWidth="1"/>
    <col min="6663" max="6663" width="9.7109375" style="12" customWidth="1"/>
    <col min="6664" max="6664" width="10.42578125" style="12" customWidth="1"/>
    <col min="6665" max="6665" width="0.7109375" style="12" customWidth="1"/>
    <col min="6666" max="6666" width="9.28515625" style="12"/>
    <col min="6667" max="6667" width="9.7109375" style="12" customWidth="1"/>
    <col min="6668" max="6668" width="0.7109375" style="12" customWidth="1"/>
    <col min="6669" max="6669" width="14.42578125" style="12" customWidth="1"/>
    <col min="6670" max="6908" width="9.28515625" style="12"/>
    <col min="6909" max="6909" width="3.7109375" style="12" bestFit="1" customWidth="1"/>
    <col min="6910" max="6910" width="41.5703125" style="12" customWidth="1"/>
    <col min="6911" max="6911" width="11.28515625" style="12" customWidth="1"/>
    <col min="6912" max="6912" width="11.5703125" style="12" customWidth="1"/>
    <col min="6913" max="6913" width="11.28515625" style="12" customWidth="1"/>
    <col min="6914" max="6916" width="10.7109375" style="12" customWidth="1"/>
    <col min="6917" max="6917" width="9.7109375" style="12" customWidth="1"/>
    <col min="6918" max="6918" width="0.7109375" style="12" customWidth="1"/>
    <col min="6919" max="6919" width="9.7109375" style="12" customWidth="1"/>
    <col min="6920" max="6920" width="10.42578125" style="12" customWidth="1"/>
    <col min="6921" max="6921" width="0.7109375" style="12" customWidth="1"/>
    <col min="6922" max="6922" width="9.28515625" style="12"/>
    <col min="6923" max="6923" width="9.7109375" style="12" customWidth="1"/>
    <col min="6924" max="6924" width="0.7109375" style="12" customWidth="1"/>
    <col min="6925" max="6925" width="14.42578125" style="12" customWidth="1"/>
    <col min="6926" max="7164" width="9.28515625" style="12"/>
    <col min="7165" max="7165" width="3.7109375" style="12" bestFit="1" customWidth="1"/>
    <col min="7166" max="7166" width="41.5703125" style="12" customWidth="1"/>
    <col min="7167" max="7167" width="11.28515625" style="12" customWidth="1"/>
    <col min="7168" max="7168" width="11.5703125" style="12" customWidth="1"/>
    <col min="7169" max="7169" width="11.28515625" style="12" customWidth="1"/>
    <col min="7170" max="7172" width="10.7109375" style="12" customWidth="1"/>
    <col min="7173" max="7173" width="9.7109375" style="12" customWidth="1"/>
    <col min="7174" max="7174" width="0.7109375" style="12" customWidth="1"/>
    <col min="7175" max="7175" width="9.7109375" style="12" customWidth="1"/>
    <col min="7176" max="7176" width="10.42578125" style="12" customWidth="1"/>
    <col min="7177" max="7177" width="0.7109375" style="12" customWidth="1"/>
    <col min="7178" max="7178" width="9.28515625" style="12"/>
    <col min="7179" max="7179" width="9.7109375" style="12" customWidth="1"/>
    <col min="7180" max="7180" width="0.7109375" style="12" customWidth="1"/>
    <col min="7181" max="7181" width="14.42578125" style="12" customWidth="1"/>
    <col min="7182" max="7420" width="9.28515625" style="12"/>
    <col min="7421" max="7421" width="3.7109375" style="12" bestFit="1" customWidth="1"/>
    <col min="7422" max="7422" width="41.5703125" style="12" customWidth="1"/>
    <col min="7423" max="7423" width="11.28515625" style="12" customWidth="1"/>
    <col min="7424" max="7424" width="11.5703125" style="12" customWidth="1"/>
    <col min="7425" max="7425" width="11.28515625" style="12" customWidth="1"/>
    <col min="7426" max="7428" width="10.7109375" style="12" customWidth="1"/>
    <col min="7429" max="7429" width="9.7109375" style="12" customWidth="1"/>
    <col min="7430" max="7430" width="0.7109375" style="12" customWidth="1"/>
    <col min="7431" max="7431" width="9.7109375" style="12" customWidth="1"/>
    <col min="7432" max="7432" width="10.42578125" style="12" customWidth="1"/>
    <col min="7433" max="7433" width="0.7109375" style="12" customWidth="1"/>
    <col min="7434" max="7434" width="9.28515625" style="12"/>
    <col min="7435" max="7435" width="9.7109375" style="12" customWidth="1"/>
    <col min="7436" max="7436" width="0.7109375" style="12" customWidth="1"/>
    <col min="7437" max="7437" width="14.42578125" style="12" customWidth="1"/>
    <col min="7438" max="7676" width="9.28515625" style="12"/>
    <col min="7677" max="7677" width="3.7109375" style="12" bestFit="1" customWidth="1"/>
    <col min="7678" max="7678" width="41.5703125" style="12" customWidth="1"/>
    <col min="7679" max="7679" width="11.28515625" style="12" customWidth="1"/>
    <col min="7680" max="7680" width="11.5703125" style="12" customWidth="1"/>
    <col min="7681" max="7681" width="11.28515625" style="12" customWidth="1"/>
    <col min="7682" max="7684" width="10.7109375" style="12" customWidth="1"/>
    <col min="7685" max="7685" width="9.7109375" style="12" customWidth="1"/>
    <col min="7686" max="7686" width="0.7109375" style="12" customWidth="1"/>
    <col min="7687" max="7687" width="9.7109375" style="12" customWidth="1"/>
    <col min="7688" max="7688" width="10.42578125" style="12" customWidth="1"/>
    <col min="7689" max="7689" width="0.7109375" style="12" customWidth="1"/>
    <col min="7690" max="7690" width="9.28515625" style="12"/>
    <col min="7691" max="7691" width="9.7109375" style="12" customWidth="1"/>
    <col min="7692" max="7692" width="0.7109375" style="12" customWidth="1"/>
    <col min="7693" max="7693" width="14.42578125" style="12" customWidth="1"/>
    <col min="7694" max="7932" width="9.28515625" style="12"/>
    <col min="7933" max="7933" width="3.7109375" style="12" bestFit="1" customWidth="1"/>
    <col min="7934" max="7934" width="41.5703125" style="12" customWidth="1"/>
    <col min="7935" max="7935" width="11.28515625" style="12" customWidth="1"/>
    <col min="7936" max="7936" width="11.5703125" style="12" customWidth="1"/>
    <col min="7937" max="7937" width="11.28515625" style="12" customWidth="1"/>
    <col min="7938" max="7940" width="10.7109375" style="12" customWidth="1"/>
    <col min="7941" max="7941" width="9.7109375" style="12" customWidth="1"/>
    <col min="7942" max="7942" width="0.7109375" style="12" customWidth="1"/>
    <col min="7943" max="7943" width="9.7109375" style="12" customWidth="1"/>
    <col min="7944" max="7944" width="10.42578125" style="12" customWidth="1"/>
    <col min="7945" max="7945" width="0.7109375" style="12" customWidth="1"/>
    <col min="7946" max="7946" width="9.28515625" style="12"/>
    <col min="7947" max="7947" width="9.7109375" style="12" customWidth="1"/>
    <col min="7948" max="7948" width="0.7109375" style="12" customWidth="1"/>
    <col min="7949" max="7949" width="14.42578125" style="12" customWidth="1"/>
    <col min="7950" max="8188" width="9.28515625" style="12"/>
    <col min="8189" max="8189" width="3.7109375" style="12" bestFit="1" customWidth="1"/>
    <col min="8190" max="8190" width="41.5703125" style="12" customWidth="1"/>
    <col min="8191" max="8191" width="11.28515625" style="12" customWidth="1"/>
    <col min="8192" max="8192" width="11.5703125" style="12" customWidth="1"/>
    <col min="8193" max="8193" width="11.28515625" style="12" customWidth="1"/>
    <col min="8194" max="8196" width="10.7109375" style="12" customWidth="1"/>
    <col min="8197" max="8197" width="9.7109375" style="12" customWidth="1"/>
    <col min="8198" max="8198" width="0.7109375" style="12" customWidth="1"/>
    <col min="8199" max="8199" width="9.7109375" style="12" customWidth="1"/>
    <col min="8200" max="8200" width="10.42578125" style="12" customWidth="1"/>
    <col min="8201" max="8201" width="0.7109375" style="12" customWidth="1"/>
    <col min="8202" max="8202" width="9.28515625" style="12"/>
    <col min="8203" max="8203" width="9.7109375" style="12" customWidth="1"/>
    <col min="8204" max="8204" width="0.7109375" style="12" customWidth="1"/>
    <col min="8205" max="8205" width="14.42578125" style="12" customWidth="1"/>
    <col min="8206" max="8444" width="9.28515625" style="12"/>
    <col min="8445" max="8445" width="3.7109375" style="12" bestFit="1" customWidth="1"/>
    <col min="8446" max="8446" width="41.5703125" style="12" customWidth="1"/>
    <col min="8447" max="8447" width="11.28515625" style="12" customWidth="1"/>
    <col min="8448" max="8448" width="11.5703125" style="12" customWidth="1"/>
    <col min="8449" max="8449" width="11.28515625" style="12" customWidth="1"/>
    <col min="8450" max="8452" width="10.7109375" style="12" customWidth="1"/>
    <col min="8453" max="8453" width="9.7109375" style="12" customWidth="1"/>
    <col min="8454" max="8454" width="0.7109375" style="12" customWidth="1"/>
    <col min="8455" max="8455" width="9.7109375" style="12" customWidth="1"/>
    <col min="8456" max="8456" width="10.42578125" style="12" customWidth="1"/>
    <col min="8457" max="8457" width="0.7109375" style="12" customWidth="1"/>
    <col min="8458" max="8458" width="9.28515625" style="12"/>
    <col min="8459" max="8459" width="9.7109375" style="12" customWidth="1"/>
    <col min="8460" max="8460" width="0.7109375" style="12" customWidth="1"/>
    <col min="8461" max="8461" width="14.42578125" style="12" customWidth="1"/>
    <col min="8462" max="8700" width="9.28515625" style="12"/>
    <col min="8701" max="8701" width="3.7109375" style="12" bestFit="1" customWidth="1"/>
    <col min="8702" max="8702" width="41.5703125" style="12" customWidth="1"/>
    <col min="8703" max="8703" width="11.28515625" style="12" customWidth="1"/>
    <col min="8704" max="8704" width="11.5703125" style="12" customWidth="1"/>
    <col min="8705" max="8705" width="11.28515625" style="12" customWidth="1"/>
    <col min="8706" max="8708" width="10.7109375" style="12" customWidth="1"/>
    <col min="8709" max="8709" width="9.7109375" style="12" customWidth="1"/>
    <col min="8710" max="8710" width="0.7109375" style="12" customWidth="1"/>
    <col min="8711" max="8711" width="9.7109375" style="12" customWidth="1"/>
    <col min="8712" max="8712" width="10.42578125" style="12" customWidth="1"/>
    <col min="8713" max="8713" width="0.7109375" style="12" customWidth="1"/>
    <col min="8714" max="8714" width="9.28515625" style="12"/>
    <col min="8715" max="8715" width="9.7109375" style="12" customWidth="1"/>
    <col min="8716" max="8716" width="0.7109375" style="12" customWidth="1"/>
    <col min="8717" max="8717" width="14.42578125" style="12" customWidth="1"/>
    <col min="8718" max="8956" width="9.28515625" style="12"/>
    <col min="8957" max="8957" width="3.7109375" style="12" bestFit="1" customWidth="1"/>
    <col min="8958" max="8958" width="41.5703125" style="12" customWidth="1"/>
    <col min="8959" max="8959" width="11.28515625" style="12" customWidth="1"/>
    <col min="8960" max="8960" width="11.5703125" style="12" customWidth="1"/>
    <col min="8961" max="8961" width="11.28515625" style="12" customWidth="1"/>
    <col min="8962" max="8964" width="10.7109375" style="12" customWidth="1"/>
    <col min="8965" max="8965" width="9.7109375" style="12" customWidth="1"/>
    <col min="8966" max="8966" width="0.7109375" style="12" customWidth="1"/>
    <col min="8967" max="8967" width="9.7109375" style="12" customWidth="1"/>
    <col min="8968" max="8968" width="10.42578125" style="12" customWidth="1"/>
    <col min="8969" max="8969" width="0.7109375" style="12" customWidth="1"/>
    <col min="8970" max="8970" width="9.28515625" style="12"/>
    <col min="8971" max="8971" width="9.7109375" style="12" customWidth="1"/>
    <col min="8972" max="8972" width="0.7109375" style="12" customWidth="1"/>
    <col min="8973" max="8973" width="14.42578125" style="12" customWidth="1"/>
    <col min="8974" max="9212" width="9.28515625" style="12"/>
    <col min="9213" max="9213" width="3.7109375" style="12" bestFit="1" customWidth="1"/>
    <col min="9214" max="9214" width="41.5703125" style="12" customWidth="1"/>
    <col min="9215" max="9215" width="11.28515625" style="12" customWidth="1"/>
    <col min="9216" max="9216" width="11.5703125" style="12" customWidth="1"/>
    <col min="9217" max="9217" width="11.28515625" style="12" customWidth="1"/>
    <col min="9218" max="9220" width="10.7109375" style="12" customWidth="1"/>
    <col min="9221" max="9221" width="9.7109375" style="12" customWidth="1"/>
    <col min="9222" max="9222" width="0.7109375" style="12" customWidth="1"/>
    <col min="9223" max="9223" width="9.7109375" style="12" customWidth="1"/>
    <col min="9224" max="9224" width="10.42578125" style="12" customWidth="1"/>
    <col min="9225" max="9225" width="0.7109375" style="12" customWidth="1"/>
    <col min="9226" max="9226" width="9.28515625" style="12"/>
    <col min="9227" max="9227" width="9.7109375" style="12" customWidth="1"/>
    <col min="9228" max="9228" width="0.7109375" style="12" customWidth="1"/>
    <col min="9229" max="9229" width="14.42578125" style="12" customWidth="1"/>
    <col min="9230" max="9468" width="9.28515625" style="12"/>
    <col min="9469" max="9469" width="3.7109375" style="12" bestFit="1" customWidth="1"/>
    <col min="9470" max="9470" width="41.5703125" style="12" customWidth="1"/>
    <col min="9471" max="9471" width="11.28515625" style="12" customWidth="1"/>
    <col min="9472" max="9472" width="11.5703125" style="12" customWidth="1"/>
    <col min="9473" max="9473" width="11.28515625" style="12" customWidth="1"/>
    <col min="9474" max="9476" width="10.7109375" style="12" customWidth="1"/>
    <col min="9477" max="9477" width="9.7109375" style="12" customWidth="1"/>
    <col min="9478" max="9478" width="0.7109375" style="12" customWidth="1"/>
    <col min="9479" max="9479" width="9.7109375" style="12" customWidth="1"/>
    <col min="9480" max="9480" width="10.42578125" style="12" customWidth="1"/>
    <col min="9481" max="9481" width="0.7109375" style="12" customWidth="1"/>
    <col min="9482" max="9482" width="9.28515625" style="12"/>
    <col min="9483" max="9483" width="9.7109375" style="12" customWidth="1"/>
    <col min="9484" max="9484" width="0.7109375" style="12" customWidth="1"/>
    <col min="9485" max="9485" width="14.42578125" style="12" customWidth="1"/>
    <col min="9486" max="9724" width="9.28515625" style="12"/>
    <col min="9725" max="9725" width="3.7109375" style="12" bestFit="1" customWidth="1"/>
    <col min="9726" max="9726" width="41.5703125" style="12" customWidth="1"/>
    <col min="9727" max="9727" width="11.28515625" style="12" customWidth="1"/>
    <col min="9728" max="9728" width="11.5703125" style="12" customWidth="1"/>
    <col min="9729" max="9729" width="11.28515625" style="12" customWidth="1"/>
    <col min="9730" max="9732" width="10.7109375" style="12" customWidth="1"/>
    <col min="9733" max="9733" width="9.7109375" style="12" customWidth="1"/>
    <col min="9734" max="9734" width="0.7109375" style="12" customWidth="1"/>
    <col min="9735" max="9735" width="9.7109375" style="12" customWidth="1"/>
    <col min="9736" max="9736" width="10.42578125" style="12" customWidth="1"/>
    <col min="9737" max="9737" width="0.7109375" style="12" customWidth="1"/>
    <col min="9738" max="9738" width="9.28515625" style="12"/>
    <col min="9739" max="9739" width="9.7109375" style="12" customWidth="1"/>
    <col min="9740" max="9740" width="0.7109375" style="12" customWidth="1"/>
    <col min="9741" max="9741" width="14.42578125" style="12" customWidth="1"/>
    <col min="9742" max="9980" width="9.28515625" style="12"/>
    <col min="9981" max="9981" width="3.7109375" style="12" bestFit="1" customWidth="1"/>
    <col min="9982" max="9982" width="41.5703125" style="12" customWidth="1"/>
    <col min="9983" max="9983" width="11.28515625" style="12" customWidth="1"/>
    <col min="9984" max="9984" width="11.5703125" style="12" customWidth="1"/>
    <col min="9985" max="9985" width="11.28515625" style="12" customWidth="1"/>
    <col min="9986" max="9988" width="10.7109375" style="12" customWidth="1"/>
    <col min="9989" max="9989" width="9.7109375" style="12" customWidth="1"/>
    <col min="9990" max="9990" width="0.7109375" style="12" customWidth="1"/>
    <col min="9991" max="9991" width="9.7109375" style="12" customWidth="1"/>
    <col min="9992" max="9992" width="10.42578125" style="12" customWidth="1"/>
    <col min="9993" max="9993" width="0.7109375" style="12" customWidth="1"/>
    <col min="9994" max="9994" width="9.28515625" style="12"/>
    <col min="9995" max="9995" width="9.7109375" style="12" customWidth="1"/>
    <col min="9996" max="9996" width="0.7109375" style="12" customWidth="1"/>
    <col min="9997" max="9997" width="14.42578125" style="12" customWidth="1"/>
    <col min="9998" max="10236" width="9.28515625" style="12"/>
    <col min="10237" max="10237" width="3.7109375" style="12" bestFit="1" customWidth="1"/>
    <col min="10238" max="10238" width="41.5703125" style="12" customWidth="1"/>
    <col min="10239" max="10239" width="11.28515625" style="12" customWidth="1"/>
    <col min="10240" max="10240" width="11.5703125" style="12" customWidth="1"/>
    <col min="10241" max="10241" width="11.28515625" style="12" customWidth="1"/>
    <col min="10242" max="10244" width="10.7109375" style="12" customWidth="1"/>
    <col min="10245" max="10245" width="9.7109375" style="12" customWidth="1"/>
    <col min="10246" max="10246" width="0.7109375" style="12" customWidth="1"/>
    <col min="10247" max="10247" width="9.7109375" style="12" customWidth="1"/>
    <col min="10248" max="10248" width="10.42578125" style="12" customWidth="1"/>
    <col min="10249" max="10249" width="0.7109375" style="12" customWidth="1"/>
    <col min="10250" max="10250" width="9.28515625" style="12"/>
    <col min="10251" max="10251" width="9.7109375" style="12" customWidth="1"/>
    <col min="10252" max="10252" width="0.7109375" style="12" customWidth="1"/>
    <col min="10253" max="10253" width="14.42578125" style="12" customWidth="1"/>
    <col min="10254" max="10492" width="9.28515625" style="12"/>
    <col min="10493" max="10493" width="3.7109375" style="12" bestFit="1" customWidth="1"/>
    <col min="10494" max="10494" width="41.5703125" style="12" customWidth="1"/>
    <col min="10495" max="10495" width="11.28515625" style="12" customWidth="1"/>
    <col min="10496" max="10496" width="11.5703125" style="12" customWidth="1"/>
    <col min="10497" max="10497" width="11.28515625" style="12" customWidth="1"/>
    <col min="10498" max="10500" width="10.7109375" style="12" customWidth="1"/>
    <col min="10501" max="10501" width="9.7109375" style="12" customWidth="1"/>
    <col min="10502" max="10502" width="0.7109375" style="12" customWidth="1"/>
    <col min="10503" max="10503" width="9.7109375" style="12" customWidth="1"/>
    <col min="10504" max="10504" width="10.42578125" style="12" customWidth="1"/>
    <col min="10505" max="10505" width="0.7109375" style="12" customWidth="1"/>
    <col min="10506" max="10506" width="9.28515625" style="12"/>
    <col min="10507" max="10507" width="9.7109375" style="12" customWidth="1"/>
    <col min="10508" max="10508" width="0.7109375" style="12" customWidth="1"/>
    <col min="10509" max="10509" width="14.42578125" style="12" customWidth="1"/>
    <col min="10510" max="10748" width="9.28515625" style="12"/>
    <col min="10749" max="10749" width="3.7109375" style="12" bestFit="1" customWidth="1"/>
    <col min="10750" max="10750" width="41.5703125" style="12" customWidth="1"/>
    <col min="10751" max="10751" width="11.28515625" style="12" customWidth="1"/>
    <col min="10752" max="10752" width="11.5703125" style="12" customWidth="1"/>
    <col min="10753" max="10753" width="11.28515625" style="12" customWidth="1"/>
    <col min="10754" max="10756" width="10.7109375" style="12" customWidth="1"/>
    <col min="10757" max="10757" width="9.7109375" style="12" customWidth="1"/>
    <col min="10758" max="10758" width="0.7109375" style="12" customWidth="1"/>
    <col min="10759" max="10759" width="9.7109375" style="12" customWidth="1"/>
    <col min="10760" max="10760" width="10.42578125" style="12" customWidth="1"/>
    <col min="10761" max="10761" width="0.7109375" style="12" customWidth="1"/>
    <col min="10762" max="10762" width="9.28515625" style="12"/>
    <col min="10763" max="10763" width="9.7109375" style="12" customWidth="1"/>
    <col min="10764" max="10764" width="0.7109375" style="12" customWidth="1"/>
    <col min="10765" max="10765" width="14.42578125" style="12" customWidth="1"/>
    <col min="10766" max="11004" width="9.28515625" style="12"/>
    <col min="11005" max="11005" width="3.7109375" style="12" bestFit="1" customWidth="1"/>
    <col min="11006" max="11006" width="41.5703125" style="12" customWidth="1"/>
    <col min="11007" max="11007" width="11.28515625" style="12" customWidth="1"/>
    <col min="11008" max="11008" width="11.5703125" style="12" customWidth="1"/>
    <col min="11009" max="11009" width="11.28515625" style="12" customWidth="1"/>
    <col min="11010" max="11012" width="10.7109375" style="12" customWidth="1"/>
    <col min="11013" max="11013" width="9.7109375" style="12" customWidth="1"/>
    <col min="11014" max="11014" width="0.7109375" style="12" customWidth="1"/>
    <col min="11015" max="11015" width="9.7109375" style="12" customWidth="1"/>
    <col min="11016" max="11016" width="10.42578125" style="12" customWidth="1"/>
    <col min="11017" max="11017" width="0.7109375" style="12" customWidth="1"/>
    <col min="11018" max="11018" width="9.28515625" style="12"/>
    <col min="11019" max="11019" width="9.7109375" style="12" customWidth="1"/>
    <col min="11020" max="11020" width="0.7109375" style="12" customWidth="1"/>
    <col min="11021" max="11021" width="14.42578125" style="12" customWidth="1"/>
    <col min="11022" max="11260" width="9.28515625" style="12"/>
    <col min="11261" max="11261" width="3.7109375" style="12" bestFit="1" customWidth="1"/>
    <col min="11262" max="11262" width="41.5703125" style="12" customWidth="1"/>
    <col min="11263" max="11263" width="11.28515625" style="12" customWidth="1"/>
    <col min="11264" max="11264" width="11.5703125" style="12" customWidth="1"/>
    <col min="11265" max="11265" width="11.28515625" style="12" customWidth="1"/>
    <col min="11266" max="11268" width="10.7109375" style="12" customWidth="1"/>
    <col min="11269" max="11269" width="9.7109375" style="12" customWidth="1"/>
    <col min="11270" max="11270" width="0.7109375" style="12" customWidth="1"/>
    <col min="11271" max="11271" width="9.7109375" style="12" customWidth="1"/>
    <col min="11272" max="11272" width="10.42578125" style="12" customWidth="1"/>
    <col min="11273" max="11273" width="0.7109375" style="12" customWidth="1"/>
    <col min="11274" max="11274" width="9.28515625" style="12"/>
    <col min="11275" max="11275" width="9.7109375" style="12" customWidth="1"/>
    <col min="11276" max="11276" width="0.7109375" style="12" customWidth="1"/>
    <col min="11277" max="11277" width="14.42578125" style="12" customWidth="1"/>
    <col min="11278" max="11516" width="9.28515625" style="12"/>
    <col min="11517" max="11517" width="3.7109375" style="12" bestFit="1" customWidth="1"/>
    <col min="11518" max="11518" width="41.5703125" style="12" customWidth="1"/>
    <col min="11519" max="11519" width="11.28515625" style="12" customWidth="1"/>
    <col min="11520" max="11520" width="11.5703125" style="12" customWidth="1"/>
    <col min="11521" max="11521" width="11.28515625" style="12" customWidth="1"/>
    <col min="11522" max="11524" width="10.7109375" style="12" customWidth="1"/>
    <col min="11525" max="11525" width="9.7109375" style="12" customWidth="1"/>
    <col min="11526" max="11526" width="0.7109375" style="12" customWidth="1"/>
    <col min="11527" max="11527" width="9.7109375" style="12" customWidth="1"/>
    <col min="11528" max="11528" width="10.42578125" style="12" customWidth="1"/>
    <col min="11529" max="11529" width="0.7109375" style="12" customWidth="1"/>
    <col min="11530" max="11530" width="9.28515625" style="12"/>
    <col min="11531" max="11531" width="9.7109375" style="12" customWidth="1"/>
    <col min="11532" max="11532" width="0.7109375" style="12" customWidth="1"/>
    <col min="11533" max="11533" width="14.42578125" style="12" customWidth="1"/>
    <col min="11534" max="11772" width="9.28515625" style="12"/>
    <col min="11773" max="11773" width="3.7109375" style="12" bestFit="1" customWidth="1"/>
    <col min="11774" max="11774" width="41.5703125" style="12" customWidth="1"/>
    <col min="11775" max="11775" width="11.28515625" style="12" customWidth="1"/>
    <col min="11776" max="11776" width="11.5703125" style="12" customWidth="1"/>
    <col min="11777" max="11777" width="11.28515625" style="12" customWidth="1"/>
    <col min="11778" max="11780" width="10.7109375" style="12" customWidth="1"/>
    <col min="11781" max="11781" width="9.7109375" style="12" customWidth="1"/>
    <col min="11782" max="11782" width="0.7109375" style="12" customWidth="1"/>
    <col min="11783" max="11783" width="9.7109375" style="12" customWidth="1"/>
    <col min="11784" max="11784" width="10.42578125" style="12" customWidth="1"/>
    <col min="11785" max="11785" width="0.7109375" style="12" customWidth="1"/>
    <col min="11786" max="11786" width="9.28515625" style="12"/>
    <col min="11787" max="11787" width="9.7109375" style="12" customWidth="1"/>
    <col min="11788" max="11788" width="0.7109375" style="12" customWidth="1"/>
    <col min="11789" max="11789" width="14.42578125" style="12" customWidth="1"/>
    <col min="11790" max="12028" width="9.28515625" style="12"/>
    <col min="12029" max="12029" width="3.7109375" style="12" bestFit="1" customWidth="1"/>
    <col min="12030" max="12030" width="41.5703125" style="12" customWidth="1"/>
    <col min="12031" max="12031" width="11.28515625" style="12" customWidth="1"/>
    <col min="12032" max="12032" width="11.5703125" style="12" customWidth="1"/>
    <col min="12033" max="12033" width="11.28515625" style="12" customWidth="1"/>
    <col min="12034" max="12036" width="10.7109375" style="12" customWidth="1"/>
    <col min="12037" max="12037" width="9.7109375" style="12" customWidth="1"/>
    <col min="12038" max="12038" width="0.7109375" style="12" customWidth="1"/>
    <col min="12039" max="12039" width="9.7109375" style="12" customWidth="1"/>
    <col min="12040" max="12040" width="10.42578125" style="12" customWidth="1"/>
    <col min="12041" max="12041" width="0.7109375" style="12" customWidth="1"/>
    <col min="12042" max="12042" width="9.28515625" style="12"/>
    <col min="12043" max="12043" width="9.7109375" style="12" customWidth="1"/>
    <col min="12044" max="12044" width="0.7109375" style="12" customWidth="1"/>
    <col min="12045" max="12045" width="14.42578125" style="12" customWidth="1"/>
    <col min="12046" max="12284" width="9.28515625" style="12"/>
    <col min="12285" max="12285" width="3.7109375" style="12" bestFit="1" customWidth="1"/>
    <col min="12286" max="12286" width="41.5703125" style="12" customWidth="1"/>
    <col min="12287" max="12287" width="11.28515625" style="12" customWidth="1"/>
    <col min="12288" max="12288" width="11.5703125" style="12" customWidth="1"/>
    <col min="12289" max="12289" width="11.28515625" style="12" customWidth="1"/>
    <col min="12290" max="12292" width="10.7109375" style="12" customWidth="1"/>
    <col min="12293" max="12293" width="9.7109375" style="12" customWidth="1"/>
    <col min="12294" max="12294" width="0.7109375" style="12" customWidth="1"/>
    <col min="12295" max="12295" width="9.7109375" style="12" customWidth="1"/>
    <col min="12296" max="12296" width="10.42578125" style="12" customWidth="1"/>
    <col min="12297" max="12297" width="0.7109375" style="12" customWidth="1"/>
    <col min="12298" max="12298" width="9.28515625" style="12"/>
    <col min="12299" max="12299" width="9.7109375" style="12" customWidth="1"/>
    <col min="12300" max="12300" width="0.7109375" style="12" customWidth="1"/>
    <col min="12301" max="12301" width="14.42578125" style="12" customWidth="1"/>
    <col min="12302" max="12540" width="9.28515625" style="12"/>
    <col min="12541" max="12541" width="3.7109375" style="12" bestFit="1" customWidth="1"/>
    <col min="12542" max="12542" width="41.5703125" style="12" customWidth="1"/>
    <col min="12543" max="12543" width="11.28515625" style="12" customWidth="1"/>
    <col min="12544" max="12544" width="11.5703125" style="12" customWidth="1"/>
    <col min="12545" max="12545" width="11.28515625" style="12" customWidth="1"/>
    <col min="12546" max="12548" width="10.7109375" style="12" customWidth="1"/>
    <col min="12549" max="12549" width="9.7109375" style="12" customWidth="1"/>
    <col min="12550" max="12550" width="0.7109375" style="12" customWidth="1"/>
    <col min="12551" max="12551" width="9.7109375" style="12" customWidth="1"/>
    <col min="12552" max="12552" width="10.42578125" style="12" customWidth="1"/>
    <col min="12553" max="12553" width="0.7109375" style="12" customWidth="1"/>
    <col min="12554" max="12554" width="9.28515625" style="12"/>
    <col min="12555" max="12555" width="9.7109375" style="12" customWidth="1"/>
    <col min="12556" max="12556" width="0.7109375" style="12" customWidth="1"/>
    <col min="12557" max="12557" width="14.42578125" style="12" customWidth="1"/>
    <col min="12558" max="12796" width="9.28515625" style="12"/>
    <col min="12797" max="12797" width="3.7109375" style="12" bestFit="1" customWidth="1"/>
    <col min="12798" max="12798" width="41.5703125" style="12" customWidth="1"/>
    <col min="12799" max="12799" width="11.28515625" style="12" customWidth="1"/>
    <col min="12800" max="12800" width="11.5703125" style="12" customWidth="1"/>
    <col min="12801" max="12801" width="11.28515625" style="12" customWidth="1"/>
    <col min="12802" max="12804" width="10.7109375" style="12" customWidth="1"/>
    <col min="12805" max="12805" width="9.7109375" style="12" customWidth="1"/>
    <col min="12806" max="12806" width="0.7109375" style="12" customWidth="1"/>
    <col min="12807" max="12807" width="9.7109375" style="12" customWidth="1"/>
    <col min="12808" max="12808" width="10.42578125" style="12" customWidth="1"/>
    <col min="12809" max="12809" width="0.7109375" style="12" customWidth="1"/>
    <col min="12810" max="12810" width="9.28515625" style="12"/>
    <col min="12811" max="12811" width="9.7109375" style="12" customWidth="1"/>
    <col min="12812" max="12812" width="0.7109375" style="12" customWidth="1"/>
    <col min="12813" max="12813" width="14.42578125" style="12" customWidth="1"/>
    <col min="12814" max="13052" width="9.28515625" style="12"/>
    <col min="13053" max="13053" width="3.7109375" style="12" bestFit="1" customWidth="1"/>
    <col min="13054" max="13054" width="41.5703125" style="12" customWidth="1"/>
    <col min="13055" max="13055" width="11.28515625" style="12" customWidth="1"/>
    <col min="13056" max="13056" width="11.5703125" style="12" customWidth="1"/>
    <col min="13057" max="13057" width="11.28515625" style="12" customWidth="1"/>
    <col min="13058" max="13060" width="10.7109375" style="12" customWidth="1"/>
    <col min="13061" max="13061" width="9.7109375" style="12" customWidth="1"/>
    <col min="13062" max="13062" width="0.7109375" style="12" customWidth="1"/>
    <col min="13063" max="13063" width="9.7109375" style="12" customWidth="1"/>
    <col min="13064" max="13064" width="10.42578125" style="12" customWidth="1"/>
    <col min="13065" max="13065" width="0.7109375" style="12" customWidth="1"/>
    <col min="13066" max="13066" width="9.28515625" style="12"/>
    <col min="13067" max="13067" width="9.7109375" style="12" customWidth="1"/>
    <col min="13068" max="13068" width="0.7109375" style="12" customWidth="1"/>
    <col min="13069" max="13069" width="14.42578125" style="12" customWidth="1"/>
    <col min="13070" max="13308" width="9.28515625" style="12"/>
    <col min="13309" max="13309" width="3.7109375" style="12" bestFit="1" customWidth="1"/>
    <col min="13310" max="13310" width="41.5703125" style="12" customWidth="1"/>
    <col min="13311" max="13311" width="11.28515625" style="12" customWidth="1"/>
    <col min="13312" max="13312" width="11.5703125" style="12" customWidth="1"/>
    <col min="13313" max="13313" width="11.28515625" style="12" customWidth="1"/>
    <col min="13314" max="13316" width="10.7109375" style="12" customWidth="1"/>
    <col min="13317" max="13317" width="9.7109375" style="12" customWidth="1"/>
    <col min="13318" max="13318" width="0.7109375" style="12" customWidth="1"/>
    <col min="13319" max="13319" width="9.7109375" style="12" customWidth="1"/>
    <col min="13320" max="13320" width="10.42578125" style="12" customWidth="1"/>
    <col min="13321" max="13321" width="0.7109375" style="12" customWidth="1"/>
    <col min="13322" max="13322" width="9.28515625" style="12"/>
    <col min="13323" max="13323" width="9.7109375" style="12" customWidth="1"/>
    <col min="13324" max="13324" width="0.7109375" style="12" customWidth="1"/>
    <col min="13325" max="13325" width="14.42578125" style="12" customWidth="1"/>
    <col min="13326" max="13564" width="9.28515625" style="12"/>
    <col min="13565" max="13565" width="3.7109375" style="12" bestFit="1" customWidth="1"/>
    <col min="13566" max="13566" width="41.5703125" style="12" customWidth="1"/>
    <col min="13567" max="13567" width="11.28515625" style="12" customWidth="1"/>
    <col min="13568" max="13568" width="11.5703125" style="12" customWidth="1"/>
    <col min="13569" max="13569" width="11.28515625" style="12" customWidth="1"/>
    <col min="13570" max="13572" width="10.7109375" style="12" customWidth="1"/>
    <col min="13573" max="13573" width="9.7109375" style="12" customWidth="1"/>
    <col min="13574" max="13574" width="0.7109375" style="12" customWidth="1"/>
    <col min="13575" max="13575" width="9.7109375" style="12" customWidth="1"/>
    <col min="13576" max="13576" width="10.42578125" style="12" customWidth="1"/>
    <col min="13577" max="13577" width="0.7109375" style="12" customWidth="1"/>
    <col min="13578" max="13578" width="9.28515625" style="12"/>
    <col min="13579" max="13579" width="9.7109375" style="12" customWidth="1"/>
    <col min="13580" max="13580" width="0.7109375" style="12" customWidth="1"/>
    <col min="13581" max="13581" width="14.42578125" style="12" customWidth="1"/>
    <col min="13582" max="13820" width="9.28515625" style="12"/>
    <col min="13821" max="13821" width="3.7109375" style="12" bestFit="1" customWidth="1"/>
    <col min="13822" max="13822" width="41.5703125" style="12" customWidth="1"/>
    <col min="13823" max="13823" width="11.28515625" style="12" customWidth="1"/>
    <col min="13824" max="13824" width="11.5703125" style="12" customWidth="1"/>
    <col min="13825" max="13825" width="11.28515625" style="12" customWidth="1"/>
    <col min="13826" max="13828" width="10.7109375" style="12" customWidth="1"/>
    <col min="13829" max="13829" width="9.7109375" style="12" customWidth="1"/>
    <col min="13830" max="13830" width="0.7109375" style="12" customWidth="1"/>
    <col min="13831" max="13831" width="9.7109375" style="12" customWidth="1"/>
    <col min="13832" max="13832" width="10.42578125" style="12" customWidth="1"/>
    <col min="13833" max="13833" width="0.7109375" style="12" customWidth="1"/>
    <col min="13834" max="13834" width="9.28515625" style="12"/>
    <col min="13835" max="13835" width="9.7109375" style="12" customWidth="1"/>
    <col min="13836" max="13836" width="0.7109375" style="12" customWidth="1"/>
    <col min="13837" max="13837" width="14.42578125" style="12" customWidth="1"/>
    <col min="13838" max="14076" width="9.28515625" style="12"/>
    <col min="14077" max="14077" width="3.7109375" style="12" bestFit="1" customWidth="1"/>
    <col min="14078" max="14078" width="41.5703125" style="12" customWidth="1"/>
    <col min="14079" max="14079" width="11.28515625" style="12" customWidth="1"/>
    <col min="14080" max="14080" width="11.5703125" style="12" customWidth="1"/>
    <col min="14081" max="14081" width="11.28515625" style="12" customWidth="1"/>
    <col min="14082" max="14084" width="10.7109375" style="12" customWidth="1"/>
    <col min="14085" max="14085" width="9.7109375" style="12" customWidth="1"/>
    <col min="14086" max="14086" width="0.7109375" style="12" customWidth="1"/>
    <col min="14087" max="14087" width="9.7109375" style="12" customWidth="1"/>
    <col min="14088" max="14088" width="10.42578125" style="12" customWidth="1"/>
    <col min="14089" max="14089" width="0.7109375" style="12" customWidth="1"/>
    <col min="14090" max="14090" width="9.28515625" style="12"/>
    <col min="14091" max="14091" width="9.7109375" style="12" customWidth="1"/>
    <col min="14092" max="14092" width="0.7109375" style="12" customWidth="1"/>
    <col min="14093" max="14093" width="14.42578125" style="12" customWidth="1"/>
    <col min="14094" max="14332" width="9.28515625" style="12"/>
    <col min="14333" max="14333" width="3.7109375" style="12" bestFit="1" customWidth="1"/>
    <col min="14334" max="14334" width="41.5703125" style="12" customWidth="1"/>
    <col min="14335" max="14335" width="11.28515625" style="12" customWidth="1"/>
    <col min="14336" max="14336" width="11.5703125" style="12" customWidth="1"/>
    <col min="14337" max="14337" width="11.28515625" style="12" customWidth="1"/>
    <col min="14338" max="14340" width="10.7109375" style="12" customWidth="1"/>
    <col min="14341" max="14341" width="9.7109375" style="12" customWidth="1"/>
    <col min="14342" max="14342" width="0.7109375" style="12" customWidth="1"/>
    <col min="14343" max="14343" width="9.7109375" style="12" customWidth="1"/>
    <col min="14344" max="14344" width="10.42578125" style="12" customWidth="1"/>
    <col min="14345" max="14345" width="0.7109375" style="12" customWidth="1"/>
    <col min="14346" max="14346" width="9.28515625" style="12"/>
    <col min="14347" max="14347" width="9.7109375" style="12" customWidth="1"/>
    <col min="14348" max="14348" width="0.7109375" style="12" customWidth="1"/>
    <col min="14349" max="14349" width="14.42578125" style="12" customWidth="1"/>
    <col min="14350" max="14588" width="9.28515625" style="12"/>
    <col min="14589" max="14589" width="3.7109375" style="12" bestFit="1" customWidth="1"/>
    <col min="14590" max="14590" width="41.5703125" style="12" customWidth="1"/>
    <col min="14591" max="14591" width="11.28515625" style="12" customWidth="1"/>
    <col min="14592" max="14592" width="11.5703125" style="12" customWidth="1"/>
    <col min="14593" max="14593" width="11.28515625" style="12" customWidth="1"/>
    <col min="14594" max="14596" width="10.7109375" style="12" customWidth="1"/>
    <col min="14597" max="14597" width="9.7109375" style="12" customWidth="1"/>
    <col min="14598" max="14598" width="0.7109375" style="12" customWidth="1"/>
    <col min="14599" max="14599" width="9.7109375" style="12" customWidth="1"/>
    <col min="14600" max="14600" width="10.42578125" style="12" customWidth="1"/>
    <col min="14601" max="14601" width="0.7109375" style="12" customWidth="1"/>
    <col min="14602" max="14602" width="9.28515625" style="12"/>
    <col min="14603" max="14603" width="9.7109375" style="12" customWidth="1"/>
    <col min="14604" max="14604" width="0.7109375" style="12" customWidth="1"/>
    <col min="14605" max="14605" width="14.42578125" style="12" customWidth="1"/>
    <col min="14606" max="14844" width="9.28515625" style="12"/>
    <col min="14845" max="14845" width="3.7109375" style="12" bestFit="1" customWidth="1"/>
    <col min="14846" max="14846" width="41.5703125" style="12" customWidth="1"/>
    <col min="14847" max="14847" width="11.28515625" style="12" customWidth="1"/>
    <col min="14848" max="14848" width="11.5703125" style="12" customWidth="1"/>
    <col min="14849" max="14849" width="11.28515625" style="12" customWidth="1"/>
    <col min="14850" max="14852" width="10.7109375" style="12" customWidth="1"/>
    <col min="14853" max="14853" width="9.7109375" style="12" customWidth="1"/>
    <col min="14854" max="14854" width="0.7109375" style="12" customWidth="1"/>
    <col min="14855" max="14855" width="9.7109375" style="12" customWidth="1"/>
    <col min="14856" max="14856" width="10.42578125" style="12" customWidth="1"/>
    <col min="14857" max="14857" width="0.7109375" style="12" customWidth="1"/>
    <col min="14858" max="14858" width="9.28515625" style="12"/>
    <col min="14859" max="14859" width="9.7109375" style="12" customWidth="1"/>
    <col min="14860" max="14860" width="0.7109375" style="12" customWidth="1"/>
    <col min="14861" max="14861" width="14.42578125" style="12" customWidth="1"/>
    <col min="14862" max="15100" width="9.28515625" style="12"/>
    <col min="15101" max="15101" width="3.7109375" style="12" bestFit="1" customWidth="1"/>
    <col min="15102" max="15102" width="41.5703125" style="12" customWidth="1"/>
    <col min="15103" max="15103" width="11.28515625" style="12" customWidth="1"/>
    <col min="15104" max="15104" width="11.5703125" style="12" customWidth="1"/>
    <col min="15105" max="15105" width="11.28515625" style="12" customWidth="1"/>
    <col min="15106" max="15108" width="10.7109375" style="12" customWidth="1"/>
    <col min="15109" max="15109" width="9.7109375" style="12" customWidth="1"/>
    <col min="15110" max="15110" width="0.7109375" style="12" customWidth="1"/>
    <col min="15111" max="15111" width="9.7109375" style="12" customWidth="1"/>
    <col min="15112" max="15112" width="10.42578125" style="12" customWidth="1"/>
    <col min="15113" max="15113" width="0.7109375" style="12" customWidth="1"/>
    <col min="15114" max="15114" width="9.28515625" style="12"/>
    <col min="15115" max="15115" width="9.7109375" style="12" customWidth="1"/>
    <col min="15116" max="15116" width="0.7109375" style="12" customWidth="1"/>
    <col min="15117" max="15117" width="14.42578125" style="12" customWidth="1"/>
    <col min="15118" max="15356" width="9.28515625" style="12"/>
    <col min="15357" max="15357" width="3.7109375" style="12" bestFit="1" customWidth="1"/>
    <col min="15358" max="15358" width="41.5703125" style="12" customWidth="1"/>
    <col min="15359" max="15359" width="11.28515625" style="12" customWidth="1"/>
    <col min="15360" max="15360" width="11.5703125" style="12" customWidth="1"/>
    <col min="15361" max="15361" width="11.28515625" style="12" customWidth="1"/>
    <col min="15362" max="15364" width="10.7109375" style="12" customWidth="1"/>
    <col min="15365" max="15365" width="9.7109375" style="12" customWidth="1"/>
    <col min="15366" max="15366" width="0.7109375" style="12" customWidth="1"/>
    <col min="15367" max="15367" width="9.7109375" style="12" customWidth="1"/>
    <col min="15368" max="15368" width="10.42578125" style="12" customWidth="1"/>
    <col min="15369" max="15369" width="0.7109375" style="12" customWidth="1"/>
    <col min="15370" max="15370" width="9.28515625" style="12"/>
    <col min="15371" max="15371" width="9.7109375" style="12" customWidth="1"/>
    <col min="15372" max="15372" width="0.7109375" style="12" customWidth="1"/>
    <col min="15373" max="15373" width="14.42578125" style="12" customWidth="1"/>
    <col min="15374" max="15612" width="9.28515625" style="12"/>
    <col min="15613" max="15613" width="3.7109375" style="12" bestFit="1" customWidth="1"/>
    <col min="15614" max="15614" width="41.5703125" style="12" customWidth="1"/>
    <col min="15615" max="15615" width="11.28515625" style="12" customWidth="1"/>
    <col min="15616" max="15616" width="11.5703125" style="12" customWidth="1"/>
    <col min="15617" max="15617" width="11.28515625" style="12" customWidth="1"/>
    <col min="15618" max="15620" width="10.7109375" style="12" customWidth="1"/>
    <col min="15621" max="15621" width="9.7109375" style="12" customWidth="1"/>
    <col min="15622" max="15622" width="0.7109375" style="12" customWidth="1"/>
    <col min="15623" max="15623" width="9.7109375" style="12" customWidth="1"/>
    <col min="15624" max="15624" width="10.42578125" style="12" customWidth="1"/>
    <col min="15625" max="15625" width="0.7109375" style="12" customWidth="1"/>
    <col min="15626" max="15626" width="9.28515625" style="12"/>
    <col min="15627" max="15627" width="9.7109375" style="12" customWidth="1"/>
    <col min="15628" max="15628" width="0.7109375" style="12" customWidth="1"/>
    <col min="15629" max="15629" width="14.42578125" style="12" customWidth="1"/>
    <col min="15630" max="15868" width="9.28515625" style="12"/>
    <col min="15869" max="15869" width="3.7109375" style="12" bestFit="1" customWidth="1"/>
    <col min="15870" max="15870" width="41.5703125" style="12" customWidth="1"/>
    <col min="15871" max="15871" width="11.28515625" style="12" customWidth="1"/>
    <col min="15872" max="15872" width="11.5703125" style="12" customWidth="1"/>
    <col min="15873" max="15873" width="11.28515625" style="12" customWidth="1"/>
    <col min="15874" max="15876" width="10.7109375" style="12" customWidth="1"/>
    <col min="15877" max="15877" width="9.7109375" style="12" customWidth="1"/>
    <col min="15878" max="15878" width="0.7109375" style="12" customWidth="1"/>
    <col min="15879" max="15879" width="9.7109375" style="12" customWidth="1"/>
    <col min="15880" max="15880" width="10.42578125" style="12" customWidth="1"/>
    <col min="15881" max="15881" width="0.7109375" style="12" customWidth="1"/>
    <col min="15882" max="15882" width="9.28515625" style="12"/>
    <col min="15883" max="15883" width="9.7109375" style="12" customWidth="1"/>
    <col min="15884" max="15884" width="0.7109375" style="12" customWidth="1"/>
    <col min="15885" max="15885" width="14.42578125" style="12" customWidth="1"/>
    <col min="15886" max="16124" width="9.28515625" style="12"/>
    <col min="16125" max="16125" width="3.7109375" style="12" bestFit="1" customWidth="1"/>
    <col min="16126" max="16126" width="41.5703125" style="12" customWidth="1"/>
    <col min="16127" max="16127" width="11.28515625" style="12" customWidth="1"/>
    <col min="16128" max="16128" width="11.5703125" style="12" customWidth="1"/>
    <col min="16129" max="16129" width="11.28515625" style="12" customWidth="1"/>
    <col min="16130" max="16132" width="10.7109375" style="12" customWidth="1"/>
    <col min="16133" max="16133" width="9.7109375" style="12" customWidth="1"/>
    <col min="16134" max="16134" width="0.7109375" style="12" customWidth="1"/>
    <col min="16135" max="16135" width="9.7109375" style="12" customWidth="1"/>
    <col min="16136" max="16136" width="10.42578125" style="12" customWidth="1"/>
    <col min="16137" max="16137" width="0.7109375" style="12" customWidth="1"/>
    <col min="16138" max="16138" width="9.28515625" style="12"/>
    <col min="16139" max="16139" width="9.7109375" style="12" customWidth="1"/>
    <col min="16140" max="16140" width="0.7109375" style="12" customWidth="1"/>
    <col min="16141" max="16141" width="14.42578125" style="12" customWidth="1"/>
    <col min="16142" max="16380" width="9.28515625" style="12"/>
    <col min="16381" max="16384" width="9.28515625" style="12" customWidth="1"/>
  </cols>
  <sheetData>
    <row r="1" spans="1:16" s="1" customFormat="1" ht="16.5" customHeight="1" x14ac:dyDescent="0.25">
      <c r="H1" s="2"/>
      <c r="I1" s="2"/>
      <c r="J1" s="2"/>
      <c r="K1" s="2"/>
      <c r="L1" s="2"/>
      <c r="M1" s="2"/>
    </row>
    <row r="2" spans="1:16" s="1" customFormat="1" ht="16.5" customHeight="1" x14ac:dyDescent="0.25">
      <c r="B2" s="422" t="s">
        <v>0</v>
      </c>
      <c r="C2" s="423"/>
      <c r="D2" s="423"/>
      <c r="E2" s="424"/>
      <c r="F2" s="3"/>
      <c r="G2" s="3"/>
      <c r="H2" s="4"/>
      <c r="J2" s="149" t="s">
        <v>1</v>
      </c>
      <c r="K2" s="142">
        <f>CoverPage!B15</f>
        <v>0</v>
      </c>
      <c r="L2" s="115"/>
      <c r="M2" s="116"/>
    </row>
    <row r="3" spans="1:16" s="1" customFormat="1" ht="16.5" customHeight="1" x14ac:dyDescent="0.25">
      <c r="H3" s="430" t="s">
        <v>250</v>
      </c>
      <c r="I3" s="431"/>
      <c r="J3" s="432"/>
      <c r="K3" s="223">
        <f>CoverPage!B7</f>
        <v>0</v>
      </c>
      <c r="L3" s="224"/>
      <c r="M3" s="225"/>
    </row>
    <row r="4" spans="1:16" s="1" customFormat="1" ht="16.5" customHeight="1" x14ac:dyDescent="0.25">
      <c r="B4" s="425" t="s">
        <v>2</v>
      </c>
      <c r="C4" s="425"/>
      <c r="D4" s="425"/>
      <c r="E4" s="113"/>
      <c r="F4" s="426" t="s">
        <v>3</v>
      </c>
      <c r="G4" s="427"/>
      <c r="H4" s="147">
        <f>CoverPage!B3</f>
        <v>0</v>
      </c>
      <c r="I4" s="146"/>
      <c r="J4" s="146"/>
      <c r="K4" s="146"/>
      <c r="L4" s="146"/>
      <c r="M4" s="148"/>
      <c r="N4" s="5"/>
    </row>
    <row r="5" spans="1:16" s="1" customFormat="1" ht="16.5" customHeight="1" x14ac:dyDescent="0.25">
      <c r="B5" s="6"/>
      <c r="C5" s="6"/>
      <c r="D5" s="6"/>
      <c r="E5" s="6"/>
      <c r="F5" s="428" t="s">
        <v>251</v>
      </c>
      <c r="G5" s="429"/>
      <c r="H5" s="115">
        <f>CoverPage!B4</f>
        <v>0</v>
      </c>
      <c r="I5" s="114"/>
      <c r="J5" s="152" t="s">
        <v>135</v>
      </c>
      <c r="K5" s="153" t="s">
        <v>136</v>
      </c>
      <c r="L5" s="161"/>
      <c r="M5" s="163">
        <f>CoverPage!B5</f>
        <v>0</v>
      </c>
      <c r="N5" s="5"/>
    </row>
    <row r="6" spans="1:16" s="1" customFormat="1" ht="16.5" customHeight="1" x14ac:dyDescent="0.25">
      <c r="B6" s="6"/>
      <c r="C6" s="6"/>
      <c r="D6" s="6"/>
      <c r="E6" s="6"/>
      <c r="F6" s="150"/>
      <c r="G6" s="151"/>
      <c r="H6" s="155"/>
      <c r="I6" s="156"/>
      <c r="J6" s="154"/>
      <c r="K6" s="153" t="s">
        <v>137</v>
      </c>
      <c r="L6" s="162"/>
      <c r="M6" s="165">
        <f>CoverPage!B6</f>
        <v>0</v>
      </c>
      <c r="N6" s="5"/>
    </row>
    <row r="7" spans="1:16" ht="79.900000000000006" customHeight="1" thickBot="1" x14ac:dyDescent="0.2">
      <c r="A7" s="104" t="s">
        <v>5</v>
      </c>
      <c r="B7" s="7" t="s">
        <v>6</v>
      </c>
      <c r="C7" s="8" t="s">
        <v>108</v>
      </c>
      <c r="D7" s="8" t="s">
        <v>112</v>
      </c>
      <c r="E7" s="8" t="s">
        <v>111</v>
      </c>
      <c r="F7" s="9" t="s">
        <v>114</v>
      </c>
      <c r="G7" s="9" t="s">
        <v>115</v>
      </c>
      <c r="H7" s="8" t="s">
        <v>116</v>
      </c>
      <c r="I7" s="8" t="s">
        <v>117</v>
      </c>
      <c r="J7" s="8" t="s">
        <v>113</v>
      </c>
      <c r="K7" s="8" t="s">
        <v>118</v>
      </c>
      <c r="L7" s="10"/>
      <c r="M7" s="8" t="s">
        <v>119</v>
      </c>
      <c r="N7" s="11"/>
    </row>
    <row r="8" spans="1:16" ht="16.149999999999999" customHeight="1" thickBot="1" x14ac:dyDescent="0.2">
      <c r="A8" s="54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  <c r="N8" s="16"/>
      <c r="O8" s="16"/>
      <c r="P8" s="16"/>
    </row>
    <row r="9" spans="1:16" ht="14.25" customHeight="1" x14ac:dyDescent="0.15">
      <c r="A9" s="54">
        <v>30</v>
      </c>
      <c r="B9" s="17" t="s">
        <v>8</v>
      </c>
      <c r="C9" s="180"/>
      <c r="D9" s="181"/>
      <c r="E9" s="201">
        <f>C9+D9</f>
        <v>0</v>
      </c>
      <c r="F9" s="180"/>
      <c r="G9" s="20">
        <f t="shared" ref="G9:G21" si="0">IF(F9=0, 0,E9/F9)</f>
        <v>0</v>
      </c>
      <c r="H9" s="180"/>
      <c r="I9" s="196">
        <f>VLOOKUP(B9,'B -- PER DIEM'!$B$9:$G$21,6,FALSE)</f>
        <v>0</v>
      </c>
      <c r="J9" s="180"/>
      <c r="K9" s="182">
        <f>G9*J9</f>
        <v>0</v>
      </c>
      <c r="L9" s="202"/>
      <c r="M9" s="182">
        <f t="shared" ref="M9:M21" si="1">I9+K9</f>
        <v>0</v>
      </c>
      <c r="N9" s="22"/>
      <c r="O9" s="16"/>
      <c r="P9" s="16"/>
    </row>
    <row r="10" spans="1:16" ht="14.25" customHeight="1" x14ac:dyDescent="0.15">
      <c r="A10" s="54">
        <v>31</v>
      </c>
      <c r="B10" s="17" t="s">
        <v>9</v>
      </c>
      <c r="C10" s="183"/>
      <c r="D10" s="184"/>
      <c r="E10" s="201">
        <f t="shared" ref="E10:E18" si="2">C10+D10</f>
        <v>0</v>
      </c>
      <c r="F10" s="183"/>
      <c r="G10" s="20">
        <f t="shared" si="0"/>
        <v>0</v>
      </c>
      <c r="H10" s="183"/>
      <c r="I10" s="196">
        <f>VLOOKUP(B10,'B -- PER DIEM'!$B$9:$G$21,6,FALSE)</f>
        <v>0</v>
      </c>
      <c r="J10" s="183"/>
      <c r="K10" s="182">
        <f t="shared" ref="K10:K21" si="3">G10*J10</f>
        <v>0</v>
      </c>
      <c r="L10" s="203"/>
      <c r="M10" s="182">
        <f t="shared" si="1"/>
        <v>0</v>
      </c>
      <c r="N10" s="22"/>
      <c r="O10" s="16"/>
      <c r="P10" s="16"/>
    </row>
    <row r="11" spans="1:16" ht="14.25" customHeight="1" x14ac:dyDescent="0.15">
      <c r="A11" s="54">
        <v>32</v>
      </c>
      <c r="B11" s="17" t="s">
        <v>10</v>
      </c>
      <c r="C11" s="183"/>
      <c r="D11" s="184"/>
      <c r="E11" s="201">
        <f t="shared" si="2"/>
        <v>0</v>
      </c>
      <c r="F11" s="183"/>
      <c r="G11" s="20">
        <f t="shared" si="0"/>
        <v>0</v>
      </c>
      <c r="H11" s="183"/>
      <c r="I11" s="196">
        <f>VLOOKUP(B11,'B -- PER DIEM'!$B$9:$G$21,6,FALSE)</f>
        <v>0</v>
      </c>
      <c r="J11" s="183"/>
      <c r="K11" s="182">
        <f t="shared" si="3"/>
        <v>0</v>
      </c>
      <c r="L11" s="203"/>
      <c r="M11" s="182">
        <f t="shared" si="1"/>
        <v>0</v>
      </c>
      <c r="N11" s="22"/>
      <c r="O11" s="16"/>
      <c r="P11" s="16"/>
    </row>
    <row r="12" spans="1:16" ht="14.25" customHeight="1" x14ac:dyDescent="0.15">
      <c r="A12" s="54">
        <v>33</v>
      </c>
      <c r="B12" s="17" t="s">
        <v>11</v>
      </c>
      <c r="C12" s="183"/>
      <c r="D12" s="184"/>
      <c r="E12" s="201">
        <f t="shared" si="2"/>
        <v>0</v>
      </c>
      <c r="F12" s="183"/>
      <c r="G12" s="20">
        <f t="shared" si="0"/>
        <v>0</v>
      </c>
      <c r="H12" s="183"/>
      <c r="I12" s="196">
        <f>VLOOKUP(B12,'B -- PER DIEM'!$B$9:$G$21,6,FALSE)</f>
        <v>0</v>
      </c>
      <c r="J12" s="183"/>
      <c r="K12" s="182">
        <f t="shared" si="3"/>
        <v>0</v>
      </c>
      <c r="L12" s="203"/>
      <c r="M12" s="182">
        <f t="shared" si="1"/>
        <v>0</v>
      </c>
      <c r="N12" s="22"/>
      <c r="O12" s="16"/>
      <c r="P12" s="16"/>
    </row>
    <row r="13" spans="1:16" ht="14.25" customHeight="1" x14ac:dyDescent="0.15">
      <c r="A13" s="54">
        <v>34</v>
      </c>
      <c r="B13" s="17" t="s">
        <v>12</v>
      </c>
      <c r="C13" s="183"/>
      <c r="D13" s="184"/>
      <c r="E13" s="201">
        <f t="shared" si="2"/>
        <v>0</v>
      </c>
      <c r="F13" s="183"/>
      <c r="G13" s="20">
        <f t="shared" si="0"/>
        <v>0</v>
      </c>
      <c r="H13" s="183"/>
      <c r="I13" s="196">
        <f>VLOOKUP(B13,'B -- PER DIEM'!$B$9:$G$21,6,FALSE)</f>
        <v>0</v>
      </c>
      <c r="J13" s="183"/>
      <c r="K13" s="182">
        <f t="shared" si="3"/>
        <v>0</v>
      </c>
      <c r="L13" s="203"/>
      <c r="M13" s="182">
        <f t="shared" si="1"/>
        <v>0</v>
      </c>
      <c r="N13" s="22"/>
      <c r="O13" s="16"/>
      <c r="P13" s="16"/>
    </row>
    <row r="14" spans="1:16" ht="14.25" customHeight="1" x14ac:dyDescent="0.15">
      <c r="A14" s="54">
        <v>35</v>
      </c>
      <c r="B14" s="17" t="s">
        <v>13</v>
      </c>
      <c r="C14" s="183"/>
      <c r="D14" s="184"/>
      <c r="E14" s="201">
        <f t="shared" si="2"/>
        <v>0</v>
      </c>
      <c r="F14" s="183"/>
      <c r="G14" s="20">
        <f t="shared" si="0"/>
        <v>0</v>
      </c>
      <c r="H14" s="183"/>
      <c r="I14" s="196">
        <f>VLOOKUP(B14,'B -- PER DIEM'!$B$9:$G$21,6,FALSE)</f>
        <v>0</v>
      </c>
      <c r="J14" s="183"/>
      <c r="K14" s="182">
        <f t="shared" si="3"/>
        <v>0</v>
      </c>
      <c r="L14" s="203"/>
      <c r="M14" s="182">
        <f t="shared" si="1"/>
        <v>0</v>
      </c>
      <c r="N14" s="22"/>
      <c r="O14" s="16"/>
      <c r="P14" s="16"/>
    </row>
    <row r="15" spans="1:16" ht="14.25" customHeight="1" x14ac:dyDescent="0.15">
      <c r="A15" s="54">
        <v>40</v>
      </c>
      <c r="B15" s="17" t="s">
        <v>84</v>
      </c>
      <c r="C15" s="183"/>
      <c r="D15" s="184"/>
      <c r="E15" s="201">
        <f t="shared" si="2"/>
        <v>0</v>
      </c>
      <c r="F15" s="183"/>
      <c r="G15" s="20">
        <f t="shared" si="0"/>
        <v>0</v>
      </c>
      <c r="H15" s="183"/>
      <c r="I15" s="196">
        <f>VLOOKUP(B15,'B -- PER DIEM'!$B$9:$G$21,6,FALSE)</f>
        <v>0</v>
      </c>
      <c r="J15" s="183"/>
      <c r="K15" s="182">
        <f t="shared" si="3"/>
        <v>0</v>
      </c>
      <c r="L15" s="203"/>
      <c r="M15" s="182">
        <f t="shared" si="1"/>
        <v>0</v>
      </c>
      <c r="N15" s="22"/>
      <c r="O15" s="16"/>
      <c r="P15" s="16"/>
    </row>
    <row r="16" spans="1:16" ht="14.25" customHeight="1" x14ac:dyDescent="0.15">
      <c r="A16" s="54">
        <v>41</v>
      </c>
      <c r="B16" s="17" t="s">
        <v>85</v>
      </c>
      <c r="C16" s="183"/>
      <c r="D16" s="184"/>
      <c r="E16" s="201">
        <f t="shared" si="2"/>
        <v>0</v>
      </c>
      <c r="F16" s="183"/>
      <c r="G16" s="20">
        <f t="shared" si="0"/>
        <v>0</v>
      </c>
      <c r="H16" s="183"/>
      <c r="I16" s="196">
        <f>VLOOKUP(B16,'B -- PER DIEM'!$B$9:$G$21,6,FALSE)</f>
        <v>0</v>
      </c>
      <c r="J16" s="183"/>
      <c r="K16" s="182">
        <f t="shared" si="3"/>
        <v>0</v>
      </c>
      <c r="L16" s="203"/>
      <c r="M16" s="182">
        <f t="shared" si="1"/>
        <v>0</v>
      </c>
      <c r="N16" s="22"/>
      <c r="O16" s="16"/>
      <c r="P16" s="16"/>
    </row>
    <row r="17" spans="1:16" ht="14.25" customHeight="1" x14ac:dyDescent="0.15">
      <c r="A17" s="54">
        <v>42</v>
      </c>
      <c r="B17" s="17" t="s">
        <v>14</v>
      </c>
      <c r="C17" s="183"/>
      <c r="D17" s="184"/>
      <c r="E17" s="201">
        <f t="shared" si="2"/>
        <v>0</v>
      </c>
      <c r="F17" s="183"/>
      <c r="G17" s="20">
        <f t="shared" si="0"/>
        <v>0</v>
      </c>
      <c r="H17" s="183"/>
      <c r="I17" s="196">
        <f>VLOOKUP(B17,'B -- PER DIEM'!$B$9:$G$21,6,FALSE)</f>
        <v>0</v>
      </c>
      <c r="J17" s="183"/>
      <c r="K17" s="182">
        <f t="shared" si="3"/>
        <v>0</v>
      </c>
      <c r="L17" s="203"/>
      <c r="M17" s="182">
        <f t="shared" si="1"/>
        <v>0</v>
      </c>
      <c r="N17" s="22"/>
      <c r="O17" s="16"/>
      <c r="P17" s="16"/>
    </row>
    <row r="18" spans="1:16" ht="14.25" customHeight="1" x14ac:dyDescent="0.15">
      <c r="A18" s="54">
        <v>43</v>
      </c>
      <c r="B18" s="17" t="s">
        <v>15</v>
      </c>
      <c r="C18" s="183"/>
      <c r="D18" s="184"/>
      <c r="E18" s="201">
        <f t="shared" si="2"/>
        <v>0</v>
      </c>
      <c r="F18" s="183"/>
      <c r="G18" s="20">
        <f t="shared" si="0"/>
        <v>0</v>
      </c>
      <c r="H18" s="183"/>
      <c r="I18" s="196">
        <f>VLOOKUP(B18,'B -- PER DIEM'!$B$9:$G$21,6,FALSE)</f>
        <v>0</v>
      </c>
      <c r="J18" s="183"/>
      <c r="K18" s="182">
        <f t="shared" si="3"/>
        <v>0</v>
      </c>
      <c r="L18" s="203"/>
      <c r="M18" s="182">
        <f t="shared" si="1"/>
        <v>0</v>
      </c>
      <c r="N18" s="22"/>
      <c r="O18" s="16"/>
      <c r="P18" s="16"/>
    </row>
    <row r="19" spans="1:16" ht="14.25" customHeight="1" x14ac:dyDescent="0.15">
      <c r="A19" s="54">
        <v>44</v>
      </c>
      <c r="B19" s="17" t="s">
        <v>16</v>
      </c>
      <c r="C19" s="183"/>
      <c r="D19" s="184"/>
      <c r="E19" s="201">
        <f t="shared" ref="E19:E77" si="4">C19+D19</f>
        <v>0</v>
      </c>
      <c r="F19" s="183"/>
      <c r="G19" s="20">
        <f t="shared" si="0"/>
        <v>0</v>
      </c>
      <c r="H19" s="183"/>
      <c r="I19" s="196">
        <f>VLOOKUP(B19,'B -- PER DIEM'!$B$9:$G$21,6,FALSE)</f>
        <v>0</v>
      </c>
      <c r="J19" s="183"/>
      <c r="K19" s="182">
        <f t="shared" si="3"/>
        <v>0</v>
      </c>
      <c r="L19" s="203"/>
      <c r="M19" s="182">
        <f t="shared" si="1"/>
        <v>0</v>
      </c>
      <c r="N19" s="22"/>
      <c r="O19" s="16"/>
      <c r="P19" s="16"/>
    </row>
    <row r="20" spans="1:16" ht="14.25" customHeight="1" x14ac:dyDescent="0.15">
      <c r="A20" s="54">
        <v>45</v>
      </c>
      <c r="B20" s="17" t="s">
        <v>17</v>
      </c>
      <c r="C20" s="183"/>
      <c r="D20" s="184"/>
      <c r="E20" s="201">
        <f t="shared" si="4"/>
        <v>0</v>
      </c>
      <c r="F20" s="183"/>
      <c r="G20" s="20">
        <f t="shared" si="0"/>
        <v>0</v>
      </c>
      <c r="H20" s="183"/>
      <c r="I20" s="196">
        <f>VLOOKUP(B20,'B -- PER DIEM'!$B$9:$G$21,6,FALSE)</f>
        <v>0</v>
      </c>
      <c r="J20" s="183"/>
      <c r="K20" s="182">
        <f t="shared" si="3"/>
        <v>0</v>
      </c>
      <c r="L20" s="203"/>
      <c r="M20" s="182">
        <f t="shared" si="1"/>
        <v>0</v>
      </c>
      <c r="N20" s="22"/>
      <c r="O20" s="16"/>
      <c r="P20" s="16"/>
    </row>
    <row r="21" spans="1:16" ht="14.25" customHeight="1" thickBot="1" x14ac:dyDescent="0.2">
      <c r="A21" s="54">
        <v>46</v>
      </c>
      <c r="B21" s="25" t="s">
        <v>18</v>
      </c>
      <c r="C21" s="185"/>
      <c r="D21" s="186"/>
      <c r="E21" s="201">
        <f t="shared" si="4"/>
        <v>0</v>
      </c>
      <c r="F21" s="185"/>
      <c r="G21" s="20">
        <f t="shared" si="0"/>
        <v>0</v>
      </c>
      <c r="H21" s="185"/>
      <c r="I21" s="196">
        <f>VLOOKUP(B21,'B -- PER DIEM'!$B$9:$G$21,6,FALSE)</f>
        <v>0</v>
      </c>
      <c r="J21" s="185"/>
      <c r="K21" s="182">
        <f t="shared" si="3"/>
        <v>0</v>
      </c>
      <c r="L21" s="204"/>
      <c r="M21" s="182">
        <f t="shared" si="1"/>
        <v>0</v>
      </c>
      <c r="N21" s="22"/>
      <c r="O21" s="16"/>
      <c r="P21" s="16"/>
    </row>
    <row r="22" spans="1:16" ht="14.25" customHeight="1" thickBot="1" x14ac:dyDescent="0.2">
      <c r="A22" s="54"/>
      <c r="B22" s="119" t="s">
        <v>19</v>
      </c>
      <c r="C22" s="28"/>
      <c r="D22" s="28"/>
      <c r="E22" s="29"/>
      <c r="F22" s="28"/>
      <c r="G22" s="30"/>
      <c r="H22" s="28"/>
      <c r="I22" s="28"/>
      <c r="J22" s="31"/>
      <c r="K22" s="32"/>
      <c r="L22" s="31"/>
      <c r="M22" s="33"/>
      <c r="N22" s="16"/>
      <c r="O22" s="16"/>
      <c r="P22" s="16"/>
    </row>
    <row r="23" spans="1:16" ht="14.25" customHeight="1" x14ac:dyDescent="0.15">
      <c r="A23" s="54">
        <v>50</v>
      </c>
      <c r="B23" s="17" t="s">
        <v>20</v>
      </c>
      <c r="C23" s="180"/>
      <c r="D23" s="181"/>
      <c r="E23" s="201">
        <f t="shared" si="4"/>
        <v>0</v>
      </c>
      <c r="F23" s="180"/>
      <c r="G23" s="20">
        <f t="shared" ref="G23:G49" si="5">IF(F23=0, 0,E23/F23)</f>
        <v>0</v>
      </c>
      <c r="H23" s="180"/>
      <c r="I23" s="182">
        <f t="shared" ref="I23:I49" si="6">G23*H23</f>
        <v>0</v>
      </c>
      <c r="J23" s="180"/>
      <c r="K23" s="182">
        <f t="shared" ref="K23:K49" si="7">G23*J23</f>
        <v>0</v>
      </c>
      <c r="L23" s="202"/>
      <c r="M23" s="182">
        <f t="shared" ref="M23:M49" si="8">I23+K23</f>
        <v>0</v>
      </c>
      <c r="N23" s="22"/>
      <c r="O23" s="16"/>
      <c r="P23" s="16"/>
    </row>
    <row r="24" spans="1:16" ht="14.25" customHeight="1" x14ac:dyDescent="0.15">
      <c r="A24" s="54">
        <v>51</v>
      </c>
      <c r="B24" s="17" t="s">
        <v>21</v>
      </c>
      <c r="C24" s="183"/>
      <c r="D24" s="184"/>
      <c r="E24" s="201">
        <f t="shared" si="4"/>
        <v>0</v>
      </c>
      <c r="F24" s="183"/>
      <c r="G24" s="20">
        <f t="shared" si="5"/>
        <v>0</v>
      </c>
      <c r="H24" s="183"/>
      <c r="I24" s="182">
        <f t="shared" si="6"/>
        <v>0</v>
      </c>
      <c r="J24" s="183"/>
      <c r="K24" s="182">
        <f t="shared" si="7"/>
        <v>0</v>
      </c>
      <c r="L24" s="203"/>
      <c r="M24" s="182">
        <f t="shared" si="8"/>
        <v>0</v>
      </c>
      <c r="N24" s="22"/>
      <c r="O24" s="16"/>
      <c r="P24" s="16"/>
    </row>
    <row r="25" spans="1:16" ht="14.25" customHeight="1" x14ac:dyDescent="0.15">
      <c r="A25" s="54">
        <v>52</v>
      </c>
      <c r="B25" s="17" t="s">
        <v>86</v>
      </c>
      <c r="C25" s="183"/>
      <c r="D25" s="184"/>
      <c r="E25" s="201">
        <f t="shared" si="4"/>
        <v>0</v>
      </c>
      <c r="F25" s="183"/>
      <c r="G25" s="20">
        <f t="shared" si="5"/>
        <v>0</v>
      </c>
      <c r="H25" s="183"/>
      <c r="I25" s="182">
        <f t="shared" si="6"/>
        <v>0</v>
      </c>
      <c r="J25" s="183"/>
      <c r="K25" s="182">
        <f t="shared" si="7"/>
        <v>0</v>
      </c>
      <c r="L25" s="203"/>
      <c r="M25" s="182">
        <f t="shared" si="8"/>
        <v>0</v>
      </c>
      <c r="N25" s="22"/>
      <c r="O25" s="16"/>
      <c r="P25" s="16"/>
    </row>
    <row r="26" spans="1:16" ht="14.25" customHeight="1" x14ac:dyDescent="0.15">
      <c r="A26" s="54">
        <v>53</v>
      </c>
      <c r="B26" s="17" t="s">
        <v>22</v>
      </c>
      <c r="C26" s="183"/>
      <c r="D26" s="186"/>
      <c r="E26" s="201">
        <f t="shared" si="4"/>
        <v>0</v>
      </c>
      <c r="F26" s="185"/>
      <c r="G26" s="20">
        <f t="shared" si="5"/>
        <v>0</v>
      </c>
      <c r="H26" s="185"/>
      <c r="I26" s="182">
        <f t="shared" si="6"/>
        <v>0</v>
      </c>
      <c r="J26" s="185"/>
      <c r="K26" s="182">
        <f t="shared" si="7"/>
        <v>0</v>
      </c>
      <c r="L26" s="204"/>
      <c r="M26" s="182">
        <f t="shared" si="8"/>
        <v>0</v>
      </c>
      <c r="N26" s="22"/>
      <c r="O26" s="16"/>
      <c r="P26" s="16"/>
    </row>
    <row r="27" spans="1:16" ht="14.25" customHeight="1" x14ac:dyDescent="0.15">
      <c r="A27" s="54">
        <v>54</v>
      </c>
      <c r="B27" s="17" t="s">
        <v>23</v>
      </c>
      <c r="C27" s="183"/>
      <c r="D27" s="184"/>
      <c r="E27" s="201">
        <f t="shared" si="4"/>
        <v>0</v>
      </c>
      <c r="F27" s="183"/>
      <c r="G27" s="20">
        <f t="shared" si="5"/>
        <v>0</v>
      </c>
      <c r="H27" s="183"/>
      <c r="I27" s="182">
        <f t="shared" si="6"/>
        <v>0</v>
      </c>
      <c r="J27" s="183"/>
      <c r="K27" s="182">
        <f t="shared" si="7"/>
        <v>0</v>
      </c>
      <c r="L27" s="203"/>
      <c r="M27" s="182">
        <f t="shared" si="8"/>
        <v>0</v>
      </c>
      <c r="N27" s="22"/>
      <c r="O27" s="16"/>
      <c r="P27" s="16"/>
    </row>
    <row r="28" spans="1:16" ht="14.25" customHeight="1" x14ac:dyDescent="0.15">
      <c r="A28" s="54">
        <v>55</v>
      </c>
      <c r="B28" s="17" t="s">
        <v>24</v>
      </c>
      <c r="C28" s="183"/>
      <c r="D28" s="184"/>
      <c r="E28" s="201">
        <f t="shared" si="4"/>
        <v>0</v>
      </c>
      <c r="F28" s="183"/>
      <c r="G28" s="20">
        <f t="shared" si="5"/>
        <v>0</v>
      </c>
      <c r="H28" s="183"/>
      <c r="I28" s="182">
        <f t="shared" si="6"/>
        <v>0</v>
      </c>
      <c r="J28" s="183"/>
      <c r="K28" s="182">
        <f t="shared" si="7"/>
        <v>0</v>
      </c>
      <c r="L28" s="203"/>
      <c r="M28" s="182">
        <f t="shared" si="8"/>
        <v>0</v>
      </c>
      <c r="N28" s="22"/>
      <c r="O28" s="16"/>
      <c r="P28" s="16"/>
    </row>
    <row r="29" spans="1:16" ht="14.25" customHeight="1" x14ac:dyDescent="0.15">
      <c r="A29" s="54">
        <v>56</v>
      </c>
      <c r="B29" s="17" t="s">
        <v>25</v>
      </c>
      <c r="C29" s="183"/>
      <c r="D29" s="184"/>
      <c r="E29" s="201">
        <f t="shared" si="4"/>
        <v>0</v>
      </c>
      <c r="F29" s="183"/>
      <c r="G29" s="20">
        <f t="shared" si="5"/>
        <v>0</v>
      </c>
      <c r="H29" s="183"/>
      <c r="I29" s="182">
        <f t="shared" si="6"/>
        <v>0</v>
      </c>
      <c r="J29" s="183"/>
      <c r="K29" s="182">
        <f t="shared" si="7"/>
        <v>0</v>
      </c>
      <c r="L29" s="203"/>
      <c r="M29" s="182">
        <f t="shared" si="8"/>
        <v>0</v>
      </c>
      <c r="N29" s="22"/>
      <c r="O29" s="16"/>
      <c r="P29" s="16"/>
    </row>
    <row r="30" spans="1:16" ht="14.25" customHeight="1" x14ac:dyDescent="0.15">
      <c r="A30" s="54">
        <v>57</v>
      </c>
      <c r="B30" s="17" t="s">
        <v>87</v>
      </c>
      <c r="C30" s="183"/>
      <c r="D30" s="184"/>
      <c r="E30" s="201">
        <f t="shared" si="4"/>
        <v>0</v>
      </c>
      <c r="F30" s="183"/>
      <c r="G30" s="20">
        <f t="shared" si="5"/>
        <v>0</v>
      </c>
      <c r="H30" s="183"/>
      <c r="I30" s="182">
        <f t="shared" si="6"/>
        <v>0</v>
      </c>
      <c r="J30" s="183"/>
      <c r="K30" s="182">
        <f t="shared" si="7"/>
        <v>0</v>
      </c>
      <c r="L30" s="203"/>
      <c r="M30" s="182">
        <f t="shared" si="8"/>
        <v>0</v>
      </c>
      <c r="N30" s="22"/>
      <c r="O30" s="16"/>
      <c r="P30" s="16"/>
    </row>
    <row r="31" spans="1:16" ht="14.25" customHeight="1" x14ac:dyDescent="0.15">
      <c r="A31" s="54">
        <v>58</v>
      </c>
      <c r="B31" s="17" t="s">
        <v>88</v>
      </c>
      <c r="C31" s="183"/>
      <c r="D31" s="184"/>
      <c r="E31" s="201">
        <f t="shared" si="4"/>
        <v>0</v>
      </c>
      <c r="F31" s="183"/>
      <c r="G31" s="20">
        <f t="shared" si="5"/>
        <v>0</v>
      </c>
      <c r="H31" s="183"/>
      <c r="I31" s="182">
        <f t="shared" si="6"/>
        <v>0</v>
      </c>
      <c r="J31" s="183"/>
      <c r="K31" s="182">
        <f t="shared" si="7"/>
        <v>0</v>
      </c>
      <c r="L31" s="203"/>
      <c r="M31" s="182">
        <f t="shared" si="8"/>
        <v>0</v>
      </c>
      <c r="N31" s="22"/>
      <c r="O31" s="16"/>
      <c r="P31" s="16"/>
    </row>
    <row r="32" spans="1:16" ht="14.25" customHeight="1" x14ac:dyDescent="0.15">
      <c r="A32" s="54">
        <v>59</v>
      </c>
      <c r="B32" s="17" t="s">
        <v>89</v>
      </c>
      <c r="C32" s="183"/>
      <c r="D32" s="184"/>
      <c r="E32" s="201">
        <f t="shared" si="4"/>
        <v>0</v>
      </c>
      <c r="F32" s="183"/>
      <c r="G32" s="20">
        <f t="shared" si="5"/>
        <v>0</v>
      </c>
      <c r="H32" s="183"/>
      <c r="I32" s="182">
        <f t="shared" si="6"/>
        <v>0</v>
      </c>
      <c r="J32" s="183"/>
      <c r="K32" s="182">
        <f t="shared" si="7"/>
        <v>0</v>
      </c>
      <c r="L32" s="203"/>
      <c r="M32" s="182">
        <f t="shared" si="8"/>
        <v>0</v>
      </c>
      <c r="N32" s="22"/>
      <c r="O32" s="16"/>
      <c r="P32" s="16"/>
    </row>
    <row r="33" spans="1:16" ht="14.25" customHeight="1" x14ac:dyDescent="0.15">
      <c r="A33" s="54">
        <v>60</v>
      </c>
      <c r="B33" s="17" t="s">
        <v>26</v>
      </c>
      <c r="C33" s="183"/>
      <c r="D33" s="184"/>
      <c r="E33" s="201">
        <f t="shared" si="4"/>
        <v>0</v>
      </c>
      <c r="F33" s="183"/>
      <c r="G33" s="20">
        <f t="shared" si="5"/>
        <v>0</v>
      </c>
      <c r="H33" s="183"/>
      <c r="I33" s="182">
        <f t="shared" si="6"/>
        <v>0</v>
      </c>
      <c r="J33" s="183"/>
      <c r="K33" s="182">
        <f t="shared" si="7"/>
        <v>0</v>
      </c>
      <c r="L33" s="203"/>
      <c r="M33" s="182">
        <f t="shared" si="8"/>
        <v>0</v>
      </c>
      <c r="N33" s="22"/>
      <c r="O33" s="16"/>
      <c r="P33" s="16"/>
    </row>
    <row r="34" spans="1:16" ht="14.25" customHeight="1" x14ac:dyDescent="0.15">
      <c r="A34" s="54">
        <v>61</v>
      </c>
      <c r="B34" s="17" t="s">
        <v>27</v>
      </c>
      <c r="C34" s="183"/>
      <c r="D34" s="184"/>
      <c r="E34" s="201">
        <f t="shared" si="4"/>
        <v>0</v>
      </c>
      <c r="F34" s="183"/>
      <c r="G34" s="20">
        <f t="shared" si="5"/>
        <v>0</v>
      </c>
      <c r="H34" s="183"/>
      <c r="I34" s="182">
        <f t="shared" si="6"/>
        <v>0</v>
      </c>
      <c r="J34" s="183"/>
      <c r="K34" s="182">
        <f t="shared" si="7"/>
        <v>0</v>
      </c>
      <c r="L34" s="203"/>
      <c r="M34" s="182">
        <f t="shared" si="8"/>
        <v>0</v>
      </c>
      <c r="N34" s="22"/>
      <c r="O34" s="16"/>
      <c r="P34" s="16"/>
    </row>
    <row r="35" spans="1:16" ht="14.25" customHeight="1" x14ac:dyDescent="0.15">
      <c r="A35" s="54">
        <v>62</v>
      </c>
      <c r="B35" s="17" t="s">
        <v>28</v>
      </c>
      <c r="C35" s="183"/>
      <c r="D35" s="181"/>
      <c r="E35" s="201">
        <f t="shared" si="4"/>
        <v>0</v>
      </c>
      <c r="F35" s="180"/>
      <c r="G35" s="20">
        <f t="shared" si="5"/>
        <v>0</v>
      </c>
      <c r="H35" s="180"/>
      <c r="I35" s="182">
        <f t="shared" si="6"/>
        <v>0</v>
      </c>
      <c r="J35" s="180"/>
      <c r="K35" s="182">
        <f t="shared" si="7"/>
        <v>0</v>
      </c>
      <c r="L35" s="202"/>
      <c r="M35" s="182">
        <f t="shared" si="8"/>
        <v>0</v>
      </c>
      <c r="N35" s="22"/>
      <c r="O35" s="16"/>
      <c r="P35" s="16"/>
    </row>
    <row r="36" spans="1:16" ht="14.25" customHeight="1" x14ac:dyDescent="0.15">
      <c r="A36" s="54">
        <v>63</v>
      </c>
      <c r="B36" s="17" t="s">
        <v>29</v>
      </c>
      <c r="C36" s="183"/>
      <c r="D36" s="184"/>
      <c r="E36" s="201">
        <f t="shared" si="4"/>
        <v>0</v>
      </c>
      <c r="F36" s="183"/>
      <c r="G36" s="20">
        <f t="shared" si="5"/>
        <v>0</v>
      </c>
      <c r="H36" s="183"/>
      <c r="I36" s="182">
        <f t="shared" si="6"/>
        <v>0</v>
      </c>
      <c r="J36" s="183"/>
      <c r="K36" s="182">
        <f t="shared" si="7"/>
        <v>0</v>
      </c>
      <c r="L36" s="203"/>
      <c r="M36" s="182">
        <f t="shared" si="8"/>
        <v>0</v>
      </c>
      <c r="N36" s="22"/>
      <c r="O36" s="16"/>
      <c r="P36" s="16"/>
    </row>
    <row r="37" spans="1:16" ht="14.25" customHeight="1" x14ac:dyDescent="0.15">
      <c r="A37" s="54">
        <v>64</v>
      </c>
      <c r="B37" s="17" t="s">
        <v>30</v>
      </c>
      <c r="C37" s="183"/>
      <c r="D37" s="184"/>
      <c r="E37" s="201">
        <f t="shared" si="4"/>
        <v>0</v>
      </c>
      <c r="F37" s="183"/>
      <c r="G37" s="20">
        <f t="shared" si="5"/>
        <v>0</v>
      </c>
      <c r="H37" s="183"/>
      <c r="I37" s="182">
        <f t="shared" si="6"/>
        <v>0</v>
      </c>
      <c r="J37" s="183"/>
      <c r="K37" s="182">
        <f t="shared" si="7"/>
        <v>0</v>
      </c>
      <c r="L37" s="203"/>
      <c r="M37" s="182">
        <f t="shared" si="8"/>
        <v>0</v>
      </c>
      <c r="N37" s="22"/>
      <c r="O37" s="16"/>
      <c r="P37" s="16"/>
    </row>
    <row r="38" spans="1:16" ht="14.25" customHeight="1" x14ac:dyDescent="0.15">
      <c r="A38" s="54">
        <v>65</v>
      </c>
      <c r="B38" s="17" t="s">
        <v>31</v>
      </c>
      <c r="C38" s="183"/>
      <c r="D38" s="184"/>
      <c r="E38" s="201">
        <f t="shared" si="4"/>
        <v>0</v>
      </c>
      <c r="F38" s="183"/>
      <c r="G38" s="20">
        <f t="shared" si="5"/>
        <v>0</v>
      </c>
      <c r="H38" s="183"/>
      <c r="I38" s="182">
        <f t="shared" si="6"/>
        <v>0</v>
      </c>
      <c r="J38" s="183"/>
      <c r="K38" s="182">
        <f t="shared" si="7"/>
        <v>0</v>
      </c>
      <c r="L38" s="203"/>
      <c r="M38" s="182">
        <f t="shared" si="8"/>
        <v>0</v>
      </c>
      <c r="N38" s="22"/>
      <c r="O38" s="16"/>
      <c r="P38" s="16"/>
    </row>
    <row r="39" spans="1:16" ht="14.25" customHeight="1" x14ac:dyDescent="0.15">
      <c r="A39" s="54">
        <v>66</v>
      </c>
      <c r="B39" s="17" t="s">
        <v>32</v>
      </c>
      <c r="C39" s="183"/>
      <c r="D39" s="184"/>
      <c r="E39" s="201">
        <f t="shared" si="4"/>
        <v>0</v>
      </c>
      <c r="F39" s="183"/>
      <c r="G39" s="20">
        <f t="shared" si="5"/>
        <v>0</v>
      </c>
      <c r="H39" s="183"/>
      <c r="I39" s="182">
        <f t="shared" si="6"/>
        <v>0</v>
      </c>
      <c r="J39" s="183"/>
      <c r="K39" s="182">
        <f t="shared" si="7"/>
        <v>0</v>
      </c>
      <c r="L39" s="203"/>
      <c r="M39" s="182">
        <f t="shared" si="8"/>
        <v>0</v>
      </c>
      <c r="N39" s="22"/>
      <c r="O39" s="16"/>
      <c r="P39" s="16"/>
    </row>
    <row r="40" spans="1:16" ht="14.25" customHeight="1" x14ac:dyDescent="0.15">
      <c r="A40" s="54">
        <v>67</v>
      </c>
      <c r="B40" s="17" t="s">
        <v>33</v>
      </c>
      <c r="C40" s="183"/>
      <c r="D40" s="184"/>
      <c r="E40" s="201">
        <f t="shared" si="4"/>
        <v>0</v>
      </c>
      <c r="F40" s="183"/>
      <c r="G40" s="20">
        <f t="shared" si="5"/>
        <v>0</v>
      </c>
      <c r="H40" s="183"/>
      <c r="I40" s="182">
        <f t="shared" si="6"/>
        <v>0</v>
      </c>
      <c r="J40" s="183"/>
      <c r="K40" s="182">
        <f t="shared" si="7"/>
        <v>0</v>
      </c>
      <c r="L40" s="203"/>
      <c r="M40" s="182">
        <f t="shared" si="8"/>
        <v>0</v>
      </c>
      <c r="N40" s="22"/>
      <c r="O40" s="16"/>
      <c r="P40" s="16"/>
    </row>
    <row r="41" spans="1:16" ht="14.25" customHeight="1" x14ac:dyDescent="0.15">
      <c r="A41" s="54">
        <v>68</v>
      </c>
      <c r="B41" s="17" t="s">
        <v>34</v>
      </c>
      <c r="C41" s="183"/>
      <c r="D41" s="184"/>
      <c r="E41" s="201">
        <f t="shared" si="4"/>
        <v>0</v>
      </c>
      <c r="F41" s="183"/>
      <c r="G41" s="20">
        <f t="shared" si="5"/>
        <v>0</v>
      </c>
      <c r="H41" s="183"/>
      <c r="I41" s="182">
        <f t="shared" si="6"/>
        <v>0</v>
      </c>
      <c r="J41" s="183"/>
      <c r="K41" s="182">
        <f t="shared" si="7"/>
        <v>0</v>
      </c>
      <c r="L41" s="203"/>
      <c r="M41" s="182">
        <f t="shared" si="8"/>
        <v>0</v>
      </c>
      <c r="N41" s="22"/>
      <c r="O41" s="16"/>
      <c r="P41" s="16"/>
    </row>
    <row r="42" spans="1:16" ht="14.25" customHeight="1" x14ac:dyDescent="0.15">
      <c r="A42" s="54">
        <v>69</v>
      </c>
      <c r="B42" s="17" t="s">
        <v>35</v>
      </c>
      <c r="C42" s="183"/>
      <c r="D42" s="184"/>
      <c r="E42" s="201">
        <f t="shared" si="4"/>
        <v>0</v>
      </c>
      <c r="F42" s="183"/>
      <c r="G42" s="20">
        <f t="shared" si="5"/>
        <v>0</v>
      </c>
      <c r="H42" s="183"/>
      <c r="I42" s="182">
        <f t="shared" si="6"/>
        <v>0</v>
      </c>
      <c r="J42" s="183"/>
      <c r="K42" s="182">
        <f t="shared" si="7"/>
        <v>0</v>
      </c>
      <c r="L42" s="203"/>
      <c r="M42" s="182">
        <f t="shared" si="8"/>
        <v>0</v>
      </c>
      <c r="N42" s="22"/>
      <c r="O42" s="16"/>
      <c r="P42" s="16"/>
    </row>
    <row r="43" spans="1:16" ht="14.25" customHeight="1" x14ac:dyDescent="0.15">
      <c r="A43" s="54">
        <v>70</v>
      </c>
      <c r="B43" s="17" t="s">
        <v>36</v>
      </c>
      <c r="C43" s="183"/>
      <c r="D43" s="184"/>
      <c r="E43" s="201">
        <f t="shared" si="4"/>
        <v>0</v>
      </c>
      <c r="F43" s="183"/>
      <c r="G43" s="20">
        <f t="shared" si="5"/>
        <v>0</v>
      </c>
      <c r="H43" s="183"/>
      <c r="I43" s="182">
        <f t="shared" si="6"/>
        <v>0</v>
      </c>
      <c r="J43" s="183"/>
      <c r="K43" s="182">
        <f t="shared" si="7"/>
        <v>0</v>
      </c>
      <c r="L43" s="203"/>
      <c r="M43" s="182">
        <f t="shared" si="8"/>
        <v>0</v>
      </c>
      <c r="N43" s="22"/>
      <c r="O43" s="16"/>
      <c r="P43" s="16"/>
    </row>
    <row r="44" spans="1:16" ht="14.25" customHeight="1" x14ac:dyDescent="0.15">
      <c r="A44" s="54">
        <v>71</v>
      </c>
      <c r="B44" s="17" t="s">
        <v>37</v>
      </c>
      <c r="C44" s="183"/>
      <c r="D44" s="184"/>
      <c r="E44" s="201">
        <f t="shared" si="4"/>
        <v>0</v>
      </c>
      <c r="F44" s="183"/>
      <c r="G44" s="20">
        <f t="shared" si="5"/>
        <v>0</v>
      </c>
      <c r="H44" s="183"/>
      <c r="I44" s="182">
        <f t="shared" si="6"/>
        <v>0</v>
      </c>
      <c r="J44" s="183"/>
      <c r="K44" s="182">
        <f t="shared" si="7"/>
        <v>0</v>
      </c>
      <c r="L44" s="203"/>
      <c r="M44" s="182">
        <f t="shared" si="8"/>
        <v>0</v>
      </c>
      <c r="N44" s="22"/>
      <c r="O44" s="16"/>
      <c r="P44" s="16"/>
    </row>
    <row r="45" spans="1:16" ht="14.25" customHeight="1" x14ac:dyDescent="0.15">
      <c r="A45" s="54">
        <v>72</v>
      </c>
      <c r="B45" s="17" t="s">
        <v>90</v>
      </c>
      <c r="C45" s="183"/>
      <c r="D45" s="184"/>
      <c r="E45" s="201">
        <f t="shared" ref="E45" si="9">C45+D45</f>
        <v>0</v>
      </c>
      <c r="F45" s="183"/>
      <c r="G45" s="20">
        <f t="shared" si="5"/>
        <v>0</v>
      </c>
      <c r="H45" s="183"/>
      <c r="I45" s="182">
        <f t="shared" si="6"/>
        <v>0</v>
      </c>
      <c r="J45" s="183"/>
      <c r="K45" s="182">
        <f t="shared" si="7"/>
        <v>0</v>
      </c>
      <c r="L45" s="203"/>
      <c r="M45" s="182">
        <f t="shared" si="8"/>
        <v>0</v>
      </c>
      <c r="N45" s="22"/>
      <c r="O45" s="16"/>
      <c r="P45" s="16"/>
    </row>
    <row r="46" spans="1:16" ht="14.25" customHeight="1" x14ac:dyDescent="0.15">
      <c r="A46" s="54">
        <v>73</v>
      </c>
      <c r="B46" s="17" t="s">
        <v>38</v>
      </c>
      <c r="C46" s="183"/>
      <c r="D46" s="184"/>
      <c r="E46" s="201">
        <f t="shared" si="4"/>
        <v>0</v>
      </c>
      <c r="F46" s="183"/>
      <c r="G46" s="20">
        <f t="shared" si="5"/>
        <v>0</v>
      </c>
      <c r="H46" s="183"/>
      <c r="I46" s="182">
        <f t="shared" si="6"/>
        <v>0</v>
      </c>
      <c r="J46" s="183"/>
      <c r="K46" s="182">
        <f t="shared" si="7"/>
        <v>0</v>
      </c>
      <c r="L46" s="203"/>
      <c r="M46" s="182">
        <f t="shared" si="8"/>
        <v>0</v>
      </c>
      <c r="N46" s="22"/>
      <c r="O46" s="16"/>
      <c r="P46" s="16"/>
    </row>
    <row r="47" spans="1:16" ht="14.25" customHeight="1" x14ac:dyDescent="0.15">
      <c r="A47" s="54">
        <v>74</v>
      </c>
      <c r="B47" s="17" t="s">
        <v>39</v>
      </c>
      <c r="C47" s="183"/>
      <c r="D47" s="184"/>
      <c r="E47" s="201">
        <f t="shared" si="4"/>
        <v>0</v>
      </c>
      <c r="F47" s="183"/>
      <c r="G47" s="20">
        <f t="shared" si="5"/>
        <v>0</v>
      </c>
      <c r="H47" s="183"/>
      <c r="I47" s="182">
        <f t="shared" si="6"/>
        <v>0</v>
      </c>
      <c r="J47" s="183"/>
      <c r="K47" s="182">
        <f t="shared" si="7"/>
        <v>0</v>
      </c>
      <c r="L47" s="203"/>
      <c r="M47" s="182">
        <f t="shared" si="8"/>
        <v>0</v>
      </c>
      <c r="N47" s="22"/>
      <c r="O47" s="16"/>
      <c r="P47" s="16"/>
    </row>
    <row r="48" spans="1:16" ht="14.25" customHeight="1" x14ac:dyDescent="0.15">
      <c r="A48" s="54">
        <v>75</v>
      </c>
      <c r="B48" s="34" t="s">
        <v>40</v>
      </c>
      <c r="C48" s="185"/>
      <c r="D48" s="186"/>
      <c r="E48" s="201">
        <f t="shared" si="4"/>
        <v>0</v>
      </c>
      <c r="F48" s="185"/>
      <c r="G48" s="20">
        <f t="shared" si="5"/>
        <v>0</v>
      </c>
      <c r="H48" s="185"/>
      <c r="I48" s="182">
        <f t="shared" si="6"/>
        <v>0</v>
      </c>
      <c r="J48" s="185"/>
      <c r="K48" s="182">
        <f t="shared" si="7"/>
        <v>0</v>
      </c>
      <c r="L48" s="204"/>
      <c r="M48" s="182">
        <f t="shared" si="8"/>
        <v>0</v>
      </c>
      <c r="N48" s="22"/>
      <c r="O48" s="16"/>
      <c r="P48" s="16"/>
    </row>
    <row r="49" spans="1:16" ht="16.149999999999999" customHeight="1" thickBot="1" x14ac:dyDescent="0.2">
      <c r="A49" s="54">
        <v>76</v>
      </c>
      <c r="B49" s="35" t="s">
        <v>41</v>
      </c>
      <c r="C49" s="185"/>
      <c r="D49" s="185"/>
      <c r="E49" s="201">
        <f t="shared" si="4"/>
        <v>0</v>
      </c>
      <c r="F49" s="185"/>
      <c r="G49" s="20">
        <f t="shared" si="5"/>
        <v>0</v>
      </c>
      <c r="H49" s="185"/>
      <c r="I49" s="182">
        <f t="shared" si="6"/>
        <v>0</v>
      </c>
      <c r="J49" s="185"/>
      <c r="K49" s="182">
        <f t="shared" si="7"/>
        <v>0</v>
      </c>
      <c r="L49" s="204"/>
      <c r="M49" s="182">
        <f t="shared" si="8"/>
        <v>0</v>
      </c>
      <c r="N49" s="22"/>
      <c r="O49" s="16"/>
      <c r="P49" s="16"/>
    </row>
    <row r="50" spans="1:16" ht="14.25" customHeight="1" thickBot="1" x14ac:dyDescent="0.2">
      <c r="A50" s="54"/>
      <c r="B50" s="119" t="s">
        <v>42</v>
      </c>
      <c r="C50" s="28"/>
      <c r="D50" s="28"/>
      <c r="E50" s="29"/>
      <c r="F50" s="28"/>
      <c r="G50" s="30"/>
      <c r="H50" s="28"/>
      <c r="I50" s="29"/>
      <c r="J50" s="31"/>
      <c r="K50" s="32"/>
      <c r="L50" s="31"/>
      <c r="M50" s="33"/>
      <c r="N50" s="16"/>
      <c r="O50" s="16"/>
      <c r="P50" s="16"/>
    </row>
    <row r="51" spans="1:16" ht="14.25" customHeight="1" x14ac:dyDescent="0.15">
      <c r="A51" s="54">
        <v>88</v>
      </c>
      <c r="B51" s="17" t="s">
        <v>91</v>
      </c>
      <c r="C51" s="180"/>
      <c r="D51" s="181"/>
      <c r="E51" s="201">
        <f t="shared" ref="E51" si="10">C51+D51</f>
        <v>0</v>
      </c>
      <c r="F51" s="180"/>
      <c r="G51" s="20">
        <f t="shared" ref="G51:G56" si="11">IF(F51=0, 0,E51/F51)</f>
        <v>0</v>
      </c>
      <c r="H51" s="180"/>
      <c r="I51" s="182">
        <f t="shared" ref="I51:I56" si="12">G51*H51</f>
        <v>0</v>
      </c>
      <c r="J51" s="180"/>
      <c r="K51" s="182">
        <f t="shared" ref="K51:K56" si="13">G51*J51</f>
        <v>0</v>
      </c>
      <c r="L51" s="202"/>
      <c r="M51" s="182">
        <f t="shared" ref="M51:M56" si="14">I51+K51</f>
        <v>0</v>
      </c>
      <c r="N51" s="22"/>
      <c r="O51" s="16"/>
      <c r="P51" s="16"/>
    </row>
    <row r="52" spans="1:16" ht="14.25" customHeight="1" x14ac:dyDescent="0.15">
      <c r="A52" s="54">
        <v>89</v>
      </c>
      <c r="B52" s="17" t="s">
        <v>92</v>
      </c>
      <c r="C52" s="180"/>
      <c r="D52" s="181"/>
      <c r="E52" s="201">
        <f t="shared" ref="E52" si="15">C52+D52</f>
        <v>0</v>
      </c>
      <c r="F52" s="180"/>
      <c r="G52" s="20">
        <f t="shared" si="11"/>
        <v>0</v>
      </c>
      <c r="H52" s="180"/>
      <c r="I52" s="182">
        <f t="shared" si="12"/>
        <v>0</v>
      </c>
      <c r="J52" s="180"/>
      <c r="K52" s="182">
        <f t="shared" si="13"/>
        <v>0</v>
      </c>
      <c r="L52" s="202"/>
      <c r="M52" s="182">
        <f t="shared" si="14"/>
        <v>0</v>
      </c>
      <c r="N52" s="22"/>
      <c r="O52" s="16"/>
      <c r="P52" s="16"/>
    </row>
    <row r="53" spans="1:16" ht="14.25" customHeight="1" x14ac:dyDescent="0.15">
      <c r="A53" s="54">
        <v>90</v>
      </c>
      <c r="B53" s="17" t="s">
        <v>43</v>
      </c>
      <c r="C53" s="180"/>
      <c r="D53" s="181"/>
      <c r="E53" s="201">
        <f t="shared" si="4"/>
        <v>0</v>
      </c>
      <c r="F53" s="180"/>
      <c r="G53" s="20">
        <f t="shared" si="11"/>
        <v>0</v>
      </c>
      <c r="H53" s="180"/>
      <c r="I53" s="182">
        <f t="shared" si="12"/>
        <v>0</v>
      </c>
      <c r="J53" s="180"/>
      <c r="K53" s="182">
        <f t="shared" si="13"/>
        <v>0</v>
      </c>
      <c r="L53" s="202"/>
      <c r="M53" s="182">
        <f t="shared" si="14"/>
        <v>0</v>
      </c>
      <c r="N53" s="22"/>
      <c r="O53" s="16"/>
      <c r="P53" s="16"/>
    </row>
    <row r="54" spans="1:16" ht="14.25" customHeight="1" x14ac:dyDescent="0.15">
      <c r="A54" s="54">
        <v>91</v>
      </c>
      <c r="B54" s="17" t="s">
        <v>44</v>
      </c>
      <c r="C54" s="183"/>
      <c r="D54" s="181"/>
      <c r="E54" s="201">
        <f t="shared" si="4"/>
        <v>0</v>
      </c>
      <c r="F54" s="180"/>
      <c r="G54" s="20">
        <f t="shared" si="11"/>
        <v>0</v>
      </c>
      <c r="H54" s="180"/>
      <c r="I54" s="182">
        <f t="shared" si="12"/>
        <v>0</v>
      </c>
      <c r="J54" s="180"/>
      <c r="K54" s="182">
        <f t="shared" si="13"/>
        <v>0</v>
      </c>
      <c r="L54" s="202"/>
      <c r="M54" s="182">
        <f t="shared" si="14"/>
        <v>0</v>
      </c>
      <c r="N54" s="22"/>
      <c r="O54" s="16"/>
      <c r="P54" s="16"/>
    </row>
    <row r="55" spans="1:16" ht="14.25" customHeight="1" x14ac:dyDescent="0.15">
      <c r="A55" s="54">
        <v>92</v>
      </c>
      <c r="B55" s="17" t="s">
        <v>263</v>
      </c>
      <c r="C55" s="183"/>
      <c r="D55" s="184"/>
      <c r="E55" s="201">
        <f t="shared" si="4"/>
        <v>0</v>
      </c>
      <c r="F55" s="180"/>
      <c r="G55" s="237">
        <f t="shared" ref="G55" si="16">IF(F55=0, 0,E55/F55)</f>
        <v>0</v>
      </c>
      <c r="H55" s="180"/>
      <c r="I55" s="180">
        <f t="shared" ref="I55" si="17">G55*H55</f>
        <v>0</v>
      </c>
      <c r="J55" s="180"/>
      <c r="K55" s="180">
        <f t="shared" ref="K55" si="18">G55*J55</f>
        <v>0</v>
      </c>
      <c r="L55" s="202"/>
      <c r="M55" s="180">
        <f t="shared" ref="M55" si="19">I55+K55</f>
        <v>0</v>
      </c>
      <c r="N55" s="22"/>
      <c r="O55" s="16"/>
      <c r="P55" s="16"/>
    </row>
    <row r="56" spans="1:16" ht="14.25" customHeight="1" thickBot="1" x14ac:dyDescent="0.2">
      <c r="A56" s="54">
        <v>93</v>
      </c>
      <c r="B56" s="37" t="s">
        <v>46</v>
      </c>
      <c r="C56" s="185"/>
      <c r="D56" s="186"/>
      <c r="E56" s="201">
        <f t="shared" si="4"/>
        <v>0</v>
      </c>
      <c r="F56" s="185"/>
      <c r="G56" s="20">
        <f t="shared" si="11"/>
        <v>0</v>
      </c>
      <c r="H56" s="185"/>
      <c r="I56" s="182">
        <f t="shared" si="12"/>
        <v>0</v>
      </c>
      <c r="J56" s="185"/>
      <c r="K56" s="182">
        <f t="shared" si="13"/>
        <v>0</v>
      </c>
      <c r="L56" s="204"/>
      <c r="M56" s="182">
        <f t="shared" si="14"/>
        <v>0</v>
      </c>
      <c r="N56" s="22"/>
      <c r="O56" s="16"/>
      <c r="P56" s="16"/>
    </row>
    <row r="57" spans="1:16" ht="14.25" customHeight="1" thickBot="1" x14ac:dyDescent="0.2">
      <c r="A57" s="54"/>
      <c r="B57" s="119" t="s">
        <v>47</v>
      </c>
      <c r="C57" s="28"/>
      <c r="D57" s="28"/>
      <c r="E57" s="29"/>
      <c r="F57" s="28"/>
      <c r="G57" s="30"/>
      <c r="H57" s="28"/>
      <c r="I57" s="29"/>
      <c r="J57" s="31"/>
      <c r="K57" s="32"/>
      <c r="L57" s="31"/>
      <c r="M57" s="33"/>
      <c r="N57" s="16"/>
      <c r="O57" s="16"/>
      <c r="P57" s="16"/>
    </row>
    <row r="58" spans="1:16" ht="14.25" customHeight="1" x14ac:dyDescent="0.15">
      <c r="A58" s="54">
        <v>94</v>
      </c>
      <c r="B58" s="17" t="s">
        <v>48</v>
      </c>
      <c r="C58" s="180"/>
      <c r="D58" s="181"/>
      <c r="E58" s="201">
        <f t="shared" si="4"/>
        <v>0</v>
      </c>
      <c r="F58" s="180"/>
      <c r="G58" s="20">
        <f t="shared" ref="G58:G65" si="20">IF(F58=0, 0,E58/F58)</f>
        <v>0</v>
      </c>
      <c r="H58" s="180"/>
      <c r="I58" s="182">
        <f t="shared" ref="I58:I65" si="21">G58*H58</f>
        <v>0</v>
      </c>
      <c r="J58" s="180"/>
      <c r="K58" s="182">
        <f t="shared" ref="K58:K65" si="22">G58*J58</f>
        <v>0</v>
      </c>
      <c r="L58" s="202"/>
      <c r="M58" s="182">
        <f t="shared" ref="M58:M65" si="23">I58+K58</f>
        <v>0</v>
      </c>
      <c r="N58" s="22"/>
      <c r="O58" s="16"/>
      <c r="P58" s="16"/>
    </row>
    <row r="59" spans="1:16" ht="14.25" customHeight="1" x14ac:dyDescent="0.15">
      <c r="A59" s="54">
        <v>95</v>
      </c>
      <c r="B59" s="17" t="s">
        <v>49</v>
      </c>
      <c r="C59" s="183"/>
      <c r="D59" s="184"/>
      <c r="E59" s="201">
        <f t="shared" si="4"/>
        <v>0</v>
      </c>
      <c r="F59" s="183"/>
      <c r="G59" s="20">
        <f t="shared" si="20"/>
        <v>0</v>
      </c>
      <c r="H59" s="183"/>
      <c r="I59" s="182">
        <f t="shared" si="21"/>
        <v>0</v>
      </c>
      <c r="J59" s="183"/>
      <c r="K59" s="182">
        <f t="shared" si="22"/>
        <v>0</v>
      </c>
      <c r="L59" s="203"/>
      <c r="M59" s="182">
        <f t="shared" si="23"/>
        <v>0</v>
      </c>
      <c r="N59" s="22"/>
      <c r="O59" s="16"/>
      <c r="P59" s="16"/>
    </row>
    <row r="60" spans="1:16" ht="14.25" customHeight="1" x14ac:dyDescent="0.15">
      <c r="A60" s="54">
        <v>96</v>
      </c>
      <c r="B60" s="17" t="s">
        <v>50</v>
      </c>
      <c r="C60" s="183"/>
      <c r="D60" s="184"/>
      <c r="E60" s="201">
        <f t="shared" si="4"/>
        <v>0</v>
      </c>
      <c r="F60" s="183"/>
      <c r="G60" s="20">
        <f t="shared" si="20"/>
        <v>0</v>
      </c>
      <c r="H60" s="183"/>
      <c r="I60" s="182">
        <f t="shared" si="21"/>
        <v>0</v>
      </c>
      <c r="J60" s="183"/>
      <c r="K60" s="182">
        <f t="shared" si="22"/>
        <v>0</v>
      </c>
      <c r="L60" s="203"/>
      <c r="M60" s="182">
        <f t="shared" si="23"/>
        <v>0</v>
      </c>
      <c r="N60" s="22"/>
      <c r="O60" s="16"/>
      <c r="P60" s="16"/>
    </row>
    <row r="61" spans="1:16" ht="14.25" customHeight="1" x14ac:dyDescent="0.15">
      <c r="A61" s="54">
        <v>97</v>
      </c>
      <c r="B61" s="17" t="s">
        <v>51</v>
      </c>
      <c r="C61" s="183"/>
      <c r="D61" s="184"/>
      <c r="E61" s="201">
        <f t="shared" si="4"/>
        <v>0</v>
      </c>
      <c r="F61" s="183"/>
      <c r="G61" s="20">
        <f t="shared" si="20"/>
        <v>0</v>
      </c>
      <c r="H61" s="183"/>
      <c r="I61" s="182">
        <f t="shared" si="21"/>
        <v>0</v>
      </c>
      <c r="J61" s="183"/>
      <c r="K61" s="182">
        <f t="shared" si="22"/>
        <v>0</v>
      </c>
      <c r="L61" s="203"/>
      <c r="M61" s="182">
        <f t="shared" si="23"/>
        <v>0</v>
      </c>
      <c r="N61" s="22"/>
      <c r="O61" s="16"/>
      <c r="P61" s="16"/>
    </row>
    <row r="62" spans="1:16" ht="14.25" customHeight="1" x14ac:dyDescent="0.15">
      <c r="A62" s="54">
        <v>98</v>
      </c>
      <c r="B62" s="17" t="s">
        <v>52</v>
      </c>
      <c r="C62" s="183"/>
      <c r="D62" s="184"/>
      <c r="E62" s="201">
        <f t="shared" si="4"/>
        <v>0</v>
      </c>
      <c r="F62" s="183"/>
      <c r="G62" s="20">
        <f t="shared" si="20"/>
        <v>0</v>
      </c>
      <c r="H62" s="183"/>
      <c r="I62" s="182">
        <f t="shared" si="21"/>
        <v>0</v>
      </c>
      <c r="J62" s="183"/>
      <c r="K62" s="182">
        <f t="shared" si="22"/>
        <v>0</v>
      </c>
      <c r="L62" s="203"/>
      <c r="M62" s="182">
        <f t="shared" si="23"/>
        <v>0</v>
      </c>
      <c r="N62" s="22"/>
      <c r="O62" s="16"/>
      <c r="P62" s="16"/>
    </row>
    <row r="63" spans="1:16" ht="14.25" customHeight="1" x14ac:dyDescent="0.15">
      <c r="A63" s="54">
        <v>99</v>
      </c>
      <c r="B63" s="17" t="s">
        <v>53</v>
      </c>
      <c r="C63" s="183"/>
      <c r="D63" s="184"/>
      <c r="E63" s="201">
        <f t="shared" si="4"/>
        <v>0</v>
      </c>
      <c r="F63" s="183"/>
      <c r="G63" s="20">
        <f t="shared" si="20"/>
        <v>0</v>
      </c>
      <c r="H63" s="183"/>
      <c r="I63" s="182">
        <f t="shared" si="21"/>
        <v>0</v>
      </c>
      <c r="J63" s="183"/>
      <c r="K63" s="182">
        <f t="shared" si="22"/>
        <v>0</v>
      </c>
      <c r="L63" s="203"/>
      <c r="M63" s="182">
        <f t="shared" si="23"/>
        <v>0</v>
      </c>
      <c r="N63" s="22"/>
      <c r="O63" s="16"/>
      <c r="P63" s="16"/>
    </row>
    <row r="64" spans="1:16" ht="14.25" customHeight="1" x14ac:dyDescent="0.15">
      <c r="A64" s="54">
        <v>100</v>
      </c>
      <c r="B64" s="17" t="s">
        <v>54</v>
      </c>
      <c r="C64" s="183"/>
      <c r="D64" s="184"/>
      <c r="E64" s="201">
        <f t="shared" si="4"/>
        <v>0</v>
      </c>
      <c r="F64" s="183"/>
      <c r="G64" s="20">
        <f t="shared" si="20"/>
        <v>0</v>
      </c>
      <c r="H64" s="183"/>
      <c r="I64" s="182">
        <f t="shared" si="21"/>
        <v>0</v>
      </c>
      <c r="J64" s="183"/>
      <c r="K64" s="182">
        <f t="shared" si="22"/>
        <v>0</v>
      </c>
      <c r="L64" s="203"/>
      <c r="M64" s="182">
        <f t="shared" si="23"/>
        <v>0</v>
      </c>
      <c r="N64" s="22"/>
      <c r="O64" s="16"/>
      <c r="P64" s="16"/>
    </row>
    <row r="65" spans="1:16" ht="14.25" customHeight="1" thickBot="1" x14ac:dyDescent="0.2">
      <c r="A65" s="54">
        <v>101</v>
      </c>
      <c r="B65" s="37" t="s">
        <v>55</v>
      </c>
      <c r="C65" s="185"/>
      <c r="D65" s="186"/>
      <c r="E65" s="201">
        <f t="shared" si="4"/>
        <v>0</v>
      </c>
      <c r="F65" s="185"/>
      <c r="G65" s="20">
        <f t="shared" si="20"/>
        <v>0</v>
      </c>
      <c r="H65" s="185"/>
      <c r="I65" s="182">
        <f t="shared" si="21"/>
        <v>0</v>
      </c>
      <c r="J65" s="185"/>
      <c r="K65" s="182">
        <f t="shared" si="22"/>
        <v>0</v>
      </c>
      <c r="L65" s="204"/>
      <c r="M65" s="182">
        <f t="shared" si="23"/>
        <v>0</v>
      </c>
      <c r="N65" s="22"/>
      <c r="O65" s="16"/>
      <c r="P65" s="16"/>
    </row>
    <row r="66" spans="1:16" ht="14.25" customHeight="1" thickBot="1" x14ac:dyDescent="0.2">
      <c r="A66" s="54"/>
      <c r="B66" s="119" t="s">
        <v>56</v>
      </c>
      <c r="C66" s="28"/>
      <c r="D66" s="28"/>
      <c r="E66" s="29"/>
      <c r="F66" s="28"/>
      <c r="G66" s="30"/>
      <c r="H66" s="28"/>
      <c r="I66" s="29"/>
      <c r="J66" s="28"/>
      <c r="K66" s="32"/>
      <c r="L66" s="31"/>
      <c r="M66" s="33"/>
      <c r="N66" s="16"/>
      <c r="O66" s="16"/>
      <c r="P66" s="16"/>
    </row>
    <row r="67" spans="1:16" ht="14.25" customHeight="1" x14ac:dyDescent="0.15">
      <c r="A67" s="54">
        <v>105</v>
      </c>
      <c r="B67" s="17" t="s">
        <v>58</v>
      </c>
      <c r="C67" s="180"/>
      <c r="D67" s="181"/>
      <c r="E67" s="201">
        <f t="shared" si="4"/>
        <v>0</v>
      </c>
      <c r="F67" s="180"/>
      <c r="G67" s="20">
        <f t="shared" ref="G67:G77" si="24">IF(F67=0, 0,E67/F67)</f>
        <v>0</v>
      </c>
      <c r="H67" s="180"/>
      <c r="I67" s="182">
        <f t="shared" ref="I67:I77" si="25">G67*H67</f>
        <v>0</v>
      </c>
      <c r="J67" s="180"/>
      <c r="K67" s="182">
        <f t="shared" ref="K67:K77" si="26">G67*J67</f>
        <v>0</v>
      </c>
      <c r="L67" s="202"/>
      <c r="M67" s="182">
        <f t="shared" ref="M67:M77" si="27">I67+K67</f>
        <v>0</v>
      </c>
      <c r="N67" s="22"/>
      <c r="O67" s="16"/>
      <c r="P67" s="16"/>
    </row>
    <row r="68" spans="1:16" ht="14.25" customHeight="1" x14ac:dyDescent="0.15">
      <c r="A68" s="54">
        <v>106</v>
      </c>
      <c r="B68" s="17" t="s">
        <v>60</v>
      </c>
      <c r="C68" s="183"/>
      <c r="D68" s="184"/>
      <c r="E68" s="201">
        <f t="shared" si="4"/>
        <v>0</v>
      </c>
      <c r="F68" s="183"/>
      <c r="G68" s="20">
        <f t="shared" si="24"/>
        <v>0</v>
      </c>
      <c r="H68" s="183"/>
      <c r="I68" s="182">
        <f t="shared" si="25"/>
        <v>0</v>
      </c>
      <c r="J68" s="183"/>
      <c r="K68" s="182">
        <f t="shared" si="26"/>
        <v>0</v>
      </c>
      <c r="L68" s="203"/>
      <c r="M68" s="182">
        <f t="shared" si="27"/>
        <v>0</v>
      </c>
      <c r="N68" s="22"/>
      <c r="O68" s="16"/>
      <c r="P68" s="16"/>
    </row>
    <row r="69" spans="1:16" ht="14.25" customHeight="1" x14ac:dyDescent="0.15">
      <c r="A69" s="54">
        <v>107</v>
      </c>
      <c r="B69" s="17" t="s">
        <v>59</v>
      </c>
      <c r="C69" s="183"/>
      <c r="D69" s="184"/>
      <c r="E69" s="201">
        <f t="shared" si="4"/>
        <v>0</v>
      </c>
      <c r="F69" s="183"/>
      <c r="G69" s="20">
        <f t="shared" si="24"/>
        <v>0</v>
      </c>
      <c r="H69" s="183"/>
      <c r="I69" s="182">
        <f t="shared" si="25"/>
        <v>0</v>
      </c>
      <c r="J69" s="183"/>
      <c r="K69" s="182">
        <f t="shared" si="26"/>
        <v>0</v>
      </c>
      <c r="L69" s="203"/>
      <c r="M69" s="182">
        <f t="shared" si="27"/>
        <v>0</v>
      </c>
      <c r="N69" s="22"/>
      <c r="O69" s="16"/>
      <c r="P69" s="16"/>
    </row>
    <row r="70" spans="1:16" ht="14.25" customHeight="1" x14ac:dyDescent="0.15">
      <c r="A70" s="54">
        <v>108</v>
      </c>
      <c r="B70" s="17" t="s">
        <v>57</v>
      </c>
      <c r="C70" s="185"/>
      <c r="D70" s="186"/>
      <c r="E70" s="201">
        <f t="shared" si="4"/>
        <v>0</v>
      </c>
      <c r="F70" s="185"/>
      <c r="G70" s="20">
        <f t="shared" si="24"/>
        <v>0</v>
      </c>
      <c r="H70" s="185"/>
      <c r="I70" s="182">
        <f t="shared" si="25"/>
        <v>0</v>
      </c>
      <c r="J70" s="185"/>
      <c r="K70" s="182">
        <f t="shared" si="26"/>
        <v>0</v>
      </c>
      <c r="L70" s="204"/>
      <c r="M70" s="182">
        <f t="shared" si="27"/>
        <v>0</v>
      </c>
      <c r="N70" s="22"/>
      <c r="O70" s="16"/>
      <c r="P70" s="16"/>
    </row>
    <row r="71" spans="1:16" ht="14.25" customHeight="1" x14ac:dyDescent="0.15">
      <c r="A71" s="54">
        <v>109</v>
      </c>
      <c r="B71" s="17" t="s">
        <v>93</v>
      </c>
      <c r="C71" s="185"/>
      <c r="D71" s="186"/>
      <c r="E71" s="201">
        <f t="shared" si="4"/>
        <v>0</v>
      </c>
      <c r="F71" s="185"/>
      <c r="G71" s="20">
        <f t="shared" si="24"/>
        <v>0</v>
      </c>
      <c r="H71" s="185"/>
      <c r="I71" s="182">
        <f t="shared" si="25"/>
        <v>0</v>
      </c>
      <c r="J71" s="185"/>
      <c r="K71" s="182">
        <f t="shared" si="26"/>
        <v>0</v>
      </c>
      <c r="L71" s="204"/>
      <c r="M71" s="182">
        <f t="shared" si="27"/>
        <v>0</v>
      </c>
      <c r="N71" s="22"/>
      <c r="O71" s="16"/>
      <c r="P71" s="16"/>
    </row>
    <row r="72" spans="1:16" ht="14.25" customHeight="1" x14ac:dyDescent="0.15">
      <c r="A72" s="54">
        <v>110</v>
      </c>
      <c r="B72" s="17" t="s">
        <v>94</v>
      </c>
      <c r="C72" s="185"/>
      <c r="D72" s="186"/>
      <c r="E72" s="201">
        <f t="shared" si="4"/>
        <v>0</v>
      </c>
      <c r="F72" s="185"/>
      <c r="G72" s="20">
        <f>IF(F72=0, 0,E72/F72)</f>
        <v>0</v>
      </c>
      <c r="H72" s="185"/>
      <c r="I72" s="182">
        <f>G72*H72</f>
        <v>0</v>
      </c>
      <c r="J72" s="185"/>
      <c r="K72" s="182">
        <f t="shared" si="26"/>
        <v>0</v>
      </c>
      <c r="L72" s="204"/>
      <c r="M72" s="182">
        <f>I72+K72</f>
        <v>0</v>
      </c>
      <c r="N72" s="22"/>
      <c r="O72" s="16"/>
      <c r="P72" s="16"/>
    </row>
    <row r="73" spans="1:16" ht="14.25" customHeight="1" x14ac:dyDescent="0.15">
      <c r="A73" s="54">
        <v>111</v>
      </c>
      <c r="B73" s="17" t="s">
        <v>95</v>
      </c>
      <c r="C73" s="185"/>
      <c r="D73" s="186"/>
      <c r="E73" s="201">
        <f t="shared" si="4"/>
        <v>0</v>
      </c>
      <c r="F73" s="185"/>
      <c r="G73" s="20">
        <f t="shared" si="24"/>
        <v>0</v>
      </c>
      <c r="H73" s="185"/>
      <c r="I73" s="182">
        <f t="shared" si="25"/>
        <v>0</v>
      </c>
      <c r="J73" s="185"/>
      <c r="K73" s="182">
        <f t="shared" si="26"/>
        <v>0</v>
      </c>
      <c r="L73" s="204"/>
      <c r="M73" s="182">
        <f t="shared" si="27"/>
        <v>0</v>
      </c>
      <c r="N73" s="22"/>
      <c r="O73" s="16"/>
      <c r="P73" s="16"/>
    </row>
    <row r="74" spans="1:16" ht="14.25" customHeight="1" x14ac:dyDescent="0.15">
      <c r="A74" s="54">
        <v>112</v>
      </c>
      <c r="B74" s="17" t="s">
        <v>61</v>
      </c>
      <c r="C74" s="183"/>
      <c r="D74" s="183"/>
      <c r="E74" s="201">
        <f t="shared" si="4"/>
        <v>0</v>
      </c>
      <c r="F74" s="183"/>
      <c r="G74" s="20">
        <f t="shared" si="24"/>
        <v>0</v>
      </c>
      <c r="H74" s="183"/>
      <c r="I74" s="182">
        <f t="shared" si="25"/>
        <v>0</v>
      </c>
      <c r="J74" s="183"/>
      <c r="K74" s="182">
        <f t="shared" si="26"/>
        <v>0</v>
      </c>
      <c r="L74" s="203"/>
      <c r="M74" s="182">
        <f t="shared" si="27"/>
        <v>0</v>
      </c>
      <c r="N74" s="22"/>
      <c r="O74" s="16"/>
      <c r="P74" s="16"/>
    </row>
    <row r="75" spans="1:16" ht="14.25" customHeight="1" x14ac:dyDescent="0.15">
      <c r="A75" s="54">
        <v>115</v>
      </c>
      <c r="B75" s="17" t="s">
        <v>62</v>
      </c>
      <c r="C75" s="183"/>
      <c r="D75" s="184"/>
      <c r="E75" s="201">
        <f t="shared" si="4"/>
        <v>0</v>
      </c>
      <c r="F75" s="183"/>
      <c r="G75" s="20">
        <f t="shared" si="24"/>
        <v>0</v>
      </c>
      <c r="H75" s="183"/>
      <c r="I75" s="182">
        <f t="shared" si="25"/>
        <v>0</v>
      </c>
      <c r="J75" s="183"/>
      <c r="K75" s="182">
        <f t="shared" si="26"/>
        <v>0</v>
      </c>
      <c r="L75" s="203"/>
      <c r="M75" s="182">
        <f t="shared" si="27"/>
        <v>0</v>
      </c>
      <c r="N75" s="22"/>
      <c r="O75" s="16"/>
      <c r="P75" s="16"/>
    </row>
    <row r="76" spans="1:16" ht="14.25" customHeight="1" x14ac:dyDescent="0.15">
      <c r="A76" s="54">
        <v>116</v>
      </c>
      <c r="B76" s="17" t="s">
        <v>63</v>
      </c>
      <c r="C76" s="183"/>
      <c r="D76" s="184"/>
      <c r="E76" s="201">
        <f t="shared" si="4"/>
        <v>0</v>
      </c>
      <c r="F76" s="183"/>
      <c r="G76" s="20">
        <f t="shared" si="24"/>
        <v>0</v>
      </c>
      <c r="H76" s="183"/>
      <c r="I76" s="182">
        <f t="shared" si="25"/>
        <v>0</v>
      </c>
      <c r="J76" s="183"/>
      <c r="K76" s="182">
        <f t="shared" si="26"/>
        <v>0</v>
      </c>
      <c r="L76" s="203"/>
      <c r="M76" s="182">
        <f t="shared" si="27"/>
        <v>0</v>
      </c>
      <c r="N76" s="22"/>
      <c r="O76" s="16"/>
      <c r="P76" s="16"/>
    </row>
    <row r="77" spans="1:16" ht="14.25" customHeight="1" thickBot="1" x14ac:dyDescent="0.2">
      <c r="A77" s="54">
        <v>117</v>
      </c>
      <c r="B77" s="25" t="s">
        <v>64</v>
      </c>
      <c r="C77" s="188"/>
      <c r="D77" s="189"/>
      <c r="E77" s="205">
        <f t="shared" si="4"/>
        <v>0</v>
      </c>
      <c r="F77" s="188"/>
      <c r="G77" s="40">
        <f t="shared" si="24"/>
        <v>0</v>
      </c>
      <c r="H77" s="188"/>
      <c r="I77" s="190">
        <f t="shared" si="25"/>
        <v>0</v>
      </c>
      <c r="J77" s="188"/>
      <c r="K77" s="190">
        <f t="shared" si="26"/>
        <v>0</v>
      </c>
      <c r="L77" s="207"/>
      <c r="M77" s="190">
        <f t="shared" si="27"/>
        <v>0</v>
      </c>
      <c r="N77" s="22"/>
      <c r="O77" s="16"/>
      <c r="P77" s="16"/>
    </row>
    <row r="78" spans="1:16" ht="22.5" customHeight="1" thickTop="1" thickBot="1" x14ac:dyDescent="0.2">
      <c r="A78" s="54">
        <v>118</v>
      </c>
      <c r="B78" s="43" t="s">
        <v>126</v>
      </c>
      <c r="C78" s="206">
        <f t="shared" ref="C78:F78" si="28">SUM(C9:C77)</f>
        <v>0</v>
      </c>
      <c r="D78" s="206">
        <f t="shared" si="28"/>
        <v>0</v>
      </c>
      <c r="E78" s="206">
        <f t="shared" si="28"/>
        <v>0</v>
      </c>
      <c r="F78" s="206">
        <f t="shared" si="28"/>
        <v>0</v>
      </c>
      <c r="G78" s="48"/>
      <c r="H78" s="206">
        <f t="shared" ref="H78:M78" si="29">SUM(H9:H77)</f>
        <v>0</v>
      </c>
      <c r="I78" s="206">
        <f t="shared" si="29"/>
        <v>0</v>
      </c>
      <c r="J78" s="206">
        <f t="shared" si="29"/>
        <v>0</v>
      </c>
      <c r="K78" s="206">
        <f t="shared" si="29"/>
        <v>0</v>
      </c>
      <c r="L78" s="208">
        <f t="shared" si="29"/>
        <v>0</v>
      </c>
      <c r="M78" s="206">
        <f t="shared" si="29"/>
        <v>0</v>
      </c>
      <c r="N78" s="22"/>
      <c r="O78" s="16"/>
      <c r="P78" s="16"/>
    </row>
    <row r="79" spans="1:16" ht="14.25" customHeight="1" thickBot="1" x14ac:dyDescent="0.2">
      <c r="A79" s="13"/>
      <c r="B79" s="119" t="s">
        <v>65</v>
      </c>
      <c r="C79" s="28"/>
      <c r="D79" s="28"/>
      <c r="E79" s="29"/>
      <c r="F79" s="31"/>
      <c r="G79" s="44"/>
      <c r="H79" s="31"/>
      <c r="I79" s="32"/>
      <c r="J79" s="31"/>
      <c r="K79" s="31"/>
      <c r="L79" s="31"/>
      <c r="M79" s="33"/>
      <c r="N79" s="16"/>
      <c r="O79" s="16"/>
      <c r="P79" s="16"/>
    </row>
    <row r="80" spans="1:16" ht="14.25" customHeight="1" x14ac:dyDescent="0.15">
      <c r="A80" s="54">
        <v>190</v>
      </c>
      <c r="B80" s="17" t="s">
        <v>66</v>
      </c>
      <c r="C80" s="45"/>
      <c r="D80" s="46"/>
      <c r="E80" s="47"/>
      <c r="F80" s="46"/>
      <c r="G80" s="48"/>
      <c r="H80" s="46"/>
      <c r="I80" s="47"/>
      <c r="J80" s="46"/>
      <c r="K80" s="46"/>
      <c r="L80" s="46"/>
      <c r="M80" s="47"/>
      <c r="N80" s="22"/>
      <c r="O80" s="16"/>
      <c r="P80" s="16"/>
    </row>
    <row r="81" spans="1:16" ht="14.25" customHeight="1" x14ac:dyDescent="0.15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5"/>
      <c r="L81" s="45"/>
      <c r="M81" s="49"/>
      <c r="N81" s="22"/>
      <c r="O81" s="16"/>
      <c r="P81" s="16"/>
    </row>
    <row r="82" spans="1:16" ht="14.25" customHeight="1" x14ac:dyDescent="0.15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5"/>
      <c r="L82" s="45"/>
      <c r="M82" s="49"/>
      <c r="N82" s="22"/>
      <c r="O82" s="16"/>
      <c r="P82" s="16"/>
    </row>
    <row r="83" spans="1:16" ht="14.25" customHeight="1" x14ac:dyDescent="0.15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5"/>
      <c r="L83" s="45"/>
      <c r="M83" s="49"/>
      <c r="N83" s="22"/>
      <c r="O83" s="16"/>
      <c r="P83" s="16"/>
    </row>
    <row r="84" spans="1:16" ht="14.25" customHeight="1" x14ac:dyDescent="0.15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5"/>
      <c r="L84" s="45"/>
      <c r="M84" s="49"/>
      <c r="N84" s="22"/>
      <c r="O84" s="16"/>
      <c r="P84" s="16"/>
    </row>
    <row r="85" spans="1:16" ht="14.25" customHeight="1" x14ac:dyDescent="0.15">
      <c r="A85" s="54">
        <v>200</v>
      </c>
      <c r="B85" s="17" t="s">
        <v>96</v>
      </c>
      <c r="C85" s="45"/>
      <c r="D85" s="51"/>
      <c r="E85" s="52"/>
      <c r="F85" s="51"/>
      <c r="G85" s="53"/>
      <c r="H85" s="51"/>
      <c r="I85" s="52"/>
      <c r="J85" s="51"/>
      <c r="K85" s="51"/>
      <c r="L85" s="51"/>
      <c r="M85" s="52"/>
      <c r="N85" s="16"/>
      <c r="O85" s="16"/>
      <c r="P85" s="16"/>
    </row>
    <row r="86" spans="1:16" ht="14.25" customHeight="1" x14ac:dyDescent="0.15">
      <c r="A86" s="54">
        <v>201</v>
      </c>
      <c r="B86" s="17" t="s">
        <v>97</v>
      </c>
      <c r="C86" s="45"/>
      <c r="D86" s="51"/>
      <c r="E86" s="52"/>
      <c r="F86" s="51"/>
      <c r="G86" s="53"/>
      <c r="H86" s="51"/>
      <c r="I86" s="52"/>
      <c r="J86" s="51"/>
      <c r="K86" s="51"/>
      <c r="L86" s="51"/>
      <c r="M86" s="52"/>
      <c r="N86" s="16"/>
      <c r="O86" s="16"/>
      <c r="P86" s="16"/>
    </row>
    <row r="87" spans="1:16" ht="14.25" customHeight="1" thickBot="1" x14ac:dyDescent="0.2">
      <c r="A87" s="54" t="s">
        <v>110</v>
      </c>
      <c r="B87" s="125" t="s">
        <v>110</v>
      </c>
      <c r="C87" s="45"/>
      <c r="D87" s="51"/>
      <c r="E87" s="52"/>
      <c r="F87" s="51"/>
      <c r="G87" s="53"/>
      <c r="H87" s="51"/>
      <c r="I87" s="52"/>
      <c r="J87" s="51"/>
      <c r="K87" s="51"/>
      <c r="L87" s="51"/>
      <c r="M87" s="52"/>
      <c r="N87" s="16"/>
      <c r="O87" s="16"/>
      <c r="P87" s="16"/>
    </row>
    <row r="88" spans="1:16" ht="14.25" customHeight="1" thickBot="1" x14ac:dyDescent="0.2">
      <c r="A88" s="121"/>
      <c r="B88" s="126" t="s">
        <v>110</v>
      </c>
      <c r="C88" s="28"/>
      <c r="D88" s="28"/>
      <c r="E88" s="29"/>
      <c r="F88" s="31"/>
      <c r="G88" s="44"/>
      <c r="H88" s="31"/>
      <c r="I88" s="32"/>
      <c r="J88" s="31"/>
      <c r="K88" s="31"/>
      <c r="L88" s="31"/>
      <c r="M88" s="33"/>
      <c r="N88" s="16"/>
      <c r="O88" s="16"/>
      <c r="P88" s="16"/>
    </row>
    <row r="89" spans="1:16" s="56" customFormat="1" ht="20.25" customHeight="1" x14ac:dyDescent="0.2">
      <c r="A89" s="12"/>
      <c r="B89" s="12"/>
    </row>
    <row r="90" spans="1:16" s="56" customFormat="1" ht="13.5" customHeight="1" x14ac:dyDescent="0.2">
      <c r="A90" s="12"/>
      <c r="B90" s="12"/>
    </row>
    <row r="91" spans="1:16" s="56" customFormat="1" ht="13.15" customHeight="1" x14ac:dyDescent="0.2">
      <c r="A91" s="12"/>
      <c r="B91" s="12"/>
      <c r="N91" s="16"/>
      <c r="O91" s="16"/>
      <c r="P91" s="16"/>
    </row>
    <row r="92" spans="1:16" s="56" customFormat="1" ht="13.15" customHeight="1" x14ac:dyDescent="0.2">
      <c r="A92" s="12"/>
      <c r="B92" s="12"/>
      <c r="N92" s="16"/>
      <c r="O92" s="16"/>
      <c r="P92" s="16"/>
    </row>
    <row r="93" spans="1:16" s="56" customFormat="1" ht="13.15" customHeight="1" x14ac:dyDescent="0.2">
      <c r="A93" s="12"/>
      <c r="B93" s="12"/>
      <c r="N93" s="16"/>
      <c r="O93" s="16"/>
      <c r="P93" s="16"/>
    </row>
    <row r="94" spans="1:16" s="56" customFormat="1" ht="13.15" customHeight="1" x14ac:dyDescent="0.2">
      <c r="N94" s="16"/>
      <c r="O94" s="16"/>
      <c r="P94" s="16"/>
    </row>
    <row r="95" spans="1:16" s="56" customFormat="1" ht="12.75" x14ac:dyDescent="0.2">
      <c r="N95" s="16"/>
      <c r="O95" s="16"/>
      <c r="P95" s="16"/>
    </row>
    <row r="96" spans="1:16" s="56" customFormat="1" ht="13.15" customHeight="1" x14ac:dyDescent="0.2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6"/>
      <c r="O96" s="16"/>
      <c r="P96" s="16"/>
    </row>
    <row r="97" spans="14:16" ht="10.5" x14ac:dyDescent="0.15">
      <c r="N97" s="16"/>
      <c r="O97" s="16"/>
      <c r="P97" s="16"/>
    </row>
    <row r="98" spans="14:16" ht="10.5" x14ac:dyDescent="0.15">
      <c r="N98" s="16"/>
      <c r="O98" s="16"/>
      <c r="P98" s="16"/>
    </row>
    <row r="99" spans="14:16" ht="10.5" x14ac:dyDescent="0.15">
      <c r="N99" s="16"/>
      <c r="O99" s="16"/>
      <c r="P99" s="16"/>
    </row>
    <row r="100" spans="14:16" ht="10.5" x14ac:dyDescent="0.15">
      <c r="N100" s="16"/>
      <c r="O100" s="16"/>
      <c r="P100" s="16"/>
    </row>
    <row r="101" spans="14:16" ht="10.5" x14ac:dyDescent="0.15">
      <c r="N101" s="16"/>
      <c r="O101" s="16"/>
      <c r="P101" s="16"/>
    </row>
    <row r="102" spans="14:16" ht="10.5" x14ac:dyDescent="0.15">
      <c r="N102" s="16"/>
      <c r="O102" s="16"/>
      <c r="P102" s="16"/>
    </row>
    <row r="103" spans="14:16" ht="10.5" x14ac:dyDescent="0.15">
      <c r="N103" s="16"/>
      <c r="O103" s="16"/>
      <c r="P103" s="16"/>
    </row>
    <row r="104" spans="14:16" ht="10.5" x14ac:dyDescent="0.15">
      <c r="N104" s="16"/>
      <c r="O104" s="16"/>
      <c r="P104" s="16"/>
    </row>
    <row r="105" spans="14:16" ht="10.5" x14ac:dyDescent="0.15">
      <c r="N105" s="16"/>
      <c r="O105" s="16"/>
      <c r="P105" s="16"/>
    </row>
    <row r="106" spans="14:16" ht="10.5" x14ac:dyDescent="0.15">
      <c r="N106" s="16"/>
      <c r="O106" s="16"/>
      <c r="P106" s="16"/>
    </row>
    <row r="505" spans="2:2" x14ac:dyDescent="0.15">
      <c r="B505" s="12" t="s">
        <v>71</v>
      </c>
    </row>
  </sheetData>
  <sheetProtection algorithmName="SHA-512" hashValue="RFcoZjFG8gdy1GqOqAtx2vwIWW/KSVhirqkKu3fPWoVT6FEsXe4CdWDVO7m8SMixHYKikReKBqJO2qKQWkrOoQ==" saltValue="Ubf6782D9U+LYnCggSkd5Q==" spinCount="100000" sheet="1" objects="1" scenarios="1"/>
  <protectedRanges>
    <protectedRange sqref="H9:H77" name="SchA3"/>
    <protectedRange sqref="C9:D77" name="SchA1"/>
    <protectedRange sqref="F9:F77" name="SchA2"/>
    <protectedRange sqref="J9:J77" name="SchA4"/>
  </protectedRanges>
  <mergeCells count="5">
    <mergeCell ref="B2:E2"/>
    <mergeCell ref="B4:D4"/>
    <mergeCell ref="F4:G4"/>
    <mergeCell ref="F5:G5"/>
    <mergeCell ref="H3:J3"/>
  </mergeCells>
  <printOptions gridLines="1"/>
  <pageMargins left="0.25" right="0.25" top="0.5" bottom="0.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O506"/>
  <sheetViews>
    <sheetView zoomScale="110" zoomScaleNormal="110" workbookViewId="0"/>
  </sheetViews>
  <sheetFormatPr defaultRowHeight="8.25" x14ac:dyDescent="0.15"/>
  <cols>
    <col min="1" max="1" width="4.7109375" style="12" customWidth="1"/>
    <col min="2" max="2" width="38.7109375" style="12" customWidth="1"/>
    <col min="3" max="3" width="14.7109375" style="12" customWidth="1"/>
    <col min="4" max="4" width="13.7109375" style="12" customWidth="1"/>
    <col min="5" max="5" width="12.7109375" style="12" customWidth="1"/>
    <col min="6" max="6" width="13.7109375" style="12" customWidth="1"/>
    <col min="7" max="7" width="15.28515625" style="12" customWidth="1"/>
    <col min="8" max="8" width="13.7109375" style="12" customWidth="1"/>
    <col min="9" max="9" width="14.7109375" style="12" customWidth="1"/>
    <col min="10" max="10" width="13.7109375" style="12" customWidth="1"/>
    <col min="11" max="11" width="14.7109375" style="12" customWidth="1"/>
    <col min="12" max="12" width="13.7109375" style="12" customWidth="1"/>
    <col min="13" max="13" width="14.7109375" style="12" customWidth="1"/>
    <col min="14" max="254" width="9.28515625" style="12"/>
    <col min="255" max="255" width="3.7109375" style="12" bestFit="1" customWidth="1"/>
    <col min="256" max="256" width="41.5703125" style="12" customWidth="1"/>
    <col min="257" max="267" width="11.7109375" style="12" customWidth="1"/>
    <col min="268" max="268" width="14.42578125" style="12" customWidth="1"/>
    <col min="269" max="510" width="9.28515625" style="12"/>
    <col min="511" max="511" width="3.7109375" style="12" bestFit="1" customWidth="1"/>
    <col min="512" max="512" width="41.5703125" style="12" customWidth="1"/>
    <col min="513" max="523" width="11.7109375" style="12" customWidth="1"/>
    <col min="524" max="524" width="14.42578125" style="12" customWidth="1"/>
    <col min="525" max="766" width="9.28515625" style="12"/>
    <col min="767" max="767" width="3.7109375" style="12" bestFit="1" customWidth="1"/>
    <col min="768" max="768" width="41.5703125" style="12" customWidth="1"/>
    <col min="769" max="779" width="11.7109375" style="12" customWidth="1"/>
    <col min="780" max="780" width="14.42578125" style="12" customWidth="1"/>
    <col min="781" max="1022" width="9.28515625" style="12"/>
    <col min="1023" max="1023" width="3.7109375" style="12" bestFit="1" customWidth="1"/>
    <col min="1024" max="1024" width="41.5703125" style="12" customWidth="1"/>
    <col min="1025" max="1035" width="11.7109375" style="12" customWidth="1"/>
    <col min="1036" max="1036" width="14.42578125" style="12" customWidth="1"/>
    <col min="1037" max="1278" width="9.28515625" style="12"/>
    <col min="1279" max="1279" width="3.7109375" style="12" bestFit="1" customWidth="1"/>
    <col min="1280" max="1280" width="41.5703125" style="12" customWidth="1"/>
    <col min="1281" max="1291" width="11.7109375" style="12" customWidth="1"/>
    <col min="1292" max="1292" width="14.42578125" style="12" customWidth="1"/>
    <col min="1293" max="1534" width="9.28515625" style="12"/>
    <col min="1535" max="1535" width="3.7109375" style="12" bestFit="1" customWidth="1"/>
    <col min="1536" max="1536" width="41.5703125" style="12" customWidth="1"/>
    <col min="1537" max="1547" width="11.7109375" style="12" customWidth="1"/>
    <col min="1548" max="1548" width="14.42578125" style="12" customWidth="1"/>
    <col min="1549" max="1790" width="9.28515625" style="12"/>
    <col min="1791" max="1791" width="3.7109375" style="12" bestFit="1" customWidth="1"/>
    <col min="1792" max="1792" width="41.5703125" style="12" customWidth="1"/>
    <col min="1793" max="1803" width="11.7109375" style="12" customWidth="1"/>
    <col min="1804" max="1804" width="14.42578125" style="12" customWidth="1"/>
    <col min="1805" max="2046" width="9.28515625" style="12"/>
    <col min="2047" max="2047" width="3.7109375" style="12" bestFit="1" customWidth="1"/>
    <col min="2048" max="2048" width="41.5703125" style="12" customWidth="1"/>
    <col min="2049" max="2059" width="11.7109375" style="12" customWidth="1"/>
    <col min="2060" max="2060" width="14.42578125" style="12" customWidth="1"/>
    <col min="2061" max="2302" width="9.28515625" style="12"/>
    <col min="2303" max="2303" width="3.7109375" style="12" bestFit="1" customWidth="1"/>
    <col min="2304" max="2304" width="41.5703125" style="12" customWidth="1"/>
    <col min="2305" max="2315" width="11.7109375" style="12" customWidth="1"/>
    <col min="2316" max="2316" width="14.42578125" style="12" customWidth="1"/>
    <col min="2317" max="2558" width="9.28515625" style="12"/>
    <col min="2559" max="2559" width="3.7109375" style="12" bestFit="1" customWidth="1"/>
    <col min="2560" max="2560" width="41.5703125" style="12" customWidth="1"/>
    <col min="2561" max="2571" width="11.7109375" style="12" customWidth="1"/>
    <col min="2572" max="2572" width="14.42578125" style="12" customWidth="1"/>
    <col min="2573" max="2814" width="9.28515625" style="12"/>
    <col min="2815" max="2815" width="3.7109375" style="12" bestFit="1" customWidth="1"/>
    <col min="2816" max="2816" width="41.5703125" style="12" customWidth="1"/>
    <col min="2817" max="2827" width="11.7109375" style="12" customWidth="1"/>
    <col min="2828" max="2828" width="14.42578125" style="12" customWidth="1"/>
    <col min="2829" max="3070" width="9.28515625" style="12"/>
    <col min="3071" max="3071" width="3.7109375" style="12" bestFit="1" customWidth="1"/>
    <col min="3072" max="3072" width="41.5703125" style="12" customWidth="1"/>
    <col min="3073" max="3083" width="11.7109375" style="12" customWidth="1"/>
    <col min="3084" max="3084" width="14.42578125" style="12" customWidth="1"/>
    <col min="3085" max="3326" width="9.28515625" style="12"/>
    <col min="3327" max="3327" width="3.7109375" style="12" bestFit="1" customWidth="1"/>
    <col min="3328" max="3328" width="41.5703125" style="12" customWidth="1"/>
    <col min="3329" max="3339" width="11.7109375" style="12" customWidth="1"/>
    <col min="3340" max="3340" width="14.42578125" style="12" customWidth="1"/>
    <col min="3341" max="3582" width="9.28515625" style="12"/>
    <col min="3583" max="3583" width="3.7109375" style="12" bestFit="1" customWidth="1"/>
    <col min="3584" max="3584" width="41.5703125" style="12" customWidth="1"/>
    <col min="3585" max="3595" width="11.7109375" style="12" customWidth="1"/>
    <col min="3596" max="3596" width="14.42578125" style="12" customWidth="1"/>
    <col min="3597" max="3838" width="9.28515625" style="12"/>
    <col min="3839" max="3839" width="3.7109375" style="12" bestFit="1" customWidth="1"/>
    <col min="3840" max="3840" width="41.5703125" style="12" customWidth="1"/>
    <col min="3841" max="3851" width="11.7109375" style="12" customWidth="1"/>
    <col min="3852" max="3852" width="14.42578125" style="12" customWidth="1"/>
    <col min="3853" max="4094" width="9.28515625" style="12"/>
    <col min="4095" max="4095" width="3.7109375" style="12" bestFit="1" customWidth="1"/>
    <col min="4096" max="4096" width="41.5703125" style="12" customWidth="1"/>
    <col min="4097" max="4107" width="11.7109375" style="12" customWidth="1"/>
    <col min="4108" max="4108" width="14.42578125" style="12" customWidth="1"/>
    <col min="4109" max="4350" width="9.28515625" style="12"/>
    <col min="4351" max="4351" width="3.7109375" style="12" bestFit="1" customWidth="1"/>
    <col min="4352" max="4352" width="41.5703125" style="12" customWidth="1"/>
    <col min="4353" max="4363" width="11.7109375" style="12" customWidth="1"/>
    <col min="4364" max="4364" width="14.42578125" style="12" customWidth="1"/>
    <col min="4365" max="4606" width="9.28515625" style="12"/>
    <col min="4607" max="4607" width="3.7109375" style="12" bestFit="1" customWidth="1"/>
    <col min="4608" max="4608" width="41.5703125" style="12" customWidth="1"/>
    <col min="4609" max="4619" width="11.7109375" style="12" customWidth="1"/>
    <col min="4620" max="4620" width="14.42578125" style="12" customWidth="1"/>
    <col min="4621" max="4862" width="9.28515625" style="12"/>
    <col min="4863" max="4863" width="3.7109375" style="12" bestFit="1" customWidth="1"/>
    <col min="4864" max="4864" width="41.5703125" style="12" customWidth="1"/>
    <col min="4865" max="4875" width="11.7109375" style="12" customWidth="1"/>
    <col min="4876" max="4876" width="14.42578125" style="12" customWidth="1"/>
    <col min="4877" max="5118" width="9.28515625" style="12"/>
    <col min="5119" max="5119" width="3.7109375" style="12" bestFit="1" customWidth="1"/>
    <col min="5120" max="5120" width="41.5703125" style="12" customWidth="1"/>
    <col min="5121" max="5131" width="11.7109375" style="12" customWidth="1"/>
    <col min="5132" max="5132" width="14.42578125" style="12" customWidth="1"/>
    <col min="5133" max="5374" width="9.28515625" style="12"/>
    <col min="5375" max="5375" width="3.7109375" style="12" bestFit="1" customWidth="1"/>
    <col min="5376" max="5376" width="41.5703125" style="12" customWidth="1"/>
    <col min="5377" max="5387" width="11.7109375" style="12" customWidth="1"/>
    <col min="5388" max="5388" width="14.42578125" style="12" customWidth="1"/>
    <col min="5389" max="5630" width="9.28515625" style="12"/>
    <col min="5631" max="5631" width="3.7109375" style="12" bestFit="1" customWidth="1"/>
    <col min="5632" max="5632" width="41.5703125" style="12" customWidth="1"/>
    <col min="5633" max="5643" width="11.7109375" style="12" customWidth="1"/>
    <col min="5644" max="5644" width="14.42578125" style="12" customWidth="1"/>
    <col min="5645" max="5886" width="9.28515625" style="12"/>
    <col min="5887" max="5887" width="3.7109375" style="12" bestFit="1" customWidth="1"/>
    <col min="5888" max="5888" width="41.5703125" style="12" customWidth="1"/>
    <col min="5889" max="5899" width="11.7109375" style="12" customWidth="1"/>
    <col min="5900" max="5900" width="14.42578125" style="12" customWidth="1"/>
    <col min="5901" max="6142" width="9.28515625" style="12"/>
    <col min="6143" max="6143" width="3.7109375" style="12" bestFit="1" customWidth="1"/>
    <col min="6144" max="6144" width="41.5703125" style="12" customWidth="1"/>
    <col min="6145" max="6155" width="11.7109375" style="12" customWidth="1"/>
    <col min="6156" max="6156" width="14.42578125" style="12" customWidth="1"/>
    <col min="6157" max="6398" width="9.28515625" style="12"/>
    <col min="6399" max="6399" width="3.7109375" style="12" bestFit="1" customWidth="1"/>
    <col min="6400" max="6400" width="41.5703125" style="12" customWidth="1"/>
    <col min="6401" max="6411" width="11.7109375" style="12" customWidth="1"/>
    <col min="6412" max="6412" width="14.42578125" style="12" customWidth="1"/>
    <col min="6413" max="6654" width="9.28515625" style="12"/>
    <col min="6655" max="6655" width="3.7109375" style="12" bestFit="1" customWidth="1"/>
    <col min="6656" max="6656" width="41.5703125" style="12" customWidth="1"/>
    <col min="6657" max="6667" width="11.7109375" style="12" customWidth="1"/>
    <col min="6668" max="6668" width="14.42578125" style="12" customWidth="1"/>
    <col min="6669" max="6910" width="9.28515625" style="12"/>
    <col min="6911" max="6911" width="3.7109375" style="12" bestFit="1" customWidth="1"/>
    <col min="6912" max="6912" width="41.5703125" style="12" customWidth="1"/>
    <col min="6913" max="6923" width="11.7109375" style="12" customWidth="1"/>
    <col min="6924" max="6924" width="14.42578125" style="12" customWidth="1"/>
    <col min="6925" max="7166" width="9.28515625" style="12"/>
    <col min="7167" max="7167" width="3.7109375" style="12" bestFit="1" customWidth="1"/>
    <col min="7168" max="7168" width="41.5703125" style="12" customWidth="1"/>
    <col min="7169" max="7179" width="11.7109375" style="12" customWidth="1"/>
    <col min="7180" max="7180" width="14.42578125" style="12" customWidth="1"/>
    <col min="7181" max="7422" width="9.28515625" style="12"/>
    <col min="7423" max="7423" width="3.7109375" style="12" bestFit="1" customWidth="1"/>
    <col min="7424" max="7424" width="41.5703125" style="12" customWidth="1"/>
    <col min="7425" max="7435" width="11.7109375" style="12" customWidth="1"/>
    <col min="7436" max="7436" width="14.42578125" style="12" customWidth="1"/>
    <col min="7437" max="7678" width="9.28515625" style="12"/>
    <col min="7679" max="7679" width="3.7109375" style="12" bestFit="1" customWidth="1"/>
    <col min="7680" max="7680" width="41.5703125" style="12" customWidth="1"/>
    <col min="7681" max="7691" width="11.7109375" style="12" customWidth="1"/>
    <col min="7692" max="7692" width="14.42578125" style="12" customWidth="1"/>
    <col min="7693" max="7934" width="9.28515625" style="12"/>
    <col min="7935" max="7935" width="3.7109375" style="12" bestFit="1" customWidth="1"/>
    <col min="7936" max="7936" width="41.5703125" style="12" customWidth="1"/>
    <col min="7937" max="7947" width="11.7109375" style="12" customWidth="1"/>
    <col min="7948" max="7948" width="14.42578125" style="12" customWidth="1"/>
    <col min="7949" max="8190" width="9.28515625" style="12"/>
    <col min="8191" max="8191" width="3.7109375" style="12" bestFit="1" customWidth="1"/>
    <col min="8192" max="8192" width="41.5703125" style="12" customWidth="1"/>
    <col min="8193" max="8203" width="11.7109375" style="12" customWidth="1"/>
    <col min="8204" max="8204" width="14.42578125" style="12" customWidth="1"/>
    <col min="8205" max="8446" width="9.28515625" style="12"/>
    <col min="8447" max="8447" width="3.7109375" style="12" bestFit="1" customWidth="1"/>
    <col min="8448" max="8448" width="41.5703125" style="12" customWidth="1"/>
    <col min="8449" max="8459" width="11.7109375" style="12" customWidth="1"/>
    <col min="8460" max="8460" width="14.42578125" style="12" customWidth="1"/>
    <col min="8461" max="8702" width="9.28515625" style="12"/>
    <col min="8703" max="8703" width="3.7109375" style="12" bestFit="1" customWidth="1"/>
    <col min="8704" max="8704" width="41.5703125" style="12" customWidth="1"/>
    <col min="8705" max="8715" width="11.7109375" style="12" customWidth="1"/>
    <col min="8716" max="8716" width="14.42578125" style="12" customWidth="1"/>
    <col min="8717" max="8958" width="9.28515625" style="12"/>
    <col min="8959" max="8959" width="3.7109375" style="12" bestFit="1" customWidth="1"/>
    <col min="8960" max="8960" width="41.5703125" style="12" customWidth="1"/>
    <col min="8961" max="8971" width="11.7109375" style="12" customWidth="1"/>
    <col min="8972" max="8972" width="14.42578125" style="12" customWidth="1"/>
    <col min="8973" max="9214" width="9.28515625" style="12"/>
    <col min="9215" max="9215" width="3.7109375" style="12" bestFit="1" customWidth="1"/>
    <col min="9216" max="9216" width="41.5703125" style="12" customWidth="1"/>
    <col min="9217" max="9227" width="11.7109375" style="12" customWidth="1"/>
    <col min="9228" max="9228" width="14.42578125" style="12" customWidth="1"/>
    <col min="9229" max="9470" width="9.28515625" style="12"/>
    <col min="9471" max="9471" width="3.7109375" style="12" bestFit="1" customWidth="1"/>
    <col min="9472" max="9472" width="41.5703125" style="12" customWidth="1"/>
    <col min="9473" max="9483" width="11.7109375" style="12" customWidth="1"/>
    <col min="9484" max="9484" width="14.42578125" style="12" customWidth="1"/>
    <col min="9485" max="9726" width="9.28515625" style="12"/>
    <col min="9727" max="9727" width="3.7109375" style="12" bestFit="1" customWidth="1"/>
    <col min="9728" max="9728" width="41.5703125" style="12" customWidth="1"/>
    <col min="9729" max="9739" width="11.7109375" style="12" customWidth="1"/>
    <col min="9740" max="9740" width="14.42578125" style="12" customWidth="1"/>
    <col min="9741" max="9982" width="9.28515625" style="12"/>
    <col min="9983" max="9983" width="3.7109375" style="12" bestFit="1" customWidth="1"/>
    <col min="9984" max="9984" width="41.5703125" style="12" customWidth="1"/>
    <col min="9985" max="9995" width="11.7109375" style="12" customWidth="1"/>
    <col min="9996" max="9996" width="14.42578125" style="12" customWidth="1"/>
    <col min="9997" max="10238" width="9.28515625" style="12"/>
    <col min="10239" max="10239" width="3.7109375" style="12" bestFit="1" customWidth="1"/>
    <col min="10240" max="10240" width="41.5703125" style="12" customWidth="1"/>
    <col min="10241" max="10251" width="11.7109375" style="12" customWidth="1"/>
    <col min="10252" max="10252" width="14.42578125" style="12" customWidth="1"/>
    <col min="10253" max="10494" width="9.28515625" style="12"/>
    <col min="10495" max="10495" width="3.7109375" style="12" bestFit="1" customWidth="1"/>
    <col min="10496" max="10496" width="41.5703125" style="12" customWidth="1"/>
    <col min="10497" max="10507" width="11.7109375" style="12" customWidth="1"/>
    <col min="10508" max="10508" width="14.42578125" style="12" customWidth="1"/>
    <col min="10509" max="10750" width="9.28515625" style="12"/>
    <col min="10751" max="10751" width="3.7109375" style="12" bestFit="1" customWidth="1"/>
    <col min="10752" max="10752" width="41.5703125" style="12" customWidth="1"/>
    <col min="10753" max="10763" width="11.7109375" style="12" customWidth="1"/>
    <col min="10764" max="10764" width="14.42578125" style="12" customWidth="1"/>
    <col min="10765" max="11006" width="9.28515625" style="12"/>
    <col min="11007" max="11007" width="3.7109375" style="12" bestFit="1" customWidth="1"/>
    <col min="11008" max="11008" width="41.5703125" style="12" customWidth="1"/>
    <col min="11009" max="11019" width="11.7109375" style="12" customWidth="1"/>
    <col min="11020" max="11020" width="14.42578125" style="12" customWidth="1"/>
    <col min="11021" max="11262" width="9.28515625" style="12"/>
    <col min="11263" max="11263" width="3.7109375" style="12" bestFit="1" customWidth="1"/>
    <col min="11264" max="11264" width="41.5703125" style="12" customWidth="1"/>
    <col min="11265" max="11275" width="11.7109375" style="12" customWidth="1"/>
    <col min="11276" max="11276" width="14.42578125" style="12" customWidth="1"/>
    <col min="11277" max="11518" width="9.28515625" style="12"/>
    <col min="11519" max="11519" width="3.7109375" style="12" bestFit="1" customWidth="1"/>
    <col min="11520" max="11520" width="41.5703125" style="12" customWidth="1"/>
    <col min="11521" max="11531" width="11.7109375" style="12" customWidth="1"/>
    <col min="11532" max="11532" width="14.42578125" style="12" customWidth="1"/>
    <col min="11533" max="11774" width="9.28515625" style="12"/>
    <col min="11775" max="11775" width="3.7109375" style="12" bestFit="1" customWidth="1"/>
    <col min="11776" max="11776" width="41.5703125" style="12" customWidth="1"/>
    <col min="11777" max="11787" width="11.7109375" style="12" customWidth="1"/>
    <col min="11788" max="11788" width="14.42578125" style="12" customWidth="1"/>
    <col min="11789" max="12030" width="9.28515625" style="12"/>
    <col min="12031" max="12031" width="3.7109375" style="12" bestFit="1" customWidth="1"/>
    <col min="12032" max="12032" width="41.5703125" style="12" customWidth="1"/>
    <col min="12033" max="12043" width="11.7109375" style="12" customWidth="1"/>
    <col min="12044" max="12044" width="14.42578125" style="12" customWidth="1"/>
    <col min="12045" max="12286" width="9.28515625" style="12"/>
    <col min="12287" max="12287" width="3.7109375" style="12" bestFit="1" customWidth="1"/>
    <col min="12288" max="12288" width="41.5703125" style="12" customWidth="1"/>
    <col min="12289" max="12299" width="11.7109375" style="12" customWidth="1"/>
    <col min="12300" max="12300" width="14.42578125" style="12" customWidth="1"/>
    <col min="12301" max="12542" width="9.28515625" style="12"/>
    <col min="12543" max="12543" width="3.7109375" style="12" bestFit="1" customWidth="1"/>
    <col min="12544" max="12544" width="41.5703125" style="12" customWidth="1"/>
    <col min="12545" max="12555" width="11.7109375" style="12" customWidth="1"/>
    <col min="12556" max="12556" width="14.42578125" style="12" customWidth="1"/>
    <col min="12557" max="12798" width="9.28515625" style="12"/>
    <col min="12799" max="12799" width="3.7109375" style="12" bestFit="1" customWidth="1"/>
    <col min="12800" max="12800" width="41.5703125" style="12" customWidth="1"/>
    <col min="12801" max="12811" width="11.7109375" style="12" customWidth="1"/>
    <col min="12812" max="12812" width="14.42578125" style="12" customWidth="1"/>
    <col min="12813" max="13054" width="9.28515625" style="12"/>
    <col min="13055" max="13055" width="3.7109375" style="12" bestFit="1" customWidth="1"/>
    <col min="13056" max="13056" width="41.5703125" style="12" customWidth="1"/>
    <col min="13057" max="13067" width="11.7109375" style="12" customWidth="1"/>
    <col min="13068" max="13068" width="14.42578125" style="12" customWidth="1"/>
    <col min="13069" max="13310" width="9.28515625" style="12"/>
    <col min="13311" max="13311" width="3.7109375" style="12" bestFit="1" customWidth="1"/>
    <col min="13312" max="13312" width="41.5703125" style="12" customWidth="1"/>
    <col min="13313" max="13323" width="11.7109375" style="12" customWidth="1"/>
    <col min="13324" max="13324" width="14.42578125" style="12" customWidth="1"/>
    <col min="13325" max="13566" width="9.28515625" style="12"/>
    <col min="13567" max="13567" width="3.7109375" style="12" bestFit="1" customWidth="1"/>
    <col min="13568" max="13568" width="41.5703125" style="12" customWidth="1"/>
    <col min="13569" max="13579" width="11.7109375" style="12" customWidth="1"/>
    <col min="13580" max="13580" width="14.42578125" style="12" customWidth="1"/>
    <col min="13581" max="13822" width="9.28515625" style="12"/>
    <col min="13823" max="13823" width="3.7109375" style="12" bestFit="1" customWidth="1"/>
    <col min="13824" max="13824" width="41.5703125" style="12" customWidth="1"/>
    <col min="13825" max="13835" width="11.7109375" style="12" customWidth="1"/>
    <col min="13836" max="13836" width="14.42578125" style="12" customWidth="1"/>
    <col min="13837" max="14078" width="9.28515625" style="12"/>
    <col min="14079" max="14079" width="3.7109375" style="12" bestFit="1" customWidth="1"/>
    <col min="14080" max="14080" width="41.5703125" style="12" customWidth="1"/>
    <col min="14081" max="14091" width="11.7109375" style="12" customWidth="1"/>
    <col min="14092" max="14092" width="14.42578125" style="12" customWidth="1"/>
    <col min="14093" max="14334" width="9.28515625" style="12"/>
    <col min="14335" max="14335" width="3.7109375" style="12" bestFit="1" customWidth="1"/>
    <col min="14336" max="14336" width="41.5703125" style="12" customWidth="1"/>
    <col min="14337" max="14347" width="11.7109375" style="12" customWidth="1"/>
    <col min="14348" max="14348" width="14.42578125" style="12" customWidth="1"/>
    <col min="14349" max="14590" width="9.28515625" style="12"/>
    <col min="14591" max="14591" width="3.7109375" style="12" bestFit="1" customWidth="1"/>
    <col min="14592" max="14592" width="41.5703125" style="12" customWidth="1"/>
    <col min="14593" max="14603" width="11.7109375" style="12" customWidth="1"/>
    <col min="14604" max="14604" width="14.42578125" style="12" customWidth="1"/>
    <col min="14605" max="14846" width="9.28515625" style="12"/>
    <col min="14847" max="14847" width="3.7109375" style="12" bestFit="1" customWidth="1"/>
    <col min="14848" max="14848" width="41.5703125" style="12" customWidth="1"/>
    <col min="14849" max="14859" width="11.7109375" style="12" customWidth="1"/>
    <col min="14860" max="14860" width="14.42578125" style="12" customWidth="1"/>
    <col min="14861" max="15102" width="9.28515625" style="12"/>
    <col min="15103" max="15103" width="3.7109375" style="12" bestFit="1" customWidth="1"/>
    <col min="15104" max="15104" width="41.5703125" style="12" customWidth="1"/>
    <col min="15105" max="15115" width="11.7109375" style="12" customWidth="1"/>
    <col min="15116" max="15116" width="14.42578125" style="12" customWidth="1"/>
    <col min="15117" max="15358" width="9.28515625" style="12"/>
    <col min="15359" max="15359" width="3.7109375" style="12" bestFit="1" customWidth="1"/>
    <col min="15360" max="15360" width="41.5703125" style="12" customWidth="1"/>
    <col min="15361" max="15371" width="11.7109375" style="12" customWidth="1"/>
    <col min="15372" max="15372" width="14.42578125" style="12" customWidth="1"/>
    <col min="15373" max="15614" width="9.28515625" style="12"/>
    <col min="15615" max="15615" width="3.7109375" style="12" bestFit="1" customWidth="1"/>
    <col min="15616" max="15616" width="41.5703125" style="12" customWidth="1"/>
    <col min="15617" max="15627" width="11.7109375" style="12" customWidth="1"/>
    <col min="15628" max="15628" width="14.42578125" style="12" customWidth="1"/>
    <col min="15629" max="15870" width="9.28515625" style="12"/>
    <col min="15871" max="15871" width="3.7109375" style="12" bestFit="1" customWidth="1"/>
    <col min="15872" max="15872" width="41.5703125" style="12" customWidth="1"/>
    <col min="15873" max="15883" width="11.7109375" style="12" customWidth="1"/>
    <col min="15884" max="15884" width="14.42578125" style="12" customWidth="1"/>
    <col min="15885" max="16126" width="9.28515625" style="12"/>
    <col min="16127" max="16127" width="3.7109375" style="12" bestFit="1" customWidth="1"/>
    <col min="16128" max="16128" width="41.5703125" style="12" customWidth="1"/>
    <col min="16129" max="16139" width="11.7109375" style="12" customWidth="1"/>
    <col min="16140" max="16140" width="14.42578125" style="12" customWidth="1"/>
    <col min="16141" max="16382" width="9.28515625" style="12"/>
    <col min="16383" max="16384" width="9.28515625" style="12" customWidth="1"/>
  </cols>
  <sheetData>
    <row r="1" spans="1:13" s="1" customFormat="1" ht="16.5" customHeight="1" x14ac:dyDescent="0.25">
      <c r="I1" s="2"/>
      <c r="J1" s="2"/>
      <c r="K1" s="2"/>
      <c r="L1" s="2"/>
      <c r="M1" s="2"/>
    </row>
    <row r="2" spans="1:13" s="1" customFormat="1" ht="16.5" customHeight="1" x14ac:dyDescent="0.25">
      <c r="B2" s="422" t="s">
        <v>72</v>
      </c>
      <c r="C2" s="423"/>
      <c r="D2" s="423"/>
      <c r="E2" s="140"/>
      <c r="F2" s="3"/>
      <c r="I2" s="3"/>
      <c r="K2" s="157" t="s">
        <v>1</v>
      </c>
      <c r="L2" s="142">
        <f>CoverPage!B15</f>
        <v>0</v>
      </c>
      <c r="M2" s="144"/>
    </row>
    <row r="3" spans="1:13" s="1" customFormat="1" ht="16.5" customHeight="1" x14ac:dyDescent="0.25">
      <c r="I3" s="210"/>
      <c r="J3" s="211"/>
      <c r="K3" s="212" t="s">
        <v>250</v>
      </c>
      <c r="L3" s="215">
        <f>CoverPage!B7</f>
        <v>0</v>
      </c>
      <c r="M3" s="116"/>
    </row>
    <row r="4" spans="1:13" s="1" customFormat="1" ht="16.5" customHeight="1" x14ac:dyDescent="0.25">
      <c r="B4" s="58" t="s">
        <v>73</v>
      </c>
      <c r="C4" s="6"/>
      <c r="D4" s="6"/>
      <c r="E4" s="6"/>
      <c r="F4" s="6"/>
      <c r="I4" s="209" t="s">
        <v>3</v>
      </c>
      <c r="J4" s="230">
        <f>CoverPage!B3</f>
        <v>0</v>
      </c>
      <c r="K4" s="216"/>
      <c r="L4" s="216"/>
      <c r="M4" s="214"/>
    </row>
    <row r="5" spans="1:13" s="1" customFormat="1" ht="16.5" customHeight="1" x14ac:dyDescent="0.25">
      <c r="B5" s="6"/>
      <c r="C5" s="6"/>
      <c r="D5" s="6"/>
      <c r="E5" s="6"/>
      <c r="F5" s="6"/>
      <c r="I5" s="158" t="s">
        <v>251</v>
      </c>
      <c r="J5" s="213">
        <f>CoverPage!B4</f>
        <v>0</v>
      </c>
      <c r="K5" s="214"/>
      <c r="L5" s="153" t="str">
        <f>'A -- FFS'!K5</f>
        <v>FROM:</v>
      </c>
      <c r="M5" s="163">
        <f>CoverPage!B5</f>
        <v>0</v>
      </c>
    </row>
    <row r="6" spans="1:13" s="1" customFormat="1" ht="16.5" customHeight="1" x14ac:dyDescent="0.25">
      <c r="B6" s="6"/>
      <c r="C6" s="6"/>
      <c r="D6" s="6"/>
      <c r="E6" s="6"/>
      <c r="F6" s="6"/>
      <c r="I6" s="159"/>
      <c r="J6" s="160"/>
      <c r="K6" s="160"/>
      <c r="L6" s="153" t="s">
        <v>137</v>
      </c>
      <c r="M6" s="164">
        <f>CoverPage!B6</f>
        <v>0</v>
      </c>
    </row>
    <row r="7" spans="1:13" ht="60" customHeight="1" thickBot="1" x14ac:dyDescent="0.2">
      <c r="A7" s="104" t="s">
        <v>5</v>
      </c>
      <c r="B7" s="7" t="s">
        <v>6</v>
      </c>
      <c r="C7" s="8" t="s">
        <v>122</v>
      </c>
      <c r="D7" s="8" t="s">
        <v>125</v>
      </c>
      <c r="E7" s="118" t="s">
        <v>138</v>
      </c>
      <c r="F7" s="59" t="s">
        <v>123</v>
      </c>
      <c r="G7" s="60" t="s">
        <v>120</v>
      </c>
      <c r="H7" s="59" t="s">
        <v>124</v>
      </c>
      <c r="I7" s="61" t="s">
        <v>121</v>
      </c>
      <c r="J7" s="59" t="s">
        <v>156</v>
      </c>
      <c r="K7" s="59" t="s">
        <v>157</v>
      </c>
      <c r="L7" s="59" t="s">
        <v>241</v>
      </c>
      <c r="M7" s="59" t="s">
        <v>255</v>
      </c>
    </row>
    <row r="8" spans="1:13" ht="16.149999999999999" customHeight="1" thickBot="1" x14ac:dyDescent="0.2">
      <c r="A8" s="42"/>
      <c r="B8" s="62" t="s">
        <v>7</v>
      </c>
      <c r="C8" s="117"/>
      <c r="D8" s="14"/>
      <c r="E8" s="15"/>
      <c r="F8" s="14"/>
      <c r="G8" s="15"/>
      <c r="H8" s="14"/>
      <c r="I8" s="15"/>
      <c r="J8" s="14"/>
      <c r="K8" s="14"/>
      <c r="L8" s="14"/>
      <c r="M8" s="14"/>
    </row>
    <row r="9" spans="1:13" ht="14.25" customHeight="1" x14ac:dyDescent="0.15">
      <c r="A9" s="63">
        <v>1</v>
      </c>
      <c r="B9" s="17" t="s">
        <v>8</v>
      </c>
      <c r="C9" s="182">
        <f>'A -- FFS'!E9</f>
        <v>0</v>
      </c>
      <c r="D9" s="181"/>
      <c r="E9" s="199">
        <f>IF(D9=0,0,C9/D9)</f>
        <v>0</v>
      </c>
      <c r="F9" s="181"/>
      <c r="G9" s="196">
        <f t="shared" ref="G9:G20" si="0">E9*F9</f>
        <v>0</v>
      </c>
      <c r="H9" s="181"/>
      <c r="I9" s="196">
        <f t="shared" ref="I9:I20" si="1">E9*H9</f>
        <v>0</v>
      </c>
      <c r="J9" s="181"/>
      <c r="K9" s="196">
        <f t="shared" ref="K9:K20" si="2">E9*J9</f>
        <v>0</v>
      </c>
      <c r="L9" s="181"/>
      <c r="M9" s="196">
        <f>L9*E9</f>
        <v>0</v>
      </c>
    </row>
    <row r="10" spans="1:13" ht="14.25" customHeight="1" x14ac:dyDescent="0.15">
      <c r="A10" s="63">
        <v>8</v>
      </c>
      <c r="B10" s="17" t="s">
        <v>9</v>
      </c>
      <c r="C10" s="182">
        <f>'A -- FFS'!E10</f>
        <v>0</v>
      </c>
      <c r="D10" s="184"/>
      <c r="E10" s="199">
        <f t="shared" ref="E10:E13" si="3">IF(D10=0,0,C10/D10)</f>
        <v>0</v>
      </c>
      <c r="F10" s="184"/>
      <c r="G10" s="196">
        <f t="shared" si="0"/>
        <v>0</v>
      </c>
      <c r="H10" s="181"/>
      <c r="I10" s="196">
        <f t="shared" si="1"/>
        <v>0</v>
      </c>
      <c r="J10" s="184"/>
      <c r="K10" s="196">
        <f t="shared" si="2"/>
        <v>0</v>
      </c>
      <c r="L10" s="184"/>
      <c r="M10" s="196">
        <f t="shared" ref="M10:M21" si="4">L10*E10</f>
        <v>0</v>
      </c>
    </row>
    <row r="11" spans="1:13" ht="14.25" customHeight="1" x14ac:dyDescent="0.15">
      <c r="A11" s="63">
        <v>9</v>
      </c>
      <c r="B11" s="17" t="s">
        <v>10</v>
      </c>
      <c r="C11" s="182">
        <f>'A -- FFS'!E11</f>
        <v>0</v>
      </c>
      <c r="D11" s="184"/>
      <c r="E11" s="199">
        <f t="shared" si="3"/>
        <v>0</v>
      </c>
      <c r="F11" s="184"/>
      <c r="G11" s="196">
        <f t="shared" si="0"/>
        <v>0</v>
      </c>
      <c r="H11" s="181"/>
      <c r="I11" s="196">
        <f t="shared" si="1"/>
        <v>0</v>
      </c>
      <c r="J11" s="184"/>
      <c r="K11" s="196">
        <f t="shared" si="2"/>
        <v>0</v>
      </c>
      <c r="L11" s="184"/>
      <c r="M11" s="196">
        <f t="shared" si="4"/>
        <v>0</v>
      </c>
    </row>
    <row r="12" spans="1:13" ht="14.25" customHeight="1" x14ac:dyDescent="0.15">
      <c r="A12" s="63">
        <v>10</v>
      </c>
      <c r="B12" s="17" t="s">
        <v>11</v>
      </c>
      <c r="C12" s="182">
        <f>'A -- FFS'!E12</f>
        <v>0</v>
      </c>
      <c r="D12" s="184"/>
      <c r="E12" s="199">
        <f t="shared" si="3"/>
        <v>0</v>
      </c>
      <c r="F12" s="184"/>
      <c r="G12" s="196">
        <f t="shared" si="0"/>
        <v>0</v>
      </c>
      <c r="H12" s="181"/>
      <c r="I12" s="196">
        <f t="shared" si="1"/>
        <v>0</v>
      </c>
      <c r="J12" s="184"/>
      <c r="K12" s="196">
        <f t="shared" si="2"/>
        <v>0</v>
      </c>
      <c r="L12" s="184"/>
      <c r="M12" s="196">
        <f t="shared" si="4"/>
        <v>0</v>
      </c>
    </row>
    <row r="13" spans="1:13" ht="14.25" customHeight="1" x14ac:dyDescent="0.15">
      <c r="A13" s="63">
        <v>11</v>
      </c>
      <c r="B13" s="17" t="s">
        <v>12</v>
      </c>
      <c r="C13" s="182">
        <f>'A -- FFS'!E13</f>
        <v>0</v>
      </c>
      <c r="D13" s="184"/>
      <c r="E13" s="199">
        <f t="shared" si="3"/>
        <v>0</v>
      </c>
      <c r="F13" s="184"/>
      <c r="G13" s="196">
        <f t="shared" si="0"/>
        <v>0</v>
      </c>
      <c r="H13" s="181"/>
      <c r="I13" s="196">
        <f t="shared" si="1"/>
        <v>0</v>
      </c>
      <c r="J13" s="184"/>
      <c r="K13" s="196">
        <f t="shared" si="2"/>
        <v>0</v>
      </c>
      <c r="L13" s="184"/>
      <c r="M13" s="196">
        <f t="shared" si="4"/>
        <v>0</v>
      </c>
    </row>
    <row r="14" spans="1:13" ht="14.25" customHeight="1" x14ac:dyDescent="0.15">
      <c r="A14" s="63">
        <v>12</v>
      </c>
      <c r="B14" s="17" t="s">
        <v>13</v>
      </c>
      <c r="C14" s="182">
        <f>'A -- FFS'!E14</f>
        <v>0</v>
      </c>
      <c r="D14" s="184"/>
      <c r="E14" s="199">
        <f t="shared" ref="E14:E21" si="5">IF(D14=0,0,C14/D14)</f>
        <v>0</v>
      </c>
      <c r="F14" s="184"/>
      <c r="G14" s="196">
        <f t="shared" si="0"/>
        <v>0</v>
      </c>
      <c r="H14" s="181"/>
      <c r="I14" s="196">
        <f t="shared" si="1"/>
        <v>0</v>
      </c>
      <c r="J14" s="184"/>
      <c r="K14" s="196">
        <f t="shared" si="2"/>
        <v>0</v>
      </c>
      <c r="L14" s="184"/>
      <c r="M14" s="196">
        <f t="shared" si="4"/>
        <v>0</v>
      </c>
    </row>
    <row r="15" spans="1:13" ht="14.25" customHeight="1" x14ac:dyDescent="0.15">
      <c r="A15" s="63">
        <v>13</v>
      </c>
      <c r="B15" s="17" t="s">
        <v>15</v>
      </c>
      <c r="C15" s="182">
        <f>'A -- FFS'!E18</f>
        <v>0</v>
      </c>
      <c r="D15" s="184"/>
      <c r="E15" s="199">
        <f>IF(D15=0,0,C15/D15)</f>
        <v>0</v>
      </c>
      <c r="F15" s="184"/>
      <c r="G15" s="196">
        <f>E15*F15</f>
        <v>0</v>
      </c>
      <c r="H15" s="181"/>
      <c r="I15" s="196">
        <f>E15*H15</f>
        <v>0</v>
      </c>
      <c r="J15" s="184"/>
      <c r="K15" s="196">
        <f>E15*J15</f>
        <v>0</v>
      </c>
      <c r="L15" s="184"/>
      <c r="M15" s="196">
        <f>L15*E15</f>
        <v>0</v>
      </c>
    </row>
    <row r="16" spans="1:13" ht="14.25" customHeight="1" x14ac:dyDescent="0.15">
      <c r="A16" s="63">
        <v>16</v>
      </c>
      <c r="B16" s="17" t="s">
        <v>84</v>
      </c>
      <c r="C16" s="182">
        <f>'A -- FFS'!E15</f>
        <v>0</v>
      </c>
      <c r="D16" s="184"/>
      <c r="E16" s="199">
        <f t="shared" si="5"/>
        <v>0</v>
      </c>
      <c r="F16" s="184"/>
      <c r="G16" s="196">
        <f t="shared" si="0"/>
        <v>0</v>
      </c>
      <c r="H16" s="181"/>
      <c r="I16" s="196">
        <f t="shared" si="1"/>
        <v>0</v>
      </c>
      <c r="J16" s="184"/>
      <c r="K16" s="196">
        <f t="shared" si="2"/>
        <v>0</v>
      </c>
      <c r="L16" s="184"/>
      <c r="M16" s="196">
        <f t="shared" si="4"/>
        <v>0</v>
      </c>
    </row>
    <row r="17" spans="1:15" ht="14.25" customHeight="1" x14ac:dyDescent="0.15">
      <c r="A17" s="63">
        <v>17</v>
      </c>
      <c r="B17" s="17" t="s">
        <v>85</v>
      </c>
      <c r="C17" s="182">
        <f>'A -- FFS'!E16</f>
        <v>0</v>
      </c>
      <c r="D17" s="184"/>
      <c r="E17" s="199">
        <f t="shared" si="5"/>
        <v>0</v>
      </c>
      <c r="F17" s="184"/>
      <c r="G17" s="196">
        <f t="shared" si="0"/>
        <v>0</v>
      </c>
      <c r="H17" s="181"/>
      <c r="I17" s="196">
        <f t="shared" si="1"/>
        <v>0</v>
      </c>
      <c r="J17" s="184"/>
      <c r="K17" s="196">
        <f t="shared" si="2"/>
        <v>0</v>
      </c>
      <c r="L17" s="184"/>
      <c r="M17" s="196">
        <f t="shared" si="4"/>
        <v>0</v>
      </c>
    </row>
    <row r="18" spans="1:15" ht="14.25" customHeight="1" x14ac:dyDescent="0.15">
      <c r="A18" s="63">
        <v>18</v>
      </c>
      <c r="B18" s="17" t="s">
        <v>14</v>
      </c>
      <c r="C18" s="182">
        <f>'A -- FFS'!E17</f>
        <v>0</v>
      </c>
      <c r="D18" s="184"/>
      <c r="E18" s="199">
        <f t="shared" si="5"/>
        <v>0</v>
      </c>
      <c r="F18" s="184"/>
      <c r="G18" s="196">
        <f t="shared" si="0"/>
        <v>0</v>
      </c>
      <c r="H18" s="181"/>
      <c r="I18" s="196">
        <f t="shared" si="1"/>
        <v>0</v>
      </c>
      <c r="J18" s="184"/>
      <c r="K18" s="196">
        <f t="shared" si="2"/>
        <v>0</v>
      </c>
      <c r="L18" s="184"/>
      <c r="M18" s="196">
        <f t="shared" si="4"/>
        <v>0</v>
      </c>
    </row>
    <row r="19" spans="1:15" ht="14.25" customHeight="1" x14ac:dyDescent="0.15">
      <c r="A19" s="63">
        <v>19</v>
      </c>
      <c r="B19" s="17" t="s">
        <v>16</v>
      </c>
      <c r="C19" s="182">
        <f>'A -- FFS'!E19</f>
        <v>0</v>
      </c>
      <c r="D19" s="184"/>
      <c r="E19" s="199">
        <f t="shared" si="5"/>
        <v>0</v>
      </c>
      <c r="F19" s="184"/>
      <c r="G19" s="196">
        <f t="shared" si="0"/>
        <v>0</v>
      </c>
      <c r="H19" s="181"/>
      <c r="I19" s="196">
        <f t="shared" si="1"/>
        <v>0</v>
      </c>
      <c r="J19" s="184"/>
      <c r="K19" s="196">
        <f t="shared" si="2"/>
        <v>0</v>
      </c>
      <c r="L19" s="184"/>
      <c r="M19" s="196">
        <f t="shared" si="4"/>
        <v>0</v>
      </c>
    </row>
    <row r="20" spans="1:15" ht="14.25" customHeight="1" x14ac:dyDescent="0.15">
      <c r="A20" s="63">
        <v>20</v>
      </c>
      <c r="B20" s="17" t="s">
        <v>17</v>
      </c>
      <c r="C20" s="182">
        <f>'A -- FFS'!E20</f>
        <v>0</v>
      </c>
      <c r="D20" s="184"/>
      <c r="E20" s="199">
        <f t="shared" si="5"/>
        <v>0</v>
      </c>
      <c r="F20" s="184"/>
      <c r="G20" s="196">
        <f t="shared" si="0"/>
        <v>0</v>
      </c>
      <c r="H20" s="181"/>
      <c r="I20" s="196">
        <f t="shared" si="1"/>
        <v>0</v>
      </c>
      <c r="J20" s="184"/>
      <c r="K20" s="196">
        <f t="shared" si="2"/>
        <v>0</v>
      </c>
      <c r="L20" s="184"/>
      <c r="M20" s="196">
        <f t="shared" si="4"/>
        <v>0</v>
      </c>
    </row>
    <row r="21" spans="1:15" ht="14.25" customHeight="1" thickBot="1" x14ac:dyDescent="0.2">
      <c r="A21" s="63">
        <v>21</v>
      </c>
      <c r="B21" s="25" t="s">
        <v>18</v>
      </c>
      <c r="C21" s="194">
        <f>'A -- FFS'!E21</f>
        <v>0</v>
      </c>
      <c r="D21" s="186"/>
      <c r="E21" s="200">
        <f t="shared" si="5"/>
        <v>0</v>
      </c>
      <c r="F21" s="186"/>
      <c r="G21" s="197">
        <f>E21*F21</f>
        <v>0</v>
      </c>
      <c r="H21" s="198"/>
      <c r="I21" s="197">
        <f>E21*H21</f>
        <v>0</v>
      </c>
      <c r="J21" s="186"/>
      <c r="K21" s="197">
        <f>E21*J21</f>
        <v>0</v>
      </c>
      <c r="L21" s="186"/>
      <c r="M21" s="196">
        <f t="shared" si="4"/>
        <v>0</v>
      </c>
    </row>
    <row r="22" spans="1:15" ht="14.25" customHeight="1" thickBot="1" x14ac:dyDescent="0.2">
      <c r="A22" s="42"/>
      <c r="B22" s="136" t="s">
        <v>132</v>
      </c>
      <c r="C22" s="137"/>
      <c r="D22" s="195">
        <f>SUM(D9:D21)</f>
        <v>0</v>
      </c>
      <c r="E22" s="137"/>
      <c r="F22" s="195">
        <f>SUM(F9:F21)</f>
        <v>0</v>
      </c>
      <c r="G22" s="137"/>
      <c r="H22" s="195">
        <f>SUM(H9:H21)</f>
        <v>0</v>
      </c>
      <c r="I22" s="137"/>
      <c r="J22" s="195">
        <f>SUM(J9:J21)</f>
        <v>0</v>
      </c>
      <c r="K22" s="138"/>
      <c r="L22" s="195">
        <f>SUM(L9:L21)</f>
        <v>0</v>
      </c>
      <c r="M22" s="138"/>
    </row>
    <row r="23" spans="1:15" s="56" customFormat="1" ht="13.15" customHeight="1" x14ac:dyDescent="0.2">
      <c r="A23" s="12"/>
      <c r="B23" s="12"/>
      <c r="N23" s="16"/>
      <c r="O23" s="16"/>
    </row>
    <row r="24" spans="1:15" s="56" customFormat="1" ht="13.15" customHeight="1" x14ac:dyDescent="0.2">
      <c r="A24" s="12"/>
      <c r="B24" s="12"/>
      <c r="N24" s="16"/>
      <c r="O24" s="16"/>
    </row>
    <row r="25" spans="1:15" s="56" customFormat="1" ht="13.15" customHeight="1" x14ac:dyDescent="0.2">
      <c r="B25" s="12"/>
      <c r="N25" s="16"/>
      <c r="O25" s="16"/>
    </row>
    <row r="26" spans="1:15" s="56" customFormat="1" ht="12.75" x14ac:dyDescent="0.2">
      <c r="N26" s="16"/>
      <c r="O26" s="16"/>
    </row>
    <row r="27" spans="1:15" s="56" customFormat="1" ht="13.15" customHeight="1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6"/>
      <c r="O27" s="16"/>
    </row>
    <row r="28" spans="1:15" ht="10.5" x14ac:dyDescent="0.15">
      <c r="N28" s="16"/>
      <c r="O28" s="16"/>
    </row>
    <row r="29" spans="1:15" ht="10.5" x14ac:dyDescent="0.15">
      <c r="N29" s="16"/>
      <c r="O29" s="16"/>
    </row>
    <row r="30" spans="1:15" ht="10.5" x14ac:dyDescent="0.15">
      <c r="N30" s="16"/>
      <c r="O30" s="16"/>
    </row>
    <row r="31" spans="1:15" ht="10.5" x14ac:dyDescent="0.15">
      <c r="N31" s="16"/>
      <c r="O31" s="16"/>
    </row>
    <row r="32" spans="1:15" ht="10.5" x14ac:dyDescent="0.15">
      <c r="N32" s="16"/>
      <c r="O32" s="16"/>
    </row>
    <row r="33" spans="14:15" ht="10.5" x14ac:dyDescent="0.15">
      <c r="N33" s="16"/>
      <c r="O33" s="16"/>
    </row>
    <row r="34" spans="14:15" ht="10.5" x14ac:dyDescent="0.15">
      <c r="N34" s="16"/>
      <c r="O34" s="16"/>
    </row>
    <row r="35" spans="14:15" ht="10.5" x14ac:dyDescent="0.15">
      <c r="N35" s="16"/>
      <c r="O35" s="16"/>
    </row>
    <row r="36" spans="14:15" ht="10.5" x14ac:dyDescent="0.15">
      <c r="N36" s="16"/>
      <c r="O36" s="16"/>
    </row>
    <row r="37" spans="14:15" ht="10.5" x14ac:dyDescent="0.15">
      <c r="N37" s="16"/>
      <c r="O37" s="16"/>
    </row>
    <row r="502" spans="2:2" x14ac:dyDescent="0.15">
      <c r="B502" s="12" t="s">
        <v>71</v>
      </c>
    </row>
    <row r="506" spans="2:2" ht="10.5" x14ac:dyDescent="0.15">
      <c r="B506" s="16" t="s">
        <v>74</v>
      </c>
    </row>
  </sheetData>
  <sheetProtection algorithmName="SHA-512" hashValue="M1T+GMMmUVtAJdDmKyFjspJeFj/OPC9AAK+8HXotN/zg+SGqNGuSnTrACK4Ou087uxSDiJbE09ImMmEBnOCr1g==" saltValue="L0XpqcHPMQDhr5FR/g5rHA==" spinCount="100000" sheet="1" objects="1" scenarios="1"/>
  <protectedRanges>
    <protectedRange sqref="L9:L21" name="SchB5"/>
    <protectedRange sqref="H9:H21" name="SchB3"/>
    <protectedRange sqref="D9:D21" name="SchB1"/>
    <protectedRange sqref="F9:F21" name="SchB2"/>
    <protectedRange sqref="J9:J21" name="SchB4"/>
  </protectedRanges>
  <mergeCells count="1">
    <mergeCell ref="B2:D2"/>
  </mergeCells>
  <printOptions gridLines="1"/>
  <pageMargins left="0.25" right="0.25" top="0.75" bottom="0.75" header="0.3" footer="0.3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</sheetPr>
  <dimension ref="A1:AW505"/>
  <sheetViews>
    <sheetView zoomScaleNormal="100" workbookViewId="0">
      <pane xSplit="2" ySplit="7" topLeftCell="H75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8.25" x14ac:dyDescent="0.15"/>
  <cols>
    <col min="1" max="1" width="4.7109375" style="12" customWidth="1"/>
    <col min="2" max="2" width="44.7109375" style="12" customWidth="1"/>
    <col min="3" max="3" width="10.7109375" style="12" customWidth="1"/>
    <col min="4" max="4" width="13.7109375" style="12" customWidth="1"/>
    <col min="5" max="5" width="14.7109375" style="12" customWidth="1"/>
    <col min="6" max="6" width="0.7109375" style="12" customWidth="1"/>
    <col min="7" max="7" width="13.7109375" style="12" customWidth="1"/>
    <col min="8" max="8" width="14.7109375" style="12" customWidth="1"/>
    <col min="9" max="9" width="0.7109375" style="12" customWidth="1"/>
    <col min="10" max="10" width="15.7109375" style="12" customWidth="1"/>
    <col min="11" max="11" width="0.7109375" style="68" customWidth="1"/>
    <col min="12" max="13" width="15.7109375" style="12" customWidth="1"/>
    <col min="14" max="14" width="0.7109375" style="12" customWidth="1"/>
    <col min="15" max="15" width="13.7109375" style="12" customWidth="1"/>
    <col min="16" max="16" width="14.7109375" style="12" customWidth="1"/>
    <col min="17" max="17" width="0.7109375" style="12" customWidth="1"/>
    <col min="18" max="18" width="13.7109375" style="12" customWidth="1"/>
    <col min="19" max="20" width="15.7109375" style="12" customWidth="1"/>
    <col min="21" max="21" width="0.7109375" style="12" customWidth="1"/>
    <col min="22" max="22" width="13.7109375" style="12" customWidth="1"/>
    <col min="23" max="23" width="14.7109375" style="12" customWidth="1"/>
    <col min="24" max="24" width="0.7109375" style="12" customWidth="1"/>
    <col min="25" max="25" width="13.7109375" style="12" customWidth="1"/>
    <col min="26" max="240" width="9.28515625" style="12"/>
    <col min="241" max="241" width="3.7109375" style="12" bestFit="1" customWidth="1"/>
    <col min="242" max="242" width="40.28515625" style="12" customWidth="1"/>
    <col min="243" max="243" width="8.42578125" style="12" customWidth="1"/>
    <col min="244" max="245" width="11.7109375" style="12" customWidth="1"/>
    <col min="246" max="246" width="0.7109375" style="12" customWidth="1"/>
    <col min="247" max="248" width="11.7109375" style="12" customWidth="1"/>
    <col min="249" max="249" width="0.7109375" style="12" customWidth="1"/>
    <col min="250" max="250" width="11.7109375" style="12" customWidth="1"/>
    <col min="251" max="251" width="0.7109375" style="12" customWidth="1"/>
    <col min="252" max="253" width="11.7109375" style="12" customWidth="1"/>
    <col min="254" max="254" width="0.7109375" style="12" customWidth="1"/>
    <col min="255" max="256" width="11.7109375" style="12" customWidth="1"/>
    <col min="257" max="257" width="0.7109375" style="12" customWidth="1"/>
    <col min="258" max="258" width="11.7109375" style="12" customWidth="1"/>
    <col min="259" max="259" width="0.7109375" style="12" customWidth="1"/>
    <col min="260" max="261" width="11.7109375" style="12" customWidth="1"/>
    <col min="262" max="262" width="0.7109375" style="12" customWidth="1"/>
    <col min="263" max="264" width="11.7109375" style="12" customWidth="1"/>
    <col min="265" max="265" width="0.7109375" style="12" customWidth="1"/>
    <col min="266" max="266" width="11.7109375" style="12" customWidth="1"/>
    <col min="267" max="267" width="0.7109375" style="12" customWidth="1"/>
    <col min="268" max="273" width="11.7109375" style="12" customWidth="1"/>
    <col min="274" max="496" width="9.28515625" style="12"/>
    <col min="497" max="497" width="3.7109375" style="12" bestFit="1" customWidth="1"/>
    <col min="498" max="498" width="40.28515625" style="12" customWidth="1"/>
    <col min="499" max="499" width="8.42578125" style="12" customWidth="1"/>
    <col min="500" max="501" width="11.7109375" style="12" customWidth="1"/>
    <col min="502" max="502" width="0.7109375" style="12" customWidth="1"/>
    <col min="503" max="504" width="11.7109375" style="12" customWidth="1"/>
    <col min="505" max="505" width="0.7109375" style="12" customWidth="1"/>
    <col min="506" max="506" width="11.7109375" style="12" customWidth="1"/>
    <col min="507" max="507" width="0.7109375" style="12" customWidth="1"/>
    <col min="508" max="509" width="11.7109375" style="12" customWidth="1"/>
    <col min="510" max="510" width="0.7109375" style="12" customWidth="1"/>
    <col min="511" max="512" width="11.7109375" style="12" customWidth="1"/>
    <col min="513" max="513" width="0.7109375" style="12" customWidth="1"/>
    <col min="514" max="514" width="11.7109375" style="12" customWidth="1"/>
    <col min="515" max="515" width="0.7109375" style="12" customWidth="1"/>
    <col min="516" max="517" width="11.7109375" style="12" customWidth="1"/>
    <col min="518" max="518" width="0.7109375" style="12" customWidth="1"/>
    <col min="519" max="520" width="11.7109375" style="12" customWidth="1"/>
    <col min="521" max="521" width="0.7109375" style="12" customWidth="1"/>
    <col min="522" max="522" width="11.7109375" style="12" customWidth="1"/>
    <col min="523" max="523" width="0.7109375" style="12" customWidth="1"/>
    <col min="524" max="529" width="11.7109375" style="12" customWidth="1"/>
    <col min="530" max="752" width="9.28515625" style="12"/>
    <col min="753" max="753" width="3.7109375" style="12" bestFit="1" customWidth="1"/>
    <col min="754" max="754" width="40.28515625" style="12" customWidth="1"/>
    <col min="755" max="755" width="8.42578125" style="12" customWidth="1"/>
    <col min="756" max="757" width="11.7109375" style="12" customWidth="1"/>
    <col min="758" max="758" width="0.7109375" style="12" customWidth="1"/>
    <col min="759" max="760" width="11.7109375" style="12" customWidth="1"/>
    <col min="761" max="761" width="0.7109375" style="12" customWidth="1"/>
    <col min="762" max="762" width="11.7109375" style="12" customWidth="1"/>
    <col min="763" max="763" width="0.7109375" style="12" customWidth="1"/>
    <col min="764" max="765" width="11.7109375" style="12" customWidth="1"/>
    <col min="766" max="766" width="0.7109375" style="12" customWidth="1"/>
    <col min="767" max="768" width="11.7109375" style="12" customWidth="1"/>
    <col min="769" max="769" width="0.7109375" style="12" customWidth="1"/>
    <col min="770" max="770" width="11.7109375" style="12" customWidth="1"/>
    <col min="771" max="771" width="0.7109375" style="12" customWidth="1"/>
    <col min="772" max="773" width="11.7109375" style="12" customWidth="1"/>
    <col min="774" max="774" width="0.7109375" style="12" customWidth="1"/>
    <col min="775" max="776" width="11.7109375" style="12" customWidth="1"/>
    <col min="777" max="777" width="0.7109375" style="12" customWidth="1"/>
    <col min="778" max="778" width="11.7109375" style="12" customWidth="1"/>
    <col min="779" max="779" width="0.7109375" style="12" customWidth="1"/>
    <col min="780" max="785" width="11.7109375" style="12" customWidth="1"/>
    <col min="786" max="1008" width="9.28515625" style="12"/>
    <col min="1009" max="1009" width="3.7109375" style="12" bestFit="1" customWidth="1"/>
    <col min="1010" max="1010" width="40.28515625" style="12" customWidth="1"/>
    <col min="1011" max="1011" width="8.42578125" style="12" customWidth="1"/>
    <col min="1012" max="1013" width="11.7109375" style="12" customWidth="1"/>
    <col min="1014" max="1014" width="0.7109375" style="12" customWidth="1"/>
    <col min="1015" max="1016" width="11.7109375" style="12" customWidth="1"/>
    <col min="1017" max="1017" width="0.7109375" style="12" customWidth="1"/>
    <col min="1018" max="1018" width="11.7109375" style="12" customWidth="1"/>
    <col min="1019" max="1019" width="0.7109375" style="12" customWidth="1"/>
    <col min="1020" max="1021" width="11.7109375" style="12" customWidth="1"/>
    <col min="1022" max="1022" width="0.7109375" style="12" customWidth="1"/>
    <col min="1023" max="1024" width="11.7109375" style="12" customWidth="1"/>
    <col min="1025" max="1025" width="0.7109375" style="12" customWidth="1"/>
    <col min="1026" max="1026" width="11.7109375" style="12" customWidth="1"/>
    <col min="1027" max="1027" width="0.7109375" style="12" customWidth="1"/>
    <col min="1028" max="1029" width="11.7109375" style="12" customWidth="1"/>
    <col min="1030" max="1030" width="0.7109375" style="12" customWidth="1"/>
    <col min="1031" max="1032" width="11.7109375" style="12" customWidth="1"/>
    <col min="1033" max="1033" width="0.7109375" style="12" customWidth="1"/>
    <col min="1034" max="1034" width="11.7109375" style="12" customWidth="1"/>
    <col min="1035" max="1035" width="0.7109375" style="12" customWidth="1"/>
    <col min="1036" max="1041" width="11.7109375" style="12" customWidth="1"/>
    <col min="1042" max="1264" width="9.28515625" style="12"/>
    <col min="1265" max="1265" width="3.7109375" style="12" bestFit="1" customWidth="1"/>
    <col min="1266" max="1266" width="40.28515625" style="12" customWidth="1"/>
    <col min="1267" max="1267" width="8.42578125" style="12" customWidth="1"/>
    <col min="1268" max="1269" width="11.7109375" style="12" customWidth="1"/>
    <col min="1270" max="1270" width="0.7109375" style="12" customWidth="1"/>
    <col min="1271" max="1272" width="11.7109375" style="12" customWidth="1"/>
    <col min="1273" max="1273" width="0.7109375" style="12" customWidth="1"/>
    <col min="1274" max="1274" width="11.7109375" style="12" customWidth="1"/>
    <col min="1275" max="1275" width="0.7109375" style="12" customWidth="1"/>
    <col min="1276" max="1277" width="11.7109375" style="12" customWidth="1"/>
    <col min="1278" max="1278" width="0.7109375" style="12" customWidth="1"/>
    <col min="1279" max="1280" width="11.7109375" style="12" customWidth="1"/>
    <col min="1281" max="1281" width="0.7109375" style="12" customWidth="1"/>
    <col min="1282" max="1282" width="11.7109375" style="12" customWidth="1"/>
    <col min="1283" max="1283" width="0.7109375" style="12" customWidth="1"/>
    <col min="1284" max="1285" width="11.7109375" style="12" customWidth="1"/>
    <col min="1286" max="1286" width="0.7109375" style="12" customWidth="1"/>
    <col min="1287" max="1288" width="11.7109375" style="12" customWidth="1"/>
    <col min="1289" max="1289" width="0.7109375" style="12" customWidth="1"/>
    <col min="1290" max="1290" width="11.7109375" style="12" customWidth="1"/>
    <col min="1291" max="1291" width="0.7109375" style="12" customWidth="1"/>
    <col min="1292" max="1297" width="11.7109375" style="12" customWidth="1"/>
    <col min="1298" max="1520" width="9.28515625" style="12"/>
    <col min="1521" max="1521" width="3.7109375" style="12" bestFit="1" customWidth="1"/>
    <col min="1522" max="1522" width="40.28515625" style="12" customWidth="1"/>
    <col min="1523" max="1523" width="8.42578125" style="12" customWidth="1"/>
    <col min="1524" max="1525" width="11.7109375" style="12" customWidth="1"/>
    <col min="1526" max="1526" width="0.7109375" style="12" customWidth="1"/>
    <col min="1527" max="1528" width="11.7109375" style="12" customWidth="1"/>
    <col min="1529" max="1529" width="0.7109375" style="12" customWidth="1"/>
    <col min="1530" max="1530" width="11.7109375" style="12" customWidth="1"/>
    <col min="1531" max="1531" width="0.7109375" style="12" customWidth="1"/>
    <col min="1532" max="1533" width="11.7109375" style="12" customWidth="1"/>
    <col min="1534" max="1534" width="0.7109375" style="12" customWidth="1"/>
    <col min="1535" max="1536" width="11.7109375" style="12" customWidth="1"/>
    <col min="1537" max="1537" width="0.7109375" style="12" customWidth="1"/>
    <col min="1538" max="1538" width="11.7109375" style="12" customWidth="1"/>
    <col min="1539" max="1539" width="0.7109375" style="12" customWidth="1"/>
    <col min="1540" max="1541" width="11.7109375" style="12" customWidth="1"/>
    <col min="1542" max="1542" width="0.7109375" style="12" customWidth="1"/>
    <col min="1543" max="1544" width="11.7109375" style="12" customWidth="1"/>
    <col min="1545" max="1545" width="0.7109375" style="12" customWidth="1"/>
    <col min="1546" max="1546" width="11.7109375" style="12" customWidth="1"/>
    <col min="1547" max="1547" width="0.7109375" style="12" customWidth="1"/>
    <col min="1548" max="1553" width="11.7109375" style="12" customWidth="1"/>
    <col min="1554" max="1776" width="9.28515625" style="12"/>
    <col min="1777" max="1777" width="3.7109375" style="12" bestFit="1" customWidth="1"/>
    <col min="1778" max="1778" width="40.28515625" style="12" customWidth="1"/>
    <col min="1779" max="1779" width="8.42578125" style="12" customWidth="1"/>
    <col min="1780" max="1781" width="11.7109375" style="12" customWidth="1"/>
    <col min="1782" max="1782" width="0.7109375" style="12" customWidth="1"/>
    <col min="1783" max="1784" width="11.7109375" style="12" customWidth="1"/>
    <col min="1785" max="1785" width="0.7109375" style="12" customWidth="1"/>
    <col min="1786" max="1786" width="11.7109375" style="12" customWidth="1"/>
    <col min="1787" max="1787" width="0.7109375" style="12" customWidth="1"/>
    <col min="1788" max="1789" width="11.7109375" style="12" customWidth="1"/>
    <col min="1790" max="1790" width="0.7109375" style="12" customWidth="1"/>
    <col min="1791" max="1792" width="11.7109375" style="12" customWidth="1"/>
    <col min="1793" max="1793" width="0.7109375" style="12" customWidth="1"/>
    <col min="1794" max="1794" width="11.7109375" style="12" customWidth="1"/>
    <col min="1795" max="1795" width="0.7109375" style="12" customWidth="1"/>
    <col min="1796" max="1797" width="11.7109375" style="12" customWidth="1"/>
    <col min="1798" max="1798" width="0.7109375" style="12" customWidth="1"/>
    <col min="1799" max="1800" width="11.7109375" style="12" customWidth="1"/>
    <col min="1801" max="1801" width="0.7109375" style="12" customWidth="1"/>
    <col min="1802" max="1802" width="11.7109375" style="12" customWidth="1"/>
    <col min="1803" max="1803" width="0.7109375" style="12" customWidth="1"/>
    <col min="1804" max="1809" width="11.7109375" style="12" customWidth="1"/>
    <col min="1810" max="2032" width="9.28515625" style="12"/>
    <col min="2033" max="2033" width="3.7109375" style="12" bestFit="1" customWidth="1"/>
    <col min="2034" max="2034" width="40.28515625" style="12" customWidth="1"/>
    <col min="2035" max="2035" width="8.42578125" style="12" customWidth="1"/>
    <col min="2036" max="2037" width="11.7109375" style="12" customWidth="1"/>
    <col min="2038" max="2038" width="0.7109375" style="12" customWidth="1"/>
    <col min="2039" max="2040" width="11.7109375" style="12" customWidth="1"/>
    <col min="2041" max="2041" width="0.7109375" style="12" customWidth="1"/>
    <col min="2042" max="2042" width="11.7109375" style="12" customWidth="1"/>
    <col min="2043" max="2043" width="0.7109375" style="12" customWidth="1"/>
    <col min="2044" max="2045" width="11.7109375" style="12" customWidth="1"/>
    <col min="2046" max="2046" width="0.7109375" style="12" customWidth="1"/>
    <col min="2047" max="2048" width="11.7109375" style="12" customWidth="1"/>
    <col min="2049" max="2049" width="0.7109375" style="12" customWidth="1"/>
    <col min="2050" max="2050" width="11.7109375" style="12" customWidth="1"/>
    <col min="2051" max="2051" width="0.7109375" style="12" customWidth="1"/>
    <col min="2052" max="2053" width="11.7109375" style="12" customWidth="1"/>
    <col min="2054" max="2054" width="0.7109375" style="12" customWidth="1"/>
    <col min="2055" max="2056" width="11.7109375" style="12" customWidth="1"/>
    <col min="2057" max="2057" width="0.7109375" style="12" customWidth="1"/>
    <col min="2058" max="2058" width="11.7109375" style="12" customWidth="1"/>
    <col min="2059" max="2059" width="0.7109375" style="12" customWidth="1"/>
    <col min="2060" max="2065" width="11.7109375" style="12" customWidth="1"/>
    <col min="2066" max="2288" width="9.28515625" style="12"/>
    <col min="2289" max="2289" width="3.7109375" style="12" bestFit="1" customWidth="1"/>
    <col min="2290" max="2290" width="40.28515625" style="12" customWidth="1"/>
    <col min="2291" max="2291" width="8.42578125" style="12" customWidth="1"/>
    <col min="2292" max="2293" width="11.7109375" style="12" customWidth="1"/>
    <col min="2294" max="2294" width="0.7109375" style="12" customWidth="1"/>
    <col min="2295" max="2296" width="11.7109375" style="12" customWidth="1"/>
    <col min="2297" max="2297" width="0.7109375" style="12" customWidth="1"/>
    <col min="2298" max="2298" width="11.7109375" style="12" customWidth="1"/>
    <col min="2299" max="2299" width="0.7109375" style="12" customWidth="1"/>
    <col min="2300" max="2301" width="11.7109375" style="12" customWidth="1"/>
    <col min="2302" max="2302" width="0.7109375" style="12" customWidth="1"/>
    <col min="2303" max="2304" width="11.7109375" style="12" customWidth="1"/>
    <col min="2305" max="2305" width="0.7109375" style="12" customWidth="1"/>
    <col min="2306" max="2306" width="11.7109375" style="12" customWidth="1"/>
    <col min="2307" max="2307" width="0.7109375" style="12" customWidth="1"/>
    <col min="2308" max="2309" width="11.7109375" style="12" customWidth="1"/>
    <col min="2310" max="2310" width="0.7109375" style="12" customWidth="1"/>
    <col min="2311" max="2312" width="11.7109375" style="12" customWidth="1"/>
    <col min="2313" max="2313" width="0.7109375" style="12" customWidth="1"/>
    <col min="2314" max="2314" width="11.7109375" style="12" customWidth="1"/>
    <col min="2315" max="2315" width="0.7109375" style="12" customWidth="1"/>
    <col min="2316" max="2321" width="11.7109375" style="12" customWidth="1"/>
    <col min="2322" max="2544" width="9.28515625" style="12"/>
    <col min="2545" max="2545" width="3.7109375" style="12" bestFit="1" customWidth="1"/>
    <col min="2546" max="2546" width="40.28515625" style="12" customWidth="1"/>
    <col min="2547" max="2547" width="8.42578125" style="12" customWidth="1"/>
    <col min="2548" max="2549" width="11.7109375" style="12" customWidth="1"/>
    <col min="2550" max="2550" width="0.7109375" style="12" customWidth="1"/>
    <col min="2551" max="2552" width="11.7109375" style="12" customWidth="1"/>
    <col min="2553" max="2553" width="0.7109375" style="12" customWidth="1"/>
    <col min="2554" max="2554" width="11.7109375" style="12" customWidth="1"/>
    <col min="2555" max="2555" width="0.7109375" style="12" customWidth="1"/>
    <col min="2556" max="2557" width="11.7109375" style="12" customWidth="1"/>
    <col min="2558" max="2558" width="0.7109375" style="12" customWidth="1"/>
    <col min="2559" max="2560" width="11.7109375" style="12" customWidth="1"/>
    <col min="2561" max="2561" width="0.7109375" style="12" customWidth="1"/>
    <col min="2562" max="2562" width="11.7109375" style="12" customWidth="1"/>
    <col min="2563" max="2563" width="0.7109375" style="12" customWidth="1"/>
    <col min="2564" max="2565" width="11.7109375" style="12" customWidth="1"/>
    <col min="2566" max="2566" width="0.7109375" style="12" customWidth="1"/>
    <col min="2567" max="2568" width="11.7109375" style="12" customWidth="1"/>
    <col min="2569" max="2569" width="0.7109375" style="12" customWidth="1"/>
    <col min="2570" max="2570" width="11.7109375" style="12" customWidth="1"/>
    <col min="2571" max="2571" width="0.7109375" style="12" customWidth="1"/>
    <col min="2572" max="2577" width="11.7109375" style="12" customWidth="1"/>
    <col min="2578" max="2800" width="9.28515625" style="12"/>
    <col min="2801" max="2801" width="3.7109375" style="12" bestFit="1" customWidth="1"/>
    <col min="2802" max="2802" width="40.28515625" style="12" customWidth="1"/>
    <col min="2803" max="2803" width="8.42578125" style="12" customWidth="1"/>
    <col min="2804" max="2805" width="11.7109375" style="12" customWidth="1"/>
    <col min="2806" max="2806" width="0.7109375" style="12" customWidth="1"/>
    <col min="2807" max="2808" width="11.7109375" style="12" customWidth="1"/>
    <col min="2809" max="2809" width="0.7109375" style="12" customWidth="1"/>
    <col min="2810" max="2810" width="11.7109375" style="12" customWidth="1"/>
    <col min="2811" max="2811" width="0.7109375" style="12" customWidth="1"/>
    <col min="2812" max="2813" width="11.7109375" style="12" customWidth="1"/>
    <col min="2814" max="2814" width="0.7109375" style="12" customWidth="1"/>
    <col min="2815" max="2816" width="11.7109375" style="12" customWidth="1"/>
    <col min="2817" max="2817" width="0.7109375" style="12" customWidth="1"/>
    <col min="2818" max="2818" width="11.7109375" style="12" customWidth="1"/>
    <col min="2819" max="2819" width="0.7109375" style="12" customWidth="1"/>
    <col min="2820" max="2821" width="11.7109375" style="12" customWidth="1"/>
    <col min="2822" max="2822" width="0.7109375" style="12" customWidth="1"/>
    <col min="2823" max="2824" width="11.7109375" style="12" customWidth="1"/>
    <col min="2825" max="2825" width="0.7109375" style="12" customWidth="1"/>
    <col min="2826" max="2826" width="11.7109375" style="12" customWidth="1"/>
    <col min="2827" max="2827" width="0.7109375" style="12" customWidth="1"/>
    <col min="2828" max="2833" width="11.7109375" style="12" customWidth="1"/>
    <col min="2834" max="3056" width="9.28515625" style="12"/>
    <col min="3057" max="3057" width="3.7109375" style="12" bestFit="1" customWidth="1"/>
    <col min="3058" max="3058" width="40.28515625" style="12" customWidth="1"/>
    <col min="3059" max="3059" width="8.42578125" style="12" customWidth="1"/>
    <col min="3060" max="3061" width="11.7109375" style="12" customWidth="1"/>
    <col min="3062" max="3062" width="0.7109375" style="12" customWidth="1"/>
    <col min="3063" max="3064" width="11.7109375" style="12" customWidth="1"/>
    <col min="3065" max="3065" width="0.7109375" style="12" customWidth="1"/>
    <col min="3066" max="3066" width="11.7109375" style="12" customWidth="1"/>
    <col min="3067" max="3067" width="0.7109375" style="12" customWidth="1"/>
    <col min="3068" max="3069" width="11.7109375" style="12" customWidth="1"/>
    <col min="3070" max="3070" width="0.7109375" style="12" customWidth="1"/>
    <col min="3071" max="3072" width="11.7109375" style="12" customWidth="1"/>
    <col min="3073" max="3073" width="0.7109375" style="12" customWidth="1"/>
    <col min="3074" max="3074" width="11.7109375" style="12" customWidth="1"/>
    <col min="3075" max="3075" width="0.7109375" style="12" customWidth="1"/>
    <col min="3076" max="3077" width="11.7109375" style="12" customWidth="1"/>
    <col min="3078" max="3078" width="0.7109375" style="12" customWidth="1"/>
    <col min="3079" max="3080" width="11.7109375" style="12" customWidth="1"/>
    <col min="3081" max="3081" width="0.7109375" style="12" customWidth="1"/>
    <col min="3082" max="3082" width="11.7109375" style="12" customWidth="1"/>
    <col min="3083" max="3083" width="0.7109375" style="12" customWidth="1"/>
    <col min="3084" max="3089" width="11.7109375" style="12" customWidth="1"/>
    <col min="3090" max="3312" width="9.28515625" style="12"/>
    <col min="3313" max="3313" width="3.7109375" style="12" bestFit="1" customWidth="1"/>
    <col min="3314" max="3314" width="40.28515625" style="12" customWidth="1"/>
    <col min="3315" max="3315" width="8.42578125" style="12" customWidth="1"/>
    <col min="3316" max="3317" width="11.7109375" style="12" customWidth="1"/>
    <col min="3318" max="3318" width="0.7109375" style="12" customWidth="1"/>
    <col min="3319" max="3320" width="11.7109375" style="12" customWidth="1"/>
    <col min="3321" max="3321" width="0.7109375" style="12" customWidth="1"/>
    <col min="3322" max="3322" width="11.7109375" style="12" customWidth="1"/>
    <col min="3323" max="3323" width="0.7109375" style="12" customWidth="1"/>
    <col min="3324" max="3325" width="11.7109375" style="12" customWidth="1"/>
    <col min="3326" max="3326" width="0.7109375" style="12" customWidth="1"/>
    <col min="3327" max="3328" width="11.7109375" style="12" customWidth="1"/>
    <col min="3329" max="3329" width="0.7109375" style="12" customWidth="1"/>
    <col min="3330" max="3330" width="11.7109375" style="12" customWidth="1"/>
    <col min="3331" max="3331" width="0.7109375" style="12" customWidth="1"/>
    <col min="3332" max="3333" width="11.7109375" style="12" customWidth="1"/>
    <col min="3334" max="3334" width="0.7109375" style="12" customWidth="1"/>
    <col min="3335" max="3336" width="11.7109375" style="12" customWidth="1"/>
    <col min="3337" max="3337" width="0.7109375" style="12" customWidth="1"/>
    <col min="3338" max="3338" width="11.7109375" style="12" customWidth="1"/>
    <col min="3339" max="3339" width="0.7109375" style="12" customWidth="1"/>
    <col min="3340" max="3345" width="11.7109375" style="12" customWidth="1"/>
    <col min="3346" max="3568" width="9.28515625" style="12"/>
    <col min="3569" max="3569" width="3.7109375" style="12" bestFit="1" customWidth="1"/>
    <col min="3570" max="3570" width="40.28515625" style="12" customWidth="1"/>
    <col min="3571" max="3571" width="8.42578125" style="12" customWidth="1"/>
    <col min="3572" max="3573" width="11.7109375" style="12" customWidth="1"/>
    <col min="3574" max="3574" width="0.7109375" style="12" customWidth="1"/>
    <col min="3575" max="3576" width="11.7109375" style="12" customWidth="1"/>
    <col min="3577" max="3577" width="0.7109375" style="12" customWidth="1"/>
    <col min="3578" max="3578" width="11.7109375" style="12" customWidth="1"/>
    <col min="3579" max="3579" width="0.7109375" style="12" customWidth="1"/>
    <col min="3580" max="3581" width="11.7109375" style="12" customWidth="1"/>
    <col min="3582" max="3582" width="0.7109375" style="12" customWidth="1"/>
    <col min="3583" max="3584" width="11.7109375" style="12" customWidth="1"/>
    <col min="3585" max="3585" width="0.7109375" style="12" customWidth="1"/>
    <col min="3586" max="3586" width="11.7109375" style="12" customWidth="1"/>
    <col min="3587" max="3587" width="0.7109375" style="12" customWidth="1"/>
    <col min="3588" max="3589" width="11.7109375" style="12" customWidth="1"/>
    <col min="3590" max="3590" width="0.7109375" style="12" customWidth="1"/>
    <col min="3591" max="3592" width="11.7109375" style="12" customWidth="1"/>
    <col min="3593" max="3593" width="0.7109375" style="12" customWidth="1"/>
    <col min="3594" max="3594" width="11.7109375" style="12" customWidth="1"/>
    <col min="3595" max="3595" width="0.7109375" style="12" customWidth="1"/>
    <col min="3596" max="3601" width="11.7109375" style="12" customWidth="1"/>
    <col min="3602" max="3824" width="9.28515625" style="12"/>
    <col min="3825" max="3825" width="3.7109375" style="12" bestFit="1" customWidth="1"/>
    <col min="3826" max="3826" width="40.28515625" style="12" customWidth="1"/>
    <col min="3827" max="3827" width="8.42578125" style="12" customWidth="1"/>
    <col min="3828" max="3829" width="11.7109375" style="12" customWidth="1"/>
    <col min="3830" max="3830" width="0.7109375" style="12" customWidth="1"/>
    <col min="3831" max="3832" width="11.7109375" style="12" customWidth="1"/>
    <col min="3833" max="3833" width="0.7109375" style="12" customWidth="1"/>
    <col min="3834" max="3834" width="11.7109375" style="12" customWidth="1"/>
    <col min="3835" max="3835" width="0.7109375" style="12" customWidth="1"/>
    <col min="3836" max="3837" width="11.7109375" style="12" customWidth="1"/>
    <col min="3838" max="3838" width="0.7109375" style="12" customWidth="1"/>
    <col min="3839" max="3840" width="11.7109375" style="12" customWidth="1"/>
    <col min="3841" max="3841" width="0.7109375" style="12" customWidth="1"/>
    <col min="3842" max="3842" width="11.7109375" style="12" customWidth="1"/>
    <col min="3843" max="3843" width="0.7109375" style="12" customWidth="1"/>
    <col min="3844" max="3845" width="11.7109375" style="12" customWidth="1"/>
    <col min="3846" max="3846" width="0.7109375" style="12" customWidth="1"/>
    <col min="3847" max="3848" width="11.7109375" style="12" customWidth="1"/>
    <col min="3849" max="3849" width="0.7109375" style="12" customWidth="1"/>
    <col min="3850" max="3850" width="11.7109375" style="12" customWidth="1"/>
    <col min="3851" max="3851" width="0.7109375" style="12" customWidth="1"/>
    <col min="3852" max="3857" width="11.7109375" style="12" customWidth="1"/>
    <col min="3858" max="4080" width="9.28515625" style="12"/>
    <col min="4081" max="4081" width="3.7109375" style="12" bestFit="1" customWidth="1"/>
    <col min="4082" max="4082" width="40.28515625" style="12" customWidth="1"/>
    <col min="4083" max="4083" width="8.42578125" style="12" customWidth="1"/>
    <col min="4084" max="4085" width="11.7109375" style="12" customWidth="1"/>
    <col min="4086" max="4086" width="0.7109375" style="12" customWidth="1"/>
    <col min="4087" max="4088" width="11.7109375" style="12" customWidth="1"/>
    <col min="4089" max="4089" width="0.7109375" style="12" customWidth="1"/>
    <col min="4090" max="4090" width="11.7109375" style="12" customWidth="1"/>
    <col min="4091" max="4091" width="0.7109375" style="12" customWidth="1"/>
    <col min="4092" max="4093" width="11.7109375" style="12" customWidth="1"/>
    <col min="4094" max="4094" width="0.7109375" style="12" customWidth="1"/>
    <col min="4095" max="4096" width="11.7109375" style="12" customWidth="1"/>
    <col min="4097" max="4097" width="0.7109375" style="12" customWidth="1"/>
    <col min="4098" max="4098" width="11.7109375" style="12" customWidth="1"/>
    <col min="4099" max="4099" width="0.7109375" style="12" customWidth="1"/>
    <col min="4100" max="4101" width="11.7109375" style="12" customWidth="1"/>
    <col min="4102" max="4102" width="0.7109375" style="12" customWidth="1"/>
    <col min="4103" max="4104" width="11.7109375" style="12" customWidth="1"/>
    <col min="4105" max="4105" width="0.7109375" style="12" customWidth="1"/>
    <col min="4106" max="4106" width="11.7109375" style="12" customWidth="1"/>
    <col min="4107" max="4107" width="0.7109375" style="12" customWidth="1"/>
    <col min="4108" max="4113" width="11.7109375" style="12" customWidth="1"/>
    <col min="4114" max="4336" width="9.28515625" style="12"/>
    <col min="4337" max="4337" width="3.7109375" style="12" bestFit="1" customWidth="1"/>
    <col min="4338" max="4338" width="40.28515625" style="12" customWidth="1"/>
    <col min="4339" max="4339" width="8.42578125" style="12" customWidth="1"/>
    <col min="4340" max="4341" width="11.7109375" style="12" customWidth="1"/>
    <col min="4342" max="4342" width="0.7109375" style="12" customWidth="1"/>
    <col min="4343" max="4344" width="11.7109375" style="12" customWidth="1"/>
    <col min="4345" max="4345" width="0.7109375" style="12" customWidth="1"/>
    <col min="4346" max="4346" width="11.7109375" style="12" customWidth="1"/>
    <col min="4347" max="4347" width="0.7109375" style="12" customWidth="1"/>
    <col min="4348" max="4349" width="11.7109375" style="12" customWidth="1"/>
    <col min="4350" max="4350" width="0.7109375" style="12" customWidth="1"/>
    <col min="4351" max="4352" width="11.7109375" style="12" customWidth="1"/>
    <col min="4353" max="4353" width="0.7109375" style="12" customWidth="1"/>
    <col min="4354" max="4354" width="11.7109375" style="12" customWidth="1"/>
    <col min="4355" max="4355" width="0.7109375" style="12" customWidth="1"/>
    <col min="4356" max="4357" width="11.7109375" style="12" customWidth="1"/>
    <col min="4358" max="4358" width="0.7109375" style="12" customWidth="1"/>
    <col min="4359" max="4360" width="11.7109375" style="12" customWidth="1"/>
    <col min="4361" max="4361" width="0.7109375" style="12" customWidth="1"/>
    <col min="4362" max="4362" width="11.7109375" style="12" customWidth="1"/>
    <col min="4363" max="4363" width="0.7109375" style="12" customWidth="1"/>
    <col min="4364" max="4369" width="11.7109375" style="12" customWidth="1"/>
    <col min="4370" max="4592" width="9.28515625" style="12"/>
    <col min="4593" max="4593" width="3.7109375" style="12" bestFit="1" customWidth="1"/>
    <col min="4594" max="4594" width="40.28515625" style="12" customWidth="1"/>
    <col min="4595" max="4595" width="8.42578125" style="12" customWidth="1"/>
    <col min="4596" max="4597" width="11.7109375" style="12" customWidth="1"/>
    <col min="4598" max="4598" width="0.7109375" style="12" customWidth="1"/>
    <col min="4599" max="4600" width="11.7109375" style="12" customWidth="1"/>
    <col min="4601" max="4601" width="0.7109375" style="12" customWidth="1"/>
    <col min="4602" max="4602" width="11.7109375" style="12" customWidth="1"/>
    <col min="4603" max="4603" width="0.7109375" style="12" customWidth="1"/>
    <col min="4604" max="4605" width="11.7109375" style="12" customWidth="1"/>
    <col min="4606" max="4606" width="0.7109375" style="12" customWidth="1"/>
    <col min="4607" max="4608" width="11.7109375" style="12" customWidth="1"/>
    <col min="4609" max="4609" width="0.7109375" style="12" customWidth="1"/>
    <col min="4610" max="4610" width="11.7109375" style="12" customWidth="1"/>
    <col min="4611" max="4611" width="0.7109375" style="12" customWidth="1"/>
    <col min="4612" max="4613" width="11.7109375" style="12" customWidth="1"/>
    <col min="4614" max="4614" width="0.7109375" style="12" customWidth="1"/>
    <col min="4615" max="4616" width="11.7109375" style="12" customWidth="1"/>
    <col min="4617" max="4617" width="0.7109375" style="12" customWidth="1"/>
    <col min="4618" max="4618" width="11.7109375" style="12" customWidth="1"/>
    <col min="4619" max="4619" width="0.7109375" style="12" customWidth="1"/>
    <col min="4620" max="4625" width="11.7109375" style="12" customWidth="1"/>
    <col min="4626" max="4848" width="9.28515625" style="12"/>
    <col min="4849" max="4849" width="3.7109375" style="12" bestFit="1" customWidth="1"/>
    <col min="4850" max="4850" width="40.28515625" style="12" customWidth="1"/>
    <col min="4851" max="4851" width="8.42578125" style="12" customWidth="1"/>
    <col min="4852" max="4853" width="11.7109375" style="12" customWidth="1"/>
    <col min="4854" max="4854" width="0.7109375" style="12" customWidth="1"/>
    <col min="4855" max="4856" width="11.7109375" style="12" customWidth="1"/>
    <col min="4857" max="4857" width="0.7109375" style="12" customWidth="1"/>
    <col min="4858" max="4858" width="11.7109375" style="12" customWidth="1"/>
    <col min="4859" max="4859" width="0.7109375" style="12" customWidth="1"/>
    <col min="4860" max="4861" width="11.7109375" style="12" customWidth="1"/>
    <col min="4862" max="4862" width="0.7109375" style="12" customWidth="1"/>
    <col min="4863" max="4864" width="11.7109375" style="12" customWidth="1"/>
    <col min="4865" max="4865" width="0.7109375" style="12" customWidth="1"/>
    <col min="4866" max="4866" width="11.7109375" style="12" customWidth="1"/>
    <col min="4867" max="4867" width="0.7109375" style="12" customWidth="1"/>
    <col min="4868" max="4869" width="11.7109375" style="12" customWidth="1"/>
    <col min="4870" max="4870" width="0.7109375" style="12" customWidth="1"/>
    <col min="4871" max="4872" width="11.7109375" style="12" customWidth="1"/>
    <col min="4873" max="4873" width="0.7109375" style="12" customWidth="1"/>
    <col min="4874" max="4874" width="11.7109375" style="12" customWidth="1"/>
    <col min="4875" max="4875" width="0.7109375" style="12" customWidth="1"/>
    <col min="4876" max="4881" width="11.7109375" style="12" customWidth="1"/>
    <col min="4882" max="5104" width="9.28515625" style="12"/>
    <col min="5105" max="5105" width="3.7109375" style="12" bestFit="1" customWidth="1"/>
    <col min="5106" max="5106" width="40.28515625" style="12" customWidth="1"/>
    <col min="5107" max="5107" width="8.42578125" style="12" customWidth="1"/>
    <col min="5108" max="5109" width="11.7109375" style="12" customWidth="1"/>
    <col min="5110" max="5110" width="0.7109375" style="12" customWidth="1"/>
    <col min="5111" max="5112" width="11.7109375" style="12" customWidth="1"/>
    <col min="5113" max="5113" width="0.7109375" style="12" customWidth="1"/>
    <col min="5114" max="5114" width="11.7109375" style="12" customWidth="1"/>
    <col min="5115" max="5115" width="0.7109375" style="12" customWidth="1"/>
    <col min="5116" max="5117" width="11.7109375" style="12" customWidth="1"/>
    <col min="5118" max="5118" width="0.7109375" style="12" customWidth="1"/>
    <col min="5119" max="5120" width="11.7109375" style="12" customWidth="1"/>
    <col min="5121" max="5121" width="0.7109375" style="12" customWidth="1"/>
    <col min="5122" max="5122" width="11.7109375" style="12" customWidth="1"/>
    <col min="5123" max="5123" width="0.7109375" style="12" customWidth="1"/>
    <col min="5124" max="5125" width="11.7109375" style="12" customWidth="1"/>
    <col min="5126" max="5126" width="0.7109375" style="12" customWidth="1"/>
    <col min="5127" max="5128" width="11.7109375" style="12" customWidth="1"/>
    <col min="5129" max="5129" width="0.7109375" style="12" customWidth="1"/>
    <col min="5130" max="5130" width="11.7109375" style="12" customWidth="1"/>
    <col min="5131" max="5131" width="0.7109375" style="12" customWidth="1"/>
    <col min="5132" max="5137" width="11.7109375" style="12" customWidth="1"/>
    <col min="5138" max="5360" width="9.28515625" style="12"/>
    <col min="5361" max="5361" width="3.7109375" style="12" bestFit="1" customWidth="1"/>
    <col min="5362" max="5362" width="40.28515625" style="12" customWidth="1"/>
    <col min="5363" max="5363" width="8.42578125" style="12" customWidth="1"/>
    <col min="5364" max="5365" width="11.7109375" style="12" customWidth="1"/>
    <col min="5366" max="5366" width="0.7109375" style="12" customWidth="1"/>
    <col min="5367" max="5368" width="11.7109375" style="12" customWidth="1"/>
    <col min="5369" max="5369" width="0.7109375" style="12" customWidth="1"/>
    <col min="5370" max="5370" width="11.7109375" style="12" customWidth="1"/>
    <col min="5371" max="5371" width="0.7109375" style="12" customWidth="1"/>
    <col min="5372" max="5373" width="11.7109375" style="12" customWidth="1"/>
    <col min="5374" max="5374" width="0.7109375" style="12" customWidth="1"/>
    <col min="5375" max="5376" width="11.7109375" style="12" customWidth="1"/>
    <col min="5377" max="5377" width="0.7109375" style="12" customWidth="1"/>
    <col min="5378" max="5378" width="11.7109375" style="12" customWidth="1"/>
    <col min="5379" max="5379" width="0.7109375" style="12" customWidth="1"/>
    <col min="5380" max="5381" width="11.7109375" style="12" customWidth="1"/>
    <col min="5382" max="5382" width="0.7109375" style="12" customWidth="1"/>
    <col min="5383" max="5384" width="11.7109375" style="12" customWidth="1"/>
    <col min="5385" max="5385" width="0.7109375" style="12" customWidth="1"/>
    <col min="5386" max="5386" width="11.7109375" style="12" customWidth="1"/>
    <col min="5387" max="5387" width="0.7109375" style="12" customWidth="1"/>
    <col min="5388" max="5393" width="11.7109375" style="12" customWidth="1"/>
    <col min="5394" max="5616" width="9.28515625" style="12"/>
    <col min="5617" max="5617" width="3.7109375" style="12" bestFit="1" customWidth="1"/>
    <col min="5618" max="5618" width="40.28515625" style="12" customWidth="1"/>
    <col min="5619" max="5619" width="8.42578125" style="12" customWidth="1"/>
    <col min="5620" max="5621" width="11.7109375" style="12" customWidth="1"/>
    <col min="5622" max="5622" width="0.7109375" style="12" customWidth="1"/>
    <col min="5623" max="5624" width="11.7109375" style="12" customWidth="1"/>
    <col min="5625" max="5625" width="0.7109375" style="12" customWidth="1"/>
    <col min="5626" max="5626" width="11.7109375" style="12" customWidth="1"/>
    <col min="5627" max="5627" width="0.7109375" style="12" customWidth="1"/>
    <col min="5628" max="5629" width="11.7109375" style="12" customWidth="1"/>
    <col min="5630" max="5630" width="0.7109375" style="12" customWidth="1"/>
    <col min="5631" max="5632" width="11.7109375" style="12" customWidth="1"/>
    <col min="5633" max="5633" width="0.7109375" style="12" customWidth="1"/>
    <col min="5634" max="5634" width="11.7109375" style="12" customWidth="1"/>
    <col min="5635" max="5635" width="0.7109375" style="12" customWidth="1"/>
    <col min="5636" max="5637" width="11.7109375" style="12" customWidth="1"/>
    <col min="5638" max="5638" width="0.7109375" style="12" customWidth="1"/>
    <col min="5639" max="5640" width="11.7109375" style="12" customWidth="1"/>
    <col min="5641" max="5641" width="0.7109375" style="12" customWidth="1"/>
    <col min="5642" max="5642" width="11.7109375" style="12" customWidth="1"/>
    <col min="5643" max="5643" width="0.7109375" style="12" customWidth="1"/>
    <col min="5644" max="5649" width="11.7109375" style="12" customWidth="1"/>
    <col min="5650" max="5872" width="9.28515625" style="12"/>
    <col min="5873" max="5873" width="3.7109375" style="12" bestFit="1" customWidth="1"/>
    <col min="5874" max="5874" width="40.28515625" style="12" customWidth="1"/>
    <col min="5875" max="5875" width="8.42578125" style="12" customWidth="1"/>
    <col min="5876" max="5877" width="11.7109375" style="12" customWidth="1"/>
    <col min="5878" max="5878" width="0.7109375" style="12" customWidth="1"/>
    <col min="5879" max="5880" width="11.7109375" style="12" customWidth="1"/>
    <col min="5881" max="5881" width="0.7109375" style="12" customWidth="1"/>
    <col min="5882" max="5882" width="11.7109375" style="12" customWidth="1"/>
    <col min="5883" max="5883" width="0.7109375" style="12" customWidth="1"/>
    <col min="5884" max="5885" width="11.7109375" style="12" customWidth="1"/>
    <col min="5886" max="5886" width="0.7109375" style="12" customWidth="1"/>
    <col min="5887" max="5888" width="11.7109375" style="12" customWidth="1"/>
    <col min="5889" max="5889" width="0.7109375" style="12" customWidth="1"/>
    <col min="5890" max="5890" width="11.7109375" style="12" customWidth="1"/>
    <col min="5891" max="5891" width="0.7109375" style="12" customWidth="1"/>
    <col min="5892" max="5893" width="11.7109375" style="12" customWidth="1"/>
    <col min="5894" max="5894" width="0.7109375" style="12" customWidth="1"/>
    <col min="5895" max="5896" width="11.7109375" style="12" customWidth="1"/>
    <col min="5897" max="5897" width="0.7109375" style="12" customWidth="1"/>
    <col min="5898" max="5898" width="11.7109375" style="12" customWidth="1"/>
    <col min="5899" max="5899" width="0.7109375" style="12" customWidth="1"/>
    <col min="5900" max="5905" width="11.7109375" style="12" customWidth="1"/>
    <col min="5906" max="6128" width="9.28515625" style="12"/>
    <col min="6129" max="6129" width="3.7109375" style="12" bestFit="1" customWidth="1"/>
    <col min="6130" max="6130" width="40.28515625" style="12" customWidth="1"/>
    <col min="6131" max="6131" width="8.42578125" style="12" customWidth="1"/>
    <col min="6132" max="6133" width="11.7109375" style="12" customWidth="1"/>
    <col min="6134" max="6134" width="0.7109375" style="12" customWidth="1"/>
    <col min="6135" max="6136" width="11.7109375" style="12" customWidth="1"/>
    <col min="6137" max="6137" width="0.7109375" style="12" customWidth="1"/>
    <col min="6138" max="6138" width="11.7109375" style="12" customWidth="1"/>
    <col min="6139" max="6139" width="0.7109375" style="12" customWidth="1"/>
    <col min="6140" max="6141" width="11.7109375" style="12" customWidth="1"/>
    <col min="6142" max="6142" width="0.7109375" style="12" customWidth="1"/>
    <col min="6143" max="6144" width="11.7109375" style="12" customWidth="1"/>
    <col min="6145" max="6145" width="0.7109375" style="12" customWidth="1"/>
    <col min="6146" max="6146" width="11.7109375" style="12" customWidth="1"/>
    <col min="6147" max="6147" width="0.7109375" style="12" customWidth="1"/>
    <col min="6148" max="6149" width="11.7109375" style="12" customWidth="1"/>
    <col min="6150" max="6150" width="0.7109375" style="12" customWidth="1"/>
    <col min="6151" max="6152" width="11.7109375" style="12" customWidth="1"/>
    <col min="6153" max="6153" width="0.7109375" style="12" customWidth="1"/>
    <col min="6154" max="6154" width="11.7109375" style="12" customWidth="1"/>
    <col min="6155" max="6155" width="0.7109375" style="12" customWidth="1"/>
    <col min="6156" max="6161" width="11.7109375" style="12" customWidth="1"/>
    <col min="6162" max="6384" width="9.28515625" style="12"/>
    <col min="6385" max="6385" width="3.7109375" style="12" bestFit="1" customWidth="1"/>
    <col min="6386" max="6386" width="40.28515625" style="12" customWidth="1"/>
    <col min="6387" max="6387" width="8.42578125" style="12" customWidth="1"/>
    <col min="6388" max="6389" width="11.7109375" style="12" customWidth="1"/>
    <col min="6390" max="6390" width="0.7109375" style="12" customWidth="1"/>
    <col min="6391" max="6392" width="11.7109375" style="12" customWidth="1"/>
    <col min="6393" max="6393" width="0.7109375" style="12" customWidth="1"/>
    <col min="6394" max="6394" width="11.7109375" style="12" customWidth="1"/>
    <col min="6395" max="6395" width="0.7109375" style="12" customWidth="1"/>
    <col min="6396" max="6397" width="11.7109375" style="12" customWidth="1"/>
    <col min="6398" max="6398" width="0.7109375" style="12" customWidth="1"/>
    <col min="6399" max="6400" width="11.7109375" style="12" customWidth="1"/>
    <col min="6401" max="6401" width="0.7109375" style="12" customWidth="1"/>
    <col min="6402" max="6402" width="11.7109375" style="12" customWidth="1"/>
    <col min="6403" max="6403" width="0.7109375" style="12" customWidth="1"/>
    <col min="6404" max="6405" width="11.7109375" style="12" customWidth="1"/>
    <col min="6406" max="6406" width="0.7109375" style="12" customWidth="1"/>
    <col min="6407" max="6408" width="11.7109375" style="12" customWidth="1"/>
    <col min="6409" max="6409" width="0.7109375" style="12" customWidth="1"/>
    <col min="6410" max="6410" width="11.7109375" style="12" customWidth="1"/>
    <col min="6411" max="6411" width="0.7109375" style="12" customWidth="1"/>
    <col min="6412" max="6417" width="11.7109375" style="12" customWidth="1"/>
    <col min="6418" max="6640" width="9.28515625" style="12"/>
    <col min="6641" max="6641" width="3.7109375" style="12" bestFit="1" customWidth="1"/>
    <col min="6642" max="6642" width="40.28515625" style="12" customWidth="1"/>
    <col min="6643" max="6643" width="8.42578125" style="12" customWidth="1"/>
    <col min="6644" max="6645" width="11.7109375" style="12" customWidth="1"/>
    <col min="6646" max="6646" width="0.7109375" style="12" customWidth="1"/>
    <col min="6647" max="6648" width="11.7109375" style="12" customWidth="1"/>
    <col min="6649" max="6649" width="0.7109375" style="12" customWidth="1"/>
    <col min="6650" max="6650" width="11.7109375" style="12" customWidth="1"/>
    <col min="6651" max="6651" width="0.7109375" style="12" customWidth="1"/>
    <col min="6652" max="6653" width="11.7109375" style="12" customWidth="1"/>
    <col min="6654" max="6654" width="0.7109375" style="12" customWidth="1"/>
    <col min="6655" max="6656" width="11.7109375" style="12" customWidth="1"/>
    <col min="6657" max="6657" width="0.7109375" style="12" customWidth="1"/>
    <col min="6658" max="6658" width="11.7109375" style="12" customWidth="1"/>
    <col min="6659" max="6659" width="0.7109375" style="12" customWidth="1"/>
    <col min="6660" max="6661" width="11.7109375" style="12" customWidth="1"/>
    <col min="6662" max="6662" width="0.7109375" style="12" customWidth="1"/>
    <col min="6663" max="6664" width="11.7109375" style="12" customWidth="1"/>
    <col min="6665" max="6665" width="0.7109375" style="12" customWidth="1"/>
    <col min="6666" max="6666" width="11.7109375" style="12" customWidth="1"/>
    <col min="6667" max="6667" width="0.7109375" style="12" customWidth="1"/>
    <col min="6668" max="6673" width="11.7109375" style="12" customWidth="1"/>
    <col min="6674" max="6896" width="9.28515625" style="12"/>
    <col min="6897" max="6897" width="3.7109375" style="12" bestFit="1" customWidth="1"/>
    <col min="6898" max="6898" width="40.28515625" style="12" customWidth="1"/>
    <col min="6899" max="6899" width="8.42578125" style="12" customWidth="1"/>
    <col min="6900" max="6901" width="11.7109375" style="12" customWidth="1"/>
    <col min="6902" max="6902" width="0.7109375" style="12" customWidth="1"/>
    <col min="6903" max="6904" width="11.7109375" style="12" customWidth="1"/>
    <col min="6905" max="6905" width="0.7109375" style="12" customWidth="1"/>
    <col min="6906" max="6906" width="11.7109375" style="12" customWidth="1"/>
    <col min="6907" max="6907" width="0.7109375" style="12" customWidth="1"/>
    <col min="6908" max="6909" width="11.7109375" style="12" customWidth="1"/>
    <col min="6910" max="6910" width="0.7109375" style="12" customWidth="1"/>
    <col min="6911" max="6912" width="11.7109375" style="12" customWidth="1"/>
    <col min="6913" max="6913" width="0.7109375" style="12" customWidth="1"/>
    <col min="6914" max="6914" width="11.7109375" style="12" customWidth="1"/>
    <col min="6915" max="6915" width="0.7109375" style="12" customWidth="1"/>
    <col min="6916" max="6917" width="11.7109375" style="12" customWidth="1"/>
    <col min="6918" max="6918" width="0.7109375" style="12" customWidth="1"/>
    <col min="6919" max="6920" width="11.7109375" style="12" customWidth="1"/>
    <col min="6921" max="6921" width="0.7109375" style="12" customWidth="1"/>
    <col min="6922" max="6922" width="11.7109375" style="12" customWidth="1"/>
    <col min="6923" max="6923" width="0.7109375" style="12" customWidth="1"/>
    <col min="6924" max="6929" width="11.7109375" style="12" customWidth="1"/>
    <col min="6930" max="7152" width="9.28515625" style="12"/>
    <col min="7153" max="7153" width="3.7109375" style="12" bestFit="1" customWidth="1"/>
    <col min="7154" max="7154" width="40.28515625" style="12" customWidth="1"/>
    <col min="7155" max="7155" width="8.42578125" style="12" customWidth="1"/>
    <col min="7156" max="7157" width="11.7109375" style="12" customWidth="1"/>
    <col min="7158" max="7158" width="0.7109375" style="12" customWidth="1"/>
    <col min="7159" max="7160" width="11.7109375" style="12" customWidth="1"/>
    <col min="7161" max="7161" width="0.7109375" style="12" customWidth="1"/>
    <col min="7162" max="7162" width="11.7109375" style="12" customWidth="1"/>
    <col min="7163" max="7163" width="0.7109375" style="12" customWidth="1"/>
    <col min="7164" max="7165" width="11.7109375" style="12" customWidth="1"/>
    <col min="7166" max="7166" width="0.7109375" style="12" customWidth="1"/>
    <col min="7167" max="7168" width="11.7109375" style="12" customWidth="1"/>
    <col min="7169" max="7169" width="0.7109375" style="12" customWidth="1"/>
    <col min="7170" max="7170" width="11.7109375" style="12" customWidth="1"/>
    <col min="7171" max="7171" width="0.7109375" style="12" customWidth="1"/>
    <col min="7172" max="7173" width="11.7109375" style="12" customWidth="1"/>
    <col min="7174" max="7174" width="0.7109375" style="12" customWidth="1"/>
    <col min="7175" max="7176" width="11.7109375" style="12" customWidth="1"/>
    <col min="7177" max="7177" width="0.7109375" style="12" customWidth="1"/>
    <col min="7178" max="7178" width="11.7109375" style="12" customWidth="1"/>
    <col min="7179" max="7179" width="0.7109375" style="12" customWidth="1"/>
    <col min="7180" max="7185" width="11.7109375" style="12" customWidth="1"/>
    <col min="7186" max="7408" width="9.28515625" style="12"/>
    <col min="7409" max="7409" width="3.7109375" style="12" bestFit="1" customWidth="1"/>
    <col min="7410" max="7410" width="40.28515625" style="12" customWidth="1"/>
    <col min="7411" max="7411" width="8.42578125" style="12" customWidth="1"/>
    <col min="7412" max="7413" width="11.7109375" style="12" customWidth="1"/>
    <col min="7414" max="7414" width="0.7109375" style="12" customWidth="1"/>
    <col min="7415" max="7416" width="11.7109375" style="12" customWidth="1"/>
    <col min="7417" max="7417" width="0.7109375" style="12" customWidth="1"/>
    <col min="7418" max="7418" width="11.7109375" style="12" customWidth="1"/>
    <col min="7419" max="7419" width="0.7109375" style="12" customWidth="1"/>
    <col min="7420" max="7421" width="11.7109375" style="12" customWidth="1"/>
    <col min="7422" max="7422" width="0.7109375" style="12" customWidth="1"/>
    <col min="7423" max="7424" width="11.7109375" style="12" customWidth="1"/>
    <col min="7425" max="7425" width="0.7109375" style="12" customWidth="1"/>
    <col min="7426" max="7426" width="11.7109375" style="12" customWidth="1"/>
    <col min="7427" max="7427" width="0.7109375" style="12" customWidth="1"/>
    <col min="7428" max="7429" width="11.7109375" style="12" customWidth="1"/>
    <col min="7430" max="7430" width="0.7109375" style="12" customWidth="1"/>
    <col min="7431" max="7432" width="11.7109375" style="12" customWidth="1"/>
    <col min="7433" max="7433" width="0.7109375" style="12" customWidth="1"/>
    <col min="7434" max="7434" width="11.7109375" style="12" customWidth="1"/>
    <col min="7435" max="7435" width="0.7109375" style="12" customWidth="1"/>
    <col min="7436" max="7441" width="11.7109375" style="12" customWidth="1"/>
    <col min="7442" max="7664" width="9.28515625" style="12"/>
    <col min="7665" max="7665" width="3.7109375" style="12" bestFit="1" customWidth="1"/>
    <col min="7666" max="7666" width="40.28515625" style="12" customWidth="1"/>
    <col min="7667" max="7667" width="8.42578125" style="12" customWidth="1"/>
    <col min="7668" max="7669" width="11.7109375" style="12" customWidth="1"/>
    <col min="7670" max="7670" width="0.7109375" style="12" customWidth="1"/>
    <col min="7671" max="7672" width="11.7109375" style="12" customWidth="1"/>
    <col min="7673" max="7673" width="0.7109375" style="12" customWidth="1"/>
    <col min="7674" max="7674" width="11.7109375" style="12" customWidth="1"/>
    <col min="7675" max="7675" width="0.7109375" style="12" customWidth="1"/>
    <col min="7676" max="7677" width="11.7109375" style="12" customWidth="1"/>
    <col min="7678" max="7678" width="0.7109375" style="12" customWidth="1"/>
    <col min="7679" max="7680" width="11.7109375" style="12" customWidth="1"/>
    <col min="7681" max="7681" width="0.7109375" style="12" customWidth="1"/>
    <col min="7682" max="7682" width="11.7109375" style="12" customWidth="1"/>
    <col min="7683" max="7683" width="0.7109375" style="12" customWidth="1"/>
    <col min="7684" max="7685" width="11.7109375" style="12" customWidth="1"/>
    <col min="7686" max="7686" width="0.7109375" style="12" customWidth="1"/>
    <col min="7687" max="7688" width="11.7109375" style="12" customWidth="1"/>
    <col min="7689" max="7689" width="0.7109375" style="12" customWidth="1"/>
    <col min="7690" max="7690" width="11.7109375" style="12" customWidth="1"/>
    <col min="7691" max="7691" width="0.7109375" style="12" customWidth="1"/>
    <col min="7692" max="7697" width="11.7109375" style="12" customWidth="1"/>
    <col min="7698" max="7920" width="9.28515625" style="12"/>
    <col min="7921" max="7921" width="3.7109375" style="12" bestFit="1" customWidth="1"/>
    <col min="7922" max="7922" width="40.28515625" style="12" customWidth="1"/>
    <col min="7923" max="7923" width="8.42578125" style="12" customWidth="1"/>
    <col min="7924" max="7925" width="11.7109375" style="12" customWidth="1"/>
    <col min="7926" max="7926" width="0.7109375" style="12" customWidth="1"/>
    <col min="7927" max="7928" width="11.7109375" style="12" customWidth="1"/>
    <col min="7929" max="7929" width="0.7109375" style="12" customWidth="1"/>
    <col min="7930" max="7930" width="11.7109375" style="12" customWidth="1"/>
    <col min="7931" max="7931" width="0.7109375" style="12" customWidth="1"/>
    <col min="7932" max="7933" width="11.7109375" style="12" customWidth="1"/>
    <col min="7934" max="7934" width="0.7109375" style="12" customWidth="1"/>
    <col min="7935" max="7936" width="11.7109375" style="12" customWidth="1"/>
    <col min="7937" max="7937" width="0.7109375" style="12" customWidth="1"/>
    <col min="7938" max="7938" width="11.7109375" style="12" customWidth="1"/>
    <col min="7939" max="7939" width="0.7109375" style="12" customWidth="1"/>
    <col min="7940" max="7941" width="11.7109375" style="12" customWidth="1"/>
    <col min="7942" max="7942" width="0.7109375" style="12" customWidth="1"/>
    <col min="7943" max="7944" width="11.7109375" style="12" customWidth="1"/>
    <col min="7945" max="7945" width="0.7109375" style="12" customWidth="1"/>
    <col min="7946" max="7946" width="11.7109375" style="12" customWidth="1"/>
    <col min="7947" max="7947" width="0.7109375" style="12" customWidth="1"/>
    <col min="7948" max="7953" width="11.7109375" style="12" customWidth="1"/>
    <col min="7954" max="8176" width="9.28515625" style="12"/>
    <col min="8177" max="8177" width="3.7109375" style="12" bestFit="1" customWidth="1"/>
    <col min="8178" max="8178" width="40.28515625" style="12" customWidth="1"/>
    <col min="8179" max="8179" width="8.42578125" style="12" customWidth="1"/>
    <col min="8180" max="8181" width="11.7109375" style="12" customWidth="1"/>
    <col min="8182" max="8182" width="0.7109375" style="12" customWidth="1"/>
    <col min="8183" max="8184" width="11.7109375" style="12" customWidth="1"/>
    <col min="8185" max="8185" width="0.7109375" style="12" customWidth="1"/>
    <col min="8186" max="8186" width="11.7109375" style="12" customWidth="1"/>
    <col min="8187" max="8187" width="0.7109375" style="12" customWidth="1"/>
    <col min="8188" max="8189" width="11.7109375" style="12" customWidth="1"/>
    <col min="8190" max="8190" width="0.7109375" style="12" customWidth="1"/>
    <col min="8191" max="8192" width="11.7109375" style="12" customWidth="1"/>
    <col min="8193" max="8193" width="0.7109375" style="12" customWidth="1"/>
    <col min="8194" max="8194" width="11.7109375" style="12" customWidth="1"/>
    <col min="8195" max="8195" width="0.7109375" style="12" customWidth="1"/>
    <col min="8196" max="8197" width="11.7109375" style="12" customWidth="1"/>
    <col min="8198" max="8198" width="0.7109375" style="12" customWidth="1"/>
    <col min="8199" max="8200" width="11.7109375" style="12" customWidth="1"/>
    <col min="8201" max="8201" width="0.7109375" style="12" customWidth="1"/>
    <col min="8202" max="8202" width="11.7109375" style="12" customWidth="1"/>
    <col min="8203" max="8203" width="0.7109375" style="12" customWidth="1"/>
    <col min="8204" max="8209" width="11.7109375" style="12" customWidth="1"/>
    <col min="8210" max="8432" width="9.28515625" style="12"/>
    <col min="8433" max="8433" width="3.7109375" style="12" bestFit="1" customWidth="1"/>
    <col min="8434" max="8434" width="40.28515625" style="12" customWidth="1"/>
    <col min="8435" max="8435" width="8.42578125" style="12" customWidth="1"/>
    <col min="8436" max="8437" width="11.7109375" style="12" customWidth="1"/>
    <col min="8438" max="8438" width="0.7109375" style="12" customWidth="1"/>
    <col min="8439" max="8440" width="11.7109375" style="12" customWidth="1"/>
    <col min="8441" max="8441" width="0.7109375" style="12" customWidth="1"/>
    <col min="8442" max="8442" width="11.7109375" style="12" customWidth="1"/>
    <col min="8443" max="8443" width="0.7109375" style="12" customWidth="1"/>
    <col min="8444" max="8445" width="11.7109375" style="12" customWidth="1"/>
    <col min="8446" max="8446" width="0.7109375" style="12" customWidth="1"/>
    <col min="8447" max="8448" width="11.7109375" style="12" customWidth="1"/>
    <col min="8449" max="8449" width="0.7109375" style="12" customWidth="1"/>
    <col min="8450" max="8450" width="11.7109375" style="12" customWidth="1"/>
    <col min="8451" max="8451" width="0.7109375" style="12" customWidth="1"/>
    <col min="8452" max="8453" width="11.7109375" style="12" customWidth="1"/>
    <col min="8454" max="8454" width="0.7109375" style="12" customWidth="1"/>
    <col min="8455" max="8456" width="11.7109375" style="12" customWidth="1"/>
    <col min="8457" max="8457" width="0.7109375" style="12" customWidth="1"/>
    <col min="8458" max="8458" width="11.7109375" style="12" customWidth="1"/>
    <col min="8459" max="8459" width="0.7109375" style="12" customWidth="1"/>
    <col min="8460" max="8465" width="11.7109375" style="12" customWidth="1"/>
    <col min="8466" max="8688" width="9.28515625" style="12"/>
    <col min="8689" max="8689" width="3.7109375" style="12" bestFit="1" customWidth="1"/>
    <col min="8690" max="8690" width="40.28515625" style="12" customWidth="1"/>
    <col min="8691" max="8691" width="8.42578125" style="12" customWidth="1"/>
    <col min="8692" max="8693" width="11.7109375" style="12" customWidth="1"/>
    <col min="8694" max="8694" width="0.7109375" style="12" customWidth="1"/>
    <col min="8695" max="8696" width="11.7109375" style="12" customWidth="1"/>
    <col min="8697" max="8697" width="0.7109375" style="12" customWidth="1"/>
    <col min="8698" max="8698" width="11.7109375" style="12" customWidth="1"/>
    <col min="8699" max="8699" width="0.7109375" style="12" customWidth="1"/>
    <col min="8700" max="8701" width="11.7109375" style="12" customWidth="1"/>
    <col min="8702" max="8702" width="0.7109375" style="12" customWidth="1"/>
    <col min="8703" max="8704" width="11.7109375" style="12" customWidth="1"/>
    <col min="8705" max="8705" width="0.7109375" style="12" customWidth="1"/>
    <col min="8706" max="8706" width="11.7109375" style="12" customWidth="1"/>
    <col min="8707" max="8707" width="0.7109375" style="12" customWidth="1"/>
    <col min="8708" max="8709" width="11.7109375" style="12" customWidth="1"/>
    <col min="8710" max="8710" width="0.7109375" style="12" customWidth="1"/>
    <col min="8711" max="8712" width="11.7109375" style="12" customWidth="1"/>
    <col min="8713" max="8713" width="0.7109375" style="12" customWidth="1"/>
    <col min="8714" max="8714" width="11.7109375" style="12" customWidth="1"/>
    <col min="8715" max="8715" width="0.7109375" style="12" customWidth="1"/>
    <col min="8716" max="8721" width="11.7109375" style="12" customWidth="1"/>
    <col min="8722" max="8944" width="9.28515625" style="12"/>
    <col min="8945" max="8945" width="3.7109375" style="12" bestFit="1" customWidth="1"/>
    <col min="8946" max="8946" width="40.28515625" style="12" customWidth="1"/>
    <col min="8947" max="8947" width="8.42578125" style="12" customWidth="1"/>
    <col min="8948" max="8949" width="11.7109375" style="12" customWidth="1"/>
    <col min="8950" max="8950" width="0.7109375" style="12" customWidth="1"/>
    <col min="8951" max="8952" width="11.7109375" style="12" customWidth="1"/>
    <col min="8953" max="8953" width="0.7109375" style="12" customWidth="1"/>
    <col min="8954" max="8954" width="11.7109375" style="12" customWidth="1"/>
    <col min="8955" max="8955" width="0.7109375" style="12" customWidth="1"/>
    <col min="8956" max="8957" width="11.7109375" style="12" customWidth="1"/>
    <col min="8958" max="8958" width="0.7109375" style="12" customWidth="1"/>
    <col min="8959" max="8960" width="11.7109375" style="12" customWidth="1"/>
    <col min="8961" max="8961" width="0.7109375" style="12" customWidth="1"/>
    <col min="8962" max="8962" width="11.7109375" style="12" customWidth="1"/>
    <col min="8963" max="8963" width="0.7109375" style="12" customWidth="1"/>
    <col min="8964" max="8965" width="11.7109375" style="12" customWidth="1"/>
    <col min="8966" max="8966" width="0.7109375" style="12" customWidth="1"/>
    <col min="8967" max="8968" width="11.7109375" style="12" customWidth="1"/>
    <col min="8969" max="8969" width="0.7109375" style="12" customWidth="1"/>
    <col min="8970" max="8970" width="11.7109375" style="12" customWidth="1"/>
    <col min="8971" max="8971" width="0.7109375" style="12" customWidth="1"/>
    <col min="8972" max="8977" width="11.7109375" style="12" customWidth="1"/>
    <col min="8978" max="9200" width="9.28515625" style="12"/>
    <col min="9201" max="9201" width="3.7109375" style="12" bestFit="1" customWidth="1"/>
    <col min="9202" max="9202" width="40.28515625" style="12" customWidth="1"/>
    <col min="9203" max="9203" width="8.42578125" style="12" customWidth="1"/>
    <col min="9204" max="9205" width="11.7109375" style="12" customWidth="1"/>
    <col min="9206" max="9206" width="0.7109375" style="12" customWidth="1"/>
    <col min="9207" max="9208" width="11.7109375" style="12" customWidth="1"/>
    <col min="9209" max="9209" width="0.7109375" style="12" customWidth="1"/>
    <col min="9210" max="9210" width="11.7109375" style="12" customWidth="1"/>
    <col min="9211" max="9211" width="0.7109375" style="12" customWidth="1"/>
    <col min="9212" max="9213" width="11.7109375" style="12" customWidth="1"/>
    <col min="9214" max="9214" width="0.7109375" style="12" customWidth="1"/>
    <col min="9215" max="9216" width="11.7109375" style="12" customWidth="1"/>
    <col min="9217" max="9217" width="0.7109375" style="12" customWidth="1"/>
    <col min="9218" max="9218" width="11.7109375" style="12" customWidth="1"/>
    <col min="9219" max="9219" width="0.7109375" style="12" customWidth="1"/>
    <col min="9220" max="9221" width="11.7109375" style="12" customWidth="1"/>
    <col min="9222" max="9222" width="0.7109375" style="12" customWidth="1"/>
    <col min="9223" max="9224" width="11.7109375" style="12" customWidth="1"/>
    <col min="9225" max="9225" width="0.7109375" style="12" customWidth="1"/>
    <col min="9226" max="9226" width="11.7109375" style="12" customWidth="1"/>
    <col min="9227" max="9227" width="0.7109375" style="12" customWidth="1"/>
    <col min="9228" max="9233" width="11.7109375" style="12" customWidth="1"/>
    <col min="9234" max="9456" width="9.28515625" style="12"/>
    <col min="9457" max="9457" width="3.7109375" style="12" bestFit="1" customWidth="1"/>
    <col min="9458" max="9458" width="40.28515625" style="12" customWidth="1"/>
    <col min="9459" max="9459" width="8.42578125" style="12" customWidth="1"/>
    <col min="9460" max="9461" width="11.7109375" style="12" customWidth="1"/>
    <col min="9462" max="9462" width="0.7109375" style="12" customWidth="1"/>
    <col min="9463" max="9464" width="11.7109375" style="12" customWidth="1"/>
    <col min="9465" max="9465" width="0.7109375" style="12" customWidth="1"/>
    <col min="9466" max="9466" width="11.7109375" style="12" customWidth="1"/>
    <col min="9467" max="9467" width="0.7109375" style="12" customWidth="1"/>
    <col min="9468" max="9469" width="11.7109375" style="12" customWidth="1"/>
    <col min="9470" max="9470" width="0.7109375" style="12" customWidth="1"/>
    <col min="9471" max="9472" width="11.7109375" style="12" customWidth="1"/>
    <col min="9473" max="9473" width="0.7109375" style="12" customWidth="1"/>
    <col min="9474" max="9474" width="11.7109375" style="12" customWidth="1"/>
    <col min="9475" max="9475" width="0.7109375" style="12" customWidth="1"/>
    <col min="9476" max="9477" width="11.7109375" style="12" customWidth="1"/>
    <col min="9478" max="9478" width="0.7109375" style="12" customWidth="1"/>
    <col min="9479" max="9480" width="11.7109375" style="12" customWidth="1"/>
    <col min="9481" max="9481" width="0.7109375" style="12" customWidth="1"/>
    <col min="9482" max="9482" width="11.7109375" style="12" customWidth="1"/>
    <col min="9483" max="9483" width="0.7109375" style="12" customWidth="1"/>
    <col min="9484" max="9489" width="11.7109375" style="12" customWidth="1"/>
    <col min="9490" max="9712" width="9.28515625" style="12"/>
    <col min="9713" max="9713" width="3.7109375" style="12" bestFit="1" customWidth="1"/>
    <col min="9714" max="9714" width="40.28515625" style="12" customWidth="1"/>
    <col min="9715" max="9715" width="8.42578125" style="12" customWidth="1"/>
    <col min="9716" max="9717" width="11.7109375" style="12" customWidth="1"/>
    <col min="9718" max="9718" width="0.7109375" style="12" customWidth="1"/>
    <col min="9719" max="9720" width="11.7109375" style="12" customWidth="1"/>
    <col min="9721" max="9721" width="0.7109375" style="12" customWidth="1"/>
    <col min="9722" max="9722" width="11.7109375" style="12" customWidth="1"/>
    <col min="9723" max="9723" width="0.7109375" style="12" customWidth="1"/>
    <col min="9724" max="9725" width="11.7109375" style="12" customWidth="1"/>
    <col min="9726" max="9726" width="0.7109375" style="12" customWidth="1"/>
    <col min="9727" max="9728" width="11.7109375" style="12" customWidth="1"/>
    <col min="9729" max="9729" width="0.7109375" style="12" customWidth="1"/>
    <col min="9730" max="9730" width="11.7109375" style="12" customWidth="1"/>
    <col min="9731" max="9731" width="0.7109375" style="12" customWidth="1"/>
    <col min="9732" max="9733" width="11.7109375" style="12" customWidth="1"/>
    <col min="9734" max="9734" width="0.7109375" style="12" customWidth="1"/>
    <col min="9735" max="9736" width="11.7109375" style="12" customWidth="1"/>
    <col min="9737" max="9737" width="0.7109375" style="12" customWidth="1"/>
    <col min="9738" max="9738" width="11.7109375" style="12" customWidth="1"/>
    <col min="9739" max="9739" width="0.7109375" style="12" customWidth="1"/>
    <col min="9740" max="9745" width="11.7109375" style="12" customWidth="1"/>
    <col min="9746" max="9968" width="9.28515625" style="12"/>
    <col min="9969" max="9969" width="3.7109375" style="12" bestFit="1" customWidth="1"/>
    <col min="9970" max="9970" width="40.28515625" style="12" customWidth="1"/>
    <col min="9971" max="9971" width="8.42578125" style="12" customWidth="1"/>
    <col min="9972" max="9973" width="11.7109375" style="12" customWidth="1"/>
    <col min="9974" max="9974" width="0.7109375" style="12" customWidth="1"/>
    <col min="9975" max="9976" width="11.7109375" style="12" customWidth="1"/>
    <col min="9977" max="9977" width="0.7109375" style="12" customWidth="1"/>
    <col min="9978" max="9978" width="11.7109375" style="12" customWidth="1"/>
    <col min="9979" max="9979" width="0.7109375" style="12" customWidth="1"/>
    <col min="9980" max="9981" width="11.7109375" style="12" customWidth="1"/>
    <col min="9982" max="9982" width="0.7109375" style="12" customWidth="1"/>
    <col min="9983" max="9984" width="11.7109375" style="12" customWidth="1"/>
    <col min="9985" max="9985" width="0.7109375" style="12" customWidth="1"/>
    <col min="9986" max="9986" width="11.7109375" style="12" customWidth="1"/>
    <col min="9987" max="9987" width="0.7109375" style="12" customWidth="1"/>
    <col min="9988" max="9989" width="11.7109375" style="12" customWidth="1"/>
    <col min="9990" max="9990" width="0.7109375" style="12" customWidth="1"/>
    <col min="9991" max="9992" width="11.7109375" style="12" customWidth="1"/>
    <col min="9993" max="9993" width="0.7109375" style="12" customWidth="1"/>
    <col min="9994" max="9994" width="11.7109375" style="12" customWidth="1"/>
    <col min="9995" max="9995" width="0.7109375" style="12" customWidth="1"/>
    <col min="9996" max="10001" width="11.7109375" style="12" customWidth="1"/>
    <col min="10002" max="10224" width="9.28515625" style="12"/>
    <col min="10225" max="10225" width="3.7109375" style="12" bestFit="1" customWidth="1"/>
    <col min="10226" max="10226" width="40.28515625" style="12" customWidth="1"/>
    <col min="10227" max="10227" width="8.42578125" style="12" customWidth="1"/>
    <col min="10228" max="10229" width="11.7109375" style="12" customWidth="1"/>
    <col min="10230" max="10230" width="0.7109375" style="12" customWidth="1"/>
    <col min="10231" max="10232" width="11.7109375" style="12" customWidth="1"/>
    <col min="10233" max="10233" width="0.7109375" style="12" customWidth="1"/>
    <col min="10234" max="10234" width="11.7109375" style="12" customWidth="1"/>
    <col min="10235" max="10235" width="0.7109375" style="12" customWidth="1"/>
    <col min="10236" max="10237" width="11.7109375" style="12" customWidth="1"/>
    <col min="10238" max="10238" width="0.7109375" style="12" customWidth="1"/>
    <col min="10239" max="10240" width="11.7109375" style="12" customWidth="1"/>
    <col min="10241" max="10241" width="0.7109375" style="12" customWidth="1"/>
    <col min="10242" max="10242" width="11.7109375" style="12" customWidth="1"/>
    <col min="10243" max="10243" width="0.7109375" style="12" customWidth="1"/>
    <col min="10244" max="10245" width="11.7109375" style="12" customWidth="1"/>
    <col min="10246" max="10246" width="0.7109375" style="12" customWidth="1"/>
    <col min="10247" max="10248" width="11.7109375" style="12" customWidth="1"/>
    <col min="10249" max="10249" width="0.7109375" style="12" customWidth="1"/>
    <col min="10250" max="10250" width="11.7109375" style="12" customWidth="1"/>
    <col min="10251" max="10251" width="0.7109375" style="12" customWidth="1"/>
    <col min="10252" max="10257" width="11.7109375" style="12" customWidth="1"/>
    <col min="10258" max="10480" width="9.28515625" style="12"/>
    <col min="10481" max="10481" width="3.7109375" style="12" bestFit="1" customWidth="1"/>
    <col min="10482" max="10482" width="40.28515625" style="12" customWidth="1"/>
    <col min="10483" max="10483" width="8.42578125" style="12" customWidth="1"/>
    <col min="10484" max="10485" width="11.7109375" style="12" customWidth="1"/>
    <col min="10486" max="10486" width="0.7109375" style="12" customWidth="1"/>
    <col min="10487" max="10488" width="11.7109375" style="12" customWidth="1"/>
    <col min="10489" max="10489" width="0.7109375" style="12" customWidth="1"/>
    <col min="10490" max="10490" width="11.7109375" style="12" customWidth="1"/>
    <col min="10491" max="10491" width="0.7109375" style="12" customWidth="1"/>
    <col min="10492" max="10493" width="11.7109375" style="12" customWidth="1"/>
    <col min="10494" max="10494" width="0.7109375" style="12" customWidth="1"/>
    <col min="10495" max="10496" width="11.7109375" style="12" customWidth="1"/>
    <col min="10497" max="10497" width="0.7109375" style="12" customWidth="1"/>
    <col min="10498" max="10498" width="11.7109375" style="12" customWidth="1"/>
    <col min="10499" max="10499" width="0.7109375" style="12" customWidth="1"/>
    <col min="10500" max="10501" width="11.7109375" style="12" customWidth="1"/>
    <col min="10502" max="10502" width="0.7109375" style="12" customWidth="1"/>
    <col min="10503" max="10504" width="11.7109375" style="12" customWidth="1"/>
    <col min="10505" max="10505" width="0.7109375" style="12" customWidth="1"/>
    <col min="10506" max="10506" width="11.7109375" style="12" customWidth="1"/>
    <col min="10507" max="10507" width="0.7109375" style="12" customWidth="1"/>
    <col min="10508" max="10513" width="11.7109375" style="12" customWidth="1"/>
    <col min="10514" max="10736" width="9.28515625" style="12"/>
    <col min="10737" max="10737" width="3.7109375" style="12" bestFit="1" customWidth="1"/>
    <col min="10738" max="10738" width="40.28515625" style="12" customWidth="1"/>
    <col min="10739" max="10739" width="8.42578125" style="12" customWidth="1"/>
    <col min="10740" max="10741" width="11.7109375" style="12" customWidth="1"/>
    <col min="10742" max="10742" width="0.7109375" style="12" customWidth="1"/>
    <col min="10743" max="10744" width="11.7109375" style="12" customWidth="1"/>
    <col min="10745" max="10745" width="0.7109375" style="12" customWidth="1"/>
    <col min="10746" max="10746" width="11.7109375" style="12" customWidth="1"/>
    <col min="10747" max="10747" width="0.7109375" style="12" customWidth="1"/>
    <col min="10748" max="10749" width="11.7109375" style="12" customWidth="1"/>
    <col min="10750" max="10750" width="0.7109375" style="12" customWidth="1"/>
    <col min="10751" max="10752" width="11.7109375" style="12" customWidth="1"/>
    <col min="10753" max="10753" width="0.7109375" style="12" customWidth="1"/>
    <col min="10754" max="10754" width="11.7109375" style="12" customWidth="1"/>
    <col min="10755" max="10755" width="0.7109375" style="12" customWidth="1"/>
    <col min="10756" max="10757" width="11.7109375" style="12" customWidth="1"/>
    <col min="10758" max="10758" width="0.7109375" style="12" customWidth="1"/>
    <col min="10759" max="10760" width="11.7109375" style="12" customWidth="1"/>
    <col min="10761" max="10761" width="0.7109375" style="12" customWidth="1"/>
    <col min="10762" max="10762" width="11.7109375" style="12" customWidth="1"/>
    <col min="10763" max="10763" width="0.7109375" style="12" customWidth="1"/>
    <col min="10764" max="10769" width="11.7109375" style="12" customWidth="1"/>
    <col min="10770" max="10992" width="9.28515625" style="12"/>
    <col min="10993" max="10993" width="3.7109375" style="12" bestFit="1" customWidth="1"/>
    <col min="10994" max="10994" width="40.28515625" style="12" customWidth="1"/>
    <col min="10995" max="10995" width="8.42578125" style="12" customWidth="1"/>
    <col min="10996" max="10997" width="11.7109375" style="12" customWidth="1"/>
    <col min="10998" max="10998" width="0.7109375" style="12" customWidth="1"/>
    <col min="10999" max="11000" width="11.7109375" style="12" customWidth="1"/>
    <col min="11001" max="11001" width="0.7109375" style="12" customWidth="1"/>
    <col min="11002" max="11002" width="11.7109375" style="12" customWidth="1"/>
    <col min="11003" max="11003" width="0.7109375" style="12" customWidth="1"/>
    <col min="11004" max="11005" width="11.7109375" style="12" customWidth="1"/>
    <col min="11006" max="11006" width="0.7109375" style="12" customWidth="1"/>
    <col min="11007" max="11008" width="11.7109375" style="12" customWidth="1"/>
    <col min="11009" max="11009" width="0.7109375" style="12" customWidth="1"/>
    <col min="11010" max="11010" width="11.7109375" style="12" customWidth="1"/>
    <col min="11011" max="11011" width="0.7109375" style="12" customWidth="1"/>
    <col min="11012" max="11013" width="11.7109375" style="12" customWidth="1"/>
    <col min="11014" max="11014" width="0.7109375" style="12" customWidth="1"/>
    <col min="11015" max="11016" width="11.7109375" style="12" customWidth="1"/>
    <col min="11017" max="11017" width="0.7109375" style="12" customWidth="1"/>
    <col min="11018" max="11018" width="11.7109375" style="12" customWidth="1"/>
    <col min="11019" max="11019" width="0.7109375" style="12" customWidth="1"/>
    <col min="11020" max="11025" width="11.7109375" style="12" customWidth="1"/>
    <col min="11026" max="11248" width="9.28515625" style="12"/>
    <col min="11249" max="11249" width="3.7109375" style="12" bestFit="1" customWidth="1"/>
    <col min="11250" max="11250" width="40.28515625" style="12" customWidth="1"/>
    <col min="11251" max="11251" width="8.42578125" style="12" customWidth="1"/>
    <col min="11252" max="11253" width="11.7109375" style="12" customWidth="1"/>
    <col min="11254" max="11254" width="0.7109375" style="12" customWidth="1"/>
    <col min="11255" max="11256" width="11.7109375" style="12" customWidth="1"/>
    <col min="11257" max="11257" width="0.7109375" style="12" customWidth="1"/>
    <col min="11258" max="11258" width="11.7109375" style="12" customWidth="1"/>
    <col min="11259" max="11259" width="0.7109375" style="12" customWidth="1"/>
    <col min="11260" max="11261" width="11.7109375" style="12" customWidth="1"/>
    <col min="11262" max="11262" width="0.7109375" style="12" customWidth="1"/>
    <col min="11263" max="11264" width="11.7109375" style="12" customWidth="1"/>
    <col min="11265" max="11265" width="0.7109375" style="12" customWidth="1"/>
    <col min="11266" max="11266" width="11.7109375" style="12" customWidth="1"/>
    <col min="11267" max="11267" width="0.7109375" style="12" customWidth="1"/>
    <col min="11268" max="11269" width="11.7109375" style="12" customWidth="1"/>
    <col min="11270" max="11270" width="0.7109375" style="12" customWidth="1"/>
    <col min="11271" max="11272" width="11.7109375" style="12" customWidth="1"/>
    <col min="11273" max="11273" width="0.7109375" style="12" customWidth="1"/>
    <col min="11274" max="11274" width="11.7109375" style="12" customWidth="1"/>
    <col min="11275" max="11275" width="0.7109375" style="12" customWidth="1"/>
    <col min="11276" max="11281" width="11.7109375" style="12" customWidth="1"/>
    <col min="11282" max="11504" width="9.28515625" style="12"/>
    <col min="11505" max="11505" width="3.7109375" style="12" bestFit="1" customWidth="1"/>
    <col min="11506" max="11506" width="40.28515625" style="12" customWidth="1"/>
    <col min="11507" max="11507" width="8.42578125" style="12" customWidth="1"/>
    <col min="11508" max="11509" width="11.7109375" style="12" customWidth="1"/>
    <col min="11510" max="11510" width="0.7109375" style="12" customWidth="1"/>
    <col min="11511" max="11512" width="11.7109375" style="12" customWidth="1"/>
    <col min="11513" max="11513" width="0.7109375" style="12" customWidth="1"/>
    <col min="11514" max="11514" width="11.7109375" style="12" customWidth="1"/>
    <col min="11515" max="11515" width="0.7109375" style="12" customWidth="1"/>
    <col min="11516" max="11517" width="11.7109375" style="12" customWidth="1"/>
    <col min="11518" max="11518" width="0.7109375" style="12" customWidth="1"/>
    <col min="11519" max="11520" width="11.7109375" style="12" customWidth="1"/>
    <col min="11521" max="11521" width="0.7109375" style="12" customWidth="1"/>
    <col min="11522" max="11522" width="11.7109375" style="12" customWidth="1"/>
    <col min="11523" max="11523" width="0.7109375" style="12" customWidth="1"/>
    <col min="11524" max="11525" width="11.7109375" style="12" customWidth="1"/>
    <col min="11526" max="11526" width="0.7109375" style="12" customWidth="1"/>
    <col min="11527" max="11528" width="11.7109375" style="12" customWidth="1"/>
    <col min="11529" max="11529" width="0.7109375" style="12" customWidth="1"/>
    <col min="11530" max="11530" width="11.7109375" style="12" customWidth="1"/>
    <col min="11531" max="11531" width="0.7109375" style="12" customWidth="1"/>
    <col min="11532" max="11537" width="11.7109375" style="12" customWidth="1"/>
    <col min="11538" max="11760" width="9.28515625" style="12"/>
    <col min="11761" max="11761" width="3.7109375" style="12" bestFit="1" customWidth="1"/>
    <col min="11762" max="11762" width="40.28515625" style="12" customWidth="1"/>
    <col min="11763" max="11763" width="8.42578125" style="12" customWidth="1"/>
    <col min="11764" max="11765" width="11.7109375" style="12" customWidth="1"/>
    <col min="11766" max="11766" width="0.7109375" style="12" customWidth="1"/>
    <col min="11767" max="11768" width="11.7109375" style="12" customWidth="1"/>
    <col min="11769" max="11769" width="0.7109375" style="12" customWidth="1"/>
    <col min="11770" max="11770" width="11.7109375" style="12" customWidth="1"/>
    <col min="11771" max="11771" width="0.7109375" style="12" customWidth="1"/>
    <col min="11772" max="11773" width="11.7109375" style="12" customWidth="1"/>
    <col min="11774" max="11774" width="0.7109375" style="12" customWidth="1"/>
    <col min="11775" max="11776" width="11.7109375" style="12" customWidth="1"/>
    <col min="11777" max="11777" width="0.7109375" style="12" customWidth="1"/>
    <col min="11778" max="11778" width="11.7109375" style="12" customWidth="1"/>
    <col min="11779" max="11779" width="0.7109375" style="12" customWidth="1"/>
    <col min="11780" max="11781" width="11.7109375" style="12" customWidth="1"/>
    <col min="11782" max="11782" width="0.7109375" style="12" customWidth="1"/>
    <col min="11783" max="11784" width="11.7109375" style="12" customWidth="1"/>
    <col min="11785" max="11785" width="0.7109375" style="12" customWidth="1"/>
    <col min="11786" max="11786" width="11.7109375" style="12" customWidth="1"/>
    <col min="11787" max="11787" width="0.7109375" style="12" customWidth="1"/>
    <col min="11788" max="11793" width="11.7109375" style="12" customWidth="1"/>
    <col min="11794" max="12016" width="9.28515625" style="12"/>
    <col min="12017" max="12017" width="3.7109375" style="12" bestFit="1" customWidth="1"/>
    <col min="12018" max="12018" width="40.28515625" style="12" customWidth="1"/>
    <col min="12019" max="12019" width="8.42578125" style="12" customWidth="1"/>
    <col min="12020" max="12021" width="11.7109375" style="12" customWidth="1"/>
    <col min="12022" max="12022" width="0.7109375" style="12" customWidth="1"/>
    <col min="12023" max="12024" width="11.7109375" style="12" customWidth="1"/>
    <col min="12025" max="12025" width="0.7109375" style="12" customWidth="1"/>
    <col min="12026" max="12026" width="11.7109375" style="12" customWidth="1"/>
    <col min="12027" max="12027" width="0.7109375" style="12" customWidth="1"/>
    <col min="12028" max="12029" width="11.7109375" style="12" customWidth="1"/>
    <col min="12030" max="12030" width="0.7109375" style="12" customWidth="1"/>
    <col min="12031" max="12032" width="11.7109375" style="12" customWidth="1"/>
    <col min="12033" max="12033" width="0.7109375" style="12" customWidth="1"/>
    <col min="12034" max="12034" width="11.7109375" style="12" customWidth="1"/>
    <col min="12035" max="12035" width="0.7109375" style="12" customWidth="1"/>
    <col min="12036" max="12037" width="11.7109375" style="12" customWidth="1"/>
    <col min="12038" max="12038" width="0.7109375" style="12" customWidth="1"/>
    <col min="12039" max="12040" width="11.7109375" style="12" customWidth="1"/>
    <col min="12041" max="12041" width="0.7109375" style="12" customWidth="1"/>
    <col min="12042" max="12042" width="11.7109375" style="12" customWidth="1"/>
    <col min="12043" max="12043" width="0.7109375" style="12" customWidth="1"/>
    <col min="12044" max="12049" width="11.7109375" style="12" customWidth="1"/>
    <col min="12050" max="12272" width="9.28515625" style="12"/>
    <col min="12273" max="12273" width="3.7109375" style="12" bestFit="1" customWidth="1"/>
    <col min="12274" max="12274" width="40.28515625" style="12" customWidth="1"/>
    <col min="12275" max="12275" width="8.42578125" style="12" customWidth="1"/>
    <col min="12276" max="12277" width="11.7109375" style="12" customWidth="1"/>
    <col min="12278" max="12278" width="0.7109375" style="12" customWidth="1"/>
    <col min="12279" max="12280" width="11.7109375" style="12" customWidth="1"/>
    <col min="12281" max="12281" width="0.7109375" style="12" customWidth="1"/>
    <col min="12282" max="12282" width="11.7109375" style="12" customWidth="1"/>
    <col min="12283" max="12283" width="0.7109375" style="12" customWidth="1"/>
    <col min="12284" max="12285" width="11.7109375" style="12" customWidth="1"/>
    <col min="12286" max="12286" width="0.7109375" style="12" customWidth="1"/>
    <col min="12287" max="12288" width="11.7109375" style="12" customWidth="1"/>
    <col min="12289" max="12289" width="0.7109375" style="12" customWidth="1"/>
    <col min="12290" max="12290" width="11.7109375" style="12" customWidth="1"/>
    <col min="12291" max="12291" width="0.7109375" style="12" customWidth="1"/>
    <col min="12292" max="12293" width="11.7109375" style="12" customWidth="1"/>
    <col min="12294" max="12294" width="0.7109375" style="12" customWidth="1"/>
    <col min="12295" max="12296" width="11.7109375" style="12" customWidth="1"/>
    <col min="12297" max="12297" width="0.7109375" style="12" customWidth="1"/>
    <col min="12298" max="12298" width="11.7109375" style="12" customWidth="1"/>
    <col min="12299" max="12299" width="0.7109375" style="12" customWidth="1"/>
    <col min="12300" max="12305" width="11.7109375" style="12" customWidth="1"/>
    <col min="12306" max="12528" width="9.28515625" style="12"/>
    <col min="12529" max="12529" width="3.7109375" style="12" bestFit="1" customWidth="1"/>
    <col min="12530" max="12530" width="40.28515625" style="12" customWidth="1"/>
    <col min="12531" max="12531" width="8.42578125" style="12" customWidth="1"/>
    <col min="12532" max="12533" width="11.7109375" style="12" customWidth="1"/>
    <col min="12534" max="12534" width="0.7109375" style="12" customWidth="1"/>
    <col min="12535" max="12536" width="11.7109375" style="12" customWidth="1"/>
    <col min="12537" max="12537" width="0.7109375" style="12" customWidth="1"/>
    <col min="12538" max="12538" width="11.7109375" style="12" customWidth="1"/>
    <col min="12539" max="12539" width="0.7109375" style="12" customWidth="1"/>
    <col min="12540" max="12541" width="11.7109375" style="12" customWidth="1"/>
    <col min="12542" max="12542" width="0.7109375" style="12" customWidth="1"/>
    <col min="12543" max="12544" width="11.7109375" style="12" customWidth="1"/>
    <col min="12545" max="12545" width="0.7109375" style="12" customWidth="1"/>
    <col min="12546" max="12546" width="11.7109375" style="12" customWidth="1"/>
    <col min="12547" max="12547" width="0.7109375" style="12" customWidth="1"/>
    <col min="12548" max="12549" width="11.7109375" style="12" customWidth="1"/>
    <col min="12550" max="12550" width="0.7109375" style="12" customWidth="1"/>
    <col min="12551" max="12552" width="11.7109375" style="12" customWidth="1"/>
    <col min="12553" max="12553" width="0.7109375" style="12" customWidth="1"/>
    <col min="12554" max="12554" width="11.7109375" style="12" customWidth="1"/>
    <col min="12555" max="12555" width="0.7109375" style="12" customWidth="1"/>
    <col min="12556" max="12561" width="11.7109375" style="12" customWidth="1"/>
    <col min="12562" max="12784" width="9.28515625" style="12"/>
    <col min="12785" max="12785" width="3.7109375" style="12" bestFit="1" customWidth="1"/>
    <col min="12786" max="12786" width="40.28515625" style="12" customWidth="1"/>
    <col min="12787" max="12787" width="8.42578125" style="12" customWidth="1"/>
    <col min="12788" max="12789" width="11.7109375" style="12" customWidth="1"/>
    <col min="12790" max="12790" width="0.7109375" style="12" customWidth="1"/>
    <col min="12791" max="12792" width="11.7109375" style="12" customWidth="1"/>
    <col min="12793" max="12793" width="0.7109375" style="12" customWidth="1"/>
    <col min="12794" max="12794" width="11.7109375" style="12" customWidth="1"/>
    <col min="12795" max="12795" width="0.7109375" style="12" customWidth="1"/>
    <col min="12796" max="12797" width="11.7109375" style="12" customWidth="1"/>
    <col min="12798" max="12798" width="0.7109375" style="12" customWidth="1"/>
    <col min="12799" max="12800" width="11.7109375" style="12" customWidth="1"/>
    <col min="12801" max="12801" width="0.7109375" style="12" customWidth="1"/>
    <col min="12802" max="12802" width="11.7109375" style="12" customWidth="1"/>
    <col min="12803" max="12803" width="0.7109375" style="12" customWidth="1"/>
    <col min="12804" max="12805" width="11.7109375" style="12" customWidth="1"/>
    <col min="12806" max="12806" width="0.7109375" style="12" customWidth="1"/>
    <col min="12807" max="12808" width="11.7109375" style="12" customWidth="1"/>
    <col min="12809" max="12809" width="0.7109375" style="12" customWidth="1"/>
    <col min="12810" max="12810" width="11.7109375" style="12" customWidth="1"/>
    <col min="12811" max="12811" width="0.7109375" style="12" customWidth="1"/>
    <col min="12812" max="12817" width="11.7109375" style="12" customWidth="1"/>
    <col min="12818" max="13040" width="9.28515625" style="12"/>
    <col min="13041" max="13041" width="3.7109375" style="12" bestFit="1" customWidth="1"/>
    <col min="13042" max="13042" width="40.28515625" style="12" customWidth="1"/>
    <col min="13043" max="13043" width="8.42578125" style="12" customWidth="1"/>
    <col min="13044" max="13045" width="11.7109375" style="12" customWidth="1"/>
    <col min="13046" max="13046" width="0.7109375" style="12" customWidth="1"/>
    <col min="13047" max="13048" width="11.7109375" style="12" customWidth="1"/>
    <col min="13049" max="13049" width="0.7109375" style="12" customWidth="1"/>
    <col min="13050" max="13050" width="11.7109375" style="12" customWidth="1"/>
    <col min="13051" max="13051" width="0.7109375" style="12" customWidth="1"/>
    <col min="13052" max="13053" width="11.7109375" style="12" customWidth="1"/>
    <col min="13054" max="13054" width="0.7109375" style="12" customWidth="1"/>
    <col min="13055" max="13056" width="11.7109375" style="12" customWidth="1"/>
    <col min="13057" max="13057" width="0.7109375" style="12" customWidth="1"/>
    <col min="13058" max="13058" width="11.7109375" style="12" customWidth="1"/>
    <col min="13059" max="13059" width="0.7109375" style="12" customWidth="1"/>
    <col min="13060" max="13061" width="11.7109375" style="12" customWidth="1"/>
    <col min="13062" max="13062" width="0.7109375" style="12" customWidth="1"/>
    <col min="13063" max="13064" width="11.7109375" style="12" customWidth="1"/>
    <col min="13065" max="13065" width="0.7109375" style="12" customWidth="1"/>
    <col min="13066" max="13066" width="11.7109375" style="12" customWidth="1"/>
    <col min="13067" max="13067" width="0.7109375" style="12" customWidth="1"/>
    <col min="13068" max="13073" width="11.7109375" style="12" customWidth="1"/>
    <col min="13074" max="13296" width="9.28515625" style="12"/>
    <col min="13297" max="13297" width="3.7109375" style="12" bestFit="1" customWidth="1"/>
    <col min="13298" max="13298" width="40.28515625" style="12" customWidth="1"/>
    <col min="13299" max="13299" width="8.42578125" style="12" customWidth="1"/>
    <col min="13300" max="13301" width="11.7109375" style="12" customWidth="1"/>
    <col min="13302" max="13302" width="0.7109375" style="12" customWidth="1"/>
    <col min="13303" max="13304" width="11.7109375" style="12" customWidth="1"/>
    <col min="13305" max="13305" width="0.7109375" style="12" customWidth="1"/>
    <col min="13306" max="13306" width="11.7109375" style="12" customWidth="1"/>
    <col min="13307" max="13307" width="0.7109375" style="12" customWidth="1"/>
    <col min="13308" max="13309" width="11.7109375" style="12" customWidth="1"/>
    <col min="13310" max="13310" width="0.7109375" style="12" customWidth="1"/>
    <col min="13311" max="13312" width="11.7109375" style="12" customWidth="1"/>
    <col min="13313" max="13313" width="0.7109375" style="12" customWidth="1"/>
    <col min="13314" max="13314" width="11.7109375" style="12" customWidth="1"/>
    <col min="13315" max="13315" width="0.7109375" style="12" customWidth="1"/>
    <col min="13316" max="13317" width="11.7109375" style="12" customWidth="1"/>
    <col min="13318" max="13318" width="0.7109375" style="12" customWidth="1"/>
    <col min="13319" max="13320" width="11.7109375" style="12" customWidth="1"/>
    <col min="13321" max="13321" width="0.7109375" style="12" customWidth="1"/>
    <col min="13322" max="13322" width="11.7109375" style="12" customWidth="1"/>
    <col min="13323" max="13323" width="0.7109375" style="12" customWidth="1"/>
    <col min="13324" max="13329" width="11.7109375" style="12" customWidth="1"/>
    <col min="13330" max="13552" width="9.28515625" style="12"/>
    <col min="13553" max="13553" width="3.7109375" style="12" bestFit="1" customWidth="1"/>
    <col min="13554" max="13554" width="40.28515625" style="12" customWidth="1"/>
    <col min="13555" max="13555" width="8.42578125" style="12" customWidth="1"/>
    <col min="13556" max="13557" width="11.7109375" style="12" customWidth="1"/>
    <col min="13558" max="13558" width="0.7109375" style="12" customWidth="1"/>
    <col min="13559" max="13560" width="11.7109375" style="12" customWidth="1"/>
    <col min="13561" max="13561" width="0.7109375" style="12" customWidth="1"/>
    <col min="13562" max="13562" width="11.7109375" style="12" customWidth="1"/>
    <col min="13563" max="13563" width="0.7109375" style="12" customWidth="1"/>
    <col min="13564" max="13565" width="11.7109375" style="12" customWidth="1"/>
    <col min="13566" max="13566" width="0.7109375" style="12" customWidth="1"/>
    <col min="13567" max="13568" width="11.7109375" style="12" customWidth="1"/>
    <col min="13569" max="13569" width="0.7109375" style="12" customWidth="1"/>
    <col min="13570" max="13570" width="11.7109375" style="12" customWidth="1"/>
    <col min="13571" max="13571" width="0.7109375" style="12" customWidth="1"/>
    <col min="13572" max="13573" width="11.7109375" style="12" customWidth="1"/>
    <col min="13574" max="13574" width="0.7109375" style="12" customWidth="1"/>
    <col min="13575" max="13576" width="11.7109375" style="12" customWidth="1"/>
    <col min="13577" max="13577" width="0.7109375" style="12" customWidth="1"/>
    <col min="13578" max="13578" width="11.7109375" style="12" customWidth="1"/>
    <col min="13579" max="13579" width="0.7109375" style="12" customWidth="1"/>
    <col min="13580" max="13585" width="11.7109375" style="12" customWidth="1"/>
    <col min="13586" max="13808" width="9.28515625" style="12"/>
    <col min="13809" max="13809" width="3.7109375" style="12" bestFit="1" customWidth="1"/>
    <col min="13810" max="13810" width="40.28515625" style="12" customWidth="1"/>
    <col min="13811" max="13811" width="8.42578125" style="12" customWidth="1"/>
    <col min="13812" max="13813" width="11.7109375" style="12" customWidth="1"/>
    <col min="13814" max="13814" width="0.7109375" style="12" customWidth="1"/>
    <col min="13815" max="13816" width="11.7109375" style="12" customWidth="1"/>
    <col min="13817" max="13817" width="0.7109375" style="12" customWidth="1"/>
    <col min="13818" max="13818" width="11.7109375" style="12" customWidth="1"/>
    <col min="13819" max="13819" width="0.7109375" style="12" customWidth="1"/>
    <col min="13820" max="13821" width="11.7109375" style="12" customWidth="1"/>
    <col min="13822" max="13822" width="0.7109375" style="12" customWidth="1"/>
    <col min="13823" max="13824" width="11.7109375" style="12" customWidth="1"/>
    <col min="13825" max="13825" width="0.7109375" style="12" customWidth="1"/>
    <col min="13826" max="13826" width="11.7109375" style="12" customWidth="1"/>
    <col min="13827" max="13827" width="0.7109375" style="12" customWidth="1"/>
    <col min="13828" max="13829" width="11.7109375" style="12" customWidth="1"/>
    <col min="13830" max="13830" width="0.7109375" style="12" customWidth="1"/>
    <col min="13831" max="13832" width="11.7109375" style="12" customWidth="1"/>
    <col min="13833" max="13833" width="0.7109375" style="12" customWidth="1"/>
    <col min="13834" max="13834" width="11.7109375" style="12" customWidth="1"/>
    <col min="13835" max="13835" width="0.7109375" style="12" customWidth="1"/>
    <col min="13836" max="13841" width="11.7109375" style="12" customWidth="1"/>
    <col min="13842" max="14064" width="9.28515625" style="12"/>
    <col min="14065" max="14065" width="3.7109375" style="12" bestFit="1" customWidth="1"/>
    <col min="14066" max="14066" width="40.28515625" style="12" customWidth="1"/>
    <col min="14067" max="14067" width="8.42578125" style="12" customWidth="1"/>
    <col min="14068" max="14069" width="11.7109375" style="12" customWidth="1"/>
    <col min="14070" max="14070" width="0.7109375" style="12" customWidth="1"/>
    <col min="14071" max="14072" width="11.7109375" style="12" customWidth="1"/>
    <col min="14073" max="14073" width="0.7109375" style="12" customWidth="1"/>
    <col min="14074" max="14074" width="11.7109375" style="12" customWidth="1"/>
    <col min="14075" max="14075" width="0.7109375" style="12" customWidth="1"/>
    <col min="14076" max="14077" width="11.7109375" style="12" customWidth="1"/>
    <col min="14078" max="14078" width="0.7109375" style="12" customWidth="1"/>
    <col min="14079" max="14080" width="11.7109375" style="12" customWidth="1"/>
    <col min="14081" max="14081" width="0.7109375" style="12" customWidth="1"/>
    <col min="14082" max="14082" width="11.7109375" style="12" customWidth="1"/>
    <col min="14083" max="14083" width="0.7109375" style="12" customWidth="1"/>
    <col min="14084" max="14085" width="11.7109375" style="12" customWidth="1"/>
    <col min="14086" max="14086" width="0.7109375" style="12" customWidth="1"/>
    <col min="14087" max="14088" width="11.7109375" style="12" customWidth="1"/>
    <col min="14089" max="14089" width="0.7109375" style="12" customWidth="1"/>
    <col min="14090" max="14090" width="11.7109375" style="12" customWidth="1"/>
    <col min="14091" max="14091" width="0.7109375" style="12" customWidth="1"/>
    <col min="14092" max="14097" width="11.7109375" style="12" customWidth="1"/>
    <col min="14098" max="14320" width="9.28515625" style="12"/>
    <col min="14321" max="14321" width="3.7109375" style="12" bestFit="1" customWidth="1"/>
    <col min="14322" max="14322" width="40.28515625" style="12" customWidth="1"/>
    <col min="14323" max="14323" width="8.42578125" style="12" customWidth="1"/>
    <col min="14324" max="14325" width="11.7109375" style="12" customWidth="1"/>
    <col min="14326" max="14326" width="0.7109375" style="12" customWidth="1"/>
    <col min="14327" max="14328" width="11.7109375" style="12" customWidth="1"/>
    <col min="14329" max="14329" width="0.7109375" style="12" customWidth="1"/>
    <col min="14330" max="14330" width="11.7109375" style="12" customWidth="1"/>
    <col min="14331" max="14331" width="0.7109375" style="12" customWidth="1"/>
    <col min="14332" max="14333" width="11.7109375" style="12" customWidth="1"/>
    <col min="14334" max="14334" width="0.7109375" style="12" customWidth="1"/>
    <col min="14335" max="14336" width="11.7109375" style="12" customWidth="1"/>
    <col min="14337" max="14337" width="0.7109375" style="12" customWidth="1"/>
    <col min="14338" max="14338" width="11.7109375" style="12" customWidth="1"/>
    <col min="14339" max="14339" width="0.7109375" style="12" customWidth="1"/>
    <col min="14340" max="14341" width="11.7109375" style="12" customWidth="1"/>
    <col min="14342" max="14342" width="0.7109375" style="12" customWidth="1"/>
    <col min="14343" max="14344" width="11.7109375" style="12" customWidth="1"/>
    <col min="14345" max="14345" width="0.7109375" style="12" customWidth="1"/>
    <col min="14346" max="14346" width="11.7109375" style="12" customWidth="1"/>
    <col min="14347" max="14347" width="0.7109375" style="12" customWidth="1"/>
    <col min="14348" max="14353" width="11.7109375" style="12" customWidth="1"/>
    <col min="14354" max="14576" width="9.28515625" style="12"/>
    <col min="14577" max="14577" width="3.7109375" style="12" bestFit="1" customWidth="1"/>
    <col min="14578" max="14578" width="40.28515625" style="12" customWidth="1"/>
    <col min="14579" max="14579" width="8.42578125" style="12" customWidth="1"/>
    <col min="14580" max="14581" width="11.7109375" style="12" customWidth="1"/>
    <col min="14582" max="14582" width="0.7109375" style="12" customWidth="1"/>
    <col min="14583" max="14584" width="11.7109375" style="12" customWidth="1"/>
    <col min="14585" max="14585" width="0.7109375" style="12" customWidth="1"/>
    <col min="14586" max="14586" width="11.7109375" style="12" customWidth="1"/>
    <col min="14587" max="14587" width="0.7109375" style="12" customWidth="1"/>
    <col min="14588" max="14589" width="11.7109375" style="12" customWidth="1"/>
    <col min="14590" max="14590" width="0.7109375" style="12" customWidth="1"/>
    <col min="14591" max="14592" width="11.7109375" style="12" customWidth="1"/>
    <col min="14593" max="14593" width="0.7109375" style="12" customWidth="1"/>
    <col min="14594" max="14594" width="11.7109375" style="12" customWidth="1"/>
    <col min="14595" max="14595" width="0.7109375" style="12" customWidth="1"/>
    <col min="14596" max="14597" width="11.7109375" style="12" customWidth="1"/>
    <col min="14598" max="14598" width="0.7109375" style="12" customWidth="1"/>
    <col min="14599" max="14600" width="11.7109375" style="12" customWidth="1"/>
    <col min="14601" max="14601" width="0.7109375" style="12" customWidth="1"/>
    <col min="14602" max="14602" width="11.7109375" style="12" customWidth="1"/>
    <col min="14603" max="14603" width="0.7109375" style="12" customWidth="1"/>
    <col min="14604" max="14609" width="11.7109375" style="12" customWidth="1"/>
    <col min="14610" max="14832" width="9.28515625" style="12"/>
    <col min="14833" max="14833" width="3.7109375" style="12" bestFit="1" customWidth="1"/>
    <col min="14834" max="14834" width="40.28515625" style="12" customWidth="1"/>
    <col min="14835" max="14835" width="8.42578125" style="12" customWidth="1"/>
    <col min="14836" max="14837" width="11.7109375" style="12" customWidth="1"/>
    <col min="14838" max="14838" width="0.7109375" style="12" customWidth="1"/>
    <col min="14839" max="14840" width="11.7109375" style="12" customWidth="1"/>
    <col min="14841" max="14841" width="0.7109375" style="12" customWidth="1"/>
    <col min="14842" max="14842" width="11.7109375" style="12" customWidth="1"/>
    <col min="14843" max="14843" width="0.7109375" style="12" customWidth="1"/>
    <col min="14844" max="14845" width="11.7109375" style="12" customWidth="1"/>
    <col min="14846" max="14846" width="0.7109375" style="12" customWidth="1"/>
    <col min="14847" max="14848" width="11.7109375" style="12" customWidth="1"/>
    <col min="14849" max="14849" width="0.7109375" style="12" customWidth="1"/>
    <col min="14850" max="14850" width="11.7109375" style="12" customWidth="1"/>
    <col min="14851" max="14851" width="0.7109375" style="12" customWidth="1"/>
    <col min="14852" max="14853" width="11.7109375" style="12" customWidth="1"/>
    <col min="14854" max="14854" width="0.7109375" style="12" customWidth="1"/>
    <col min="14855" max="14856" width="11.7109375" style="12" customWidth="1"/>
    <col min="14857" max="14857" width="0.7109375" style="12" customWidth="1"/>
    <col min="14858" max="14858" width="11.7109375" style="12" customWidth="1"/>
    <col min="14859" max="14859" width="0.7109375" style="12" customWidth="1"/>
    <col min="14860" max="14865" width="11.7109375" style="12" customWidth="1"/>
    <col min="14866" max="15088" width="9.28515625" style="12"/>
    <col min="15089" max="15089" width="3.7109375" style="12" bestFit="1" customWidth="1"/>
    <col min="15090" max="15090" width="40.28515625" style="12" customWidth="1"/>
    <col min="15091" max="15091" width="8.42578125" style="12" customWidth="1"/>
    <col min="15092" max="15093" width="11.7109375" style="12" customWidth="1"/>
    <col min="15094" max="15094" width="0.7109375" style="12" customWidth="1"/>
    <col min="15095" max="15096" width="11.7109375" style="12" customWidth="1"/>
    <col min="15097" max="15097" width="0.7109375" style="12" customWidth="1"/>
    <col min="15098" max="15098" width="11.7109375" style="12" customWidth="1"/>
    <col min="15099" max="15099" width="0.7109375" style="12" customWidth="1"/>
    <col min="15100" max="15101" width="11.7109375" style="12" customWidth="1"/>
    <col min="15102" max="15102" width="0.7109375" style="12" customWidth="1"/>
    <col min="15103" max="15104" width="11.7109375" style="12" customWidth="1"/>
    <col min="15105" max="15105" width="0.7109375" style="12" customWidth="1"/>
    <col min="15106" max="15106" width="11.7109375" style="12" customWidth="1"/>
    <col min="15107" max="15107" width="0.7109375" style="12" customWidth="1"/>
    <col min="15108" max="15109" width="11.7109375" style="12" customWidth="1"/>
    <col min="15110" max="15110" width="0.7109375" style="12" customWidth="1"/>
    <col min="15111" max="15112" width="11.7109375" style="12" customWidth="1"/>
    <col min="15113" max="15113" width="0.7109375" style="12" customWidth="1"/>
    <col min="15114" max="15114" width="11.7109375" style="12" customWidth="1"/>
    <col min="15115" max="15115" width="0.7109375" style="12" customWidth="1"/>
    <col min="15116" max="15121" width="11.7109375" style="12" customWidth="1"/>
    <col min="15122" max="15344" width="9.28515625" style="12"/>
    <col min="15345" max="15345" width="3.7109375" style="12" bestFit="1" customWidth="1"/>
    <col min="15346" max="15346" width="40.28515625" style="12" customWidth="1"/>
    <col min="15347" max="15347" width="8.42578125" style="12" customWidth="1"/>
    <col min="15348" max="15349" width="11.7109375" style="12" customWidth="1"/>
    <col min="15350" max="15350" width="0.7109375" style="12" customWidth="1"/>
    <col min="15351" max="15352" width="11.7109375" style="12" customWidth="1"/>
    <col min="15353" max="15353" width="0.7109375" style="12" customWidth="1"/>
    <col min="15354" max="15354" width="11.7109375" style="12" customWidth="1"/>
    <col min="15355" max="15355" width="0.7109375" style="12" customWidth="1"/>
    <col min="15356" max="15357" width="11.7109375" style="12" customWidth="1"/>
    <col min="15358" max="15358" width="0.7109375" style="12" customWidth="1"/>
    <col min="15359" max="15360" width="11.7109375" style="12" customWidth="1"/>
    <col min="15361" max="15361" width="0.7109375" style="12" customWidth="1"/>
    <col min="15362" max="15362" width="11.7109375" style="12" customWidth="1"/>
    <col min="15363" max="15363" width="0.7109375" style="12" customWidth="1"/>
    <col min="15364" max="15365" width="11.7109375" style="12" customWidth="1"/>
    <col min="15366" max="15366" width="0.7109375" style="12" customWidth="1"/>
    <col min="15367" max="15368" width="11.7109375" style="12" customWidth="1"/>
    <col min="15369" max="15369" width="0.7109375" style="12" customWidth="1"/>
    <col min="15370" max="15370" width="11.7109375" style="12" customWidth="1"/>
    <col min="15371" max="15371" width="0.7109375" style="12" customWidth="1"/>
    <col min="15372" max="15377" width="11.7109375" style="12" customWidth="1"/>
    <col min="15378" max="15600" width="9.28515625" style="12"/>
    <col min="15601" max="15601" width="3.7109375" style="12" bestFit="1" customWidth="1"/>
    <col min="15602" max="15602" width="40.28515625" style="12" customWidth="1"/>
    <col min="15603" max="15603" width="8.42578125" style="12" customWidth="1"/>
    <col min="15604" max="15605" width="11.7109375" style="12" customWidth="1"/>
    <col min="15606" max="15606" width="0.7109375" style="12" customWidth="1"/>
    <col min="15607" max="15608" width="11.7109375" style="12" customWidth="1"/>
    <col min="15609" max="15609" width="0.7109375" style="12" customWidth="1"/>
    <col min="15610" max="15610" width="11.7109375" style="12" customWidth="1"/>
    <col min="15611" max="15611" width="0.7109375" style="12" customWidth="1"/>
    <col min="15612" max="15613" width="11.7109375" style="12" customWidth="1"/>
    <col min="15614" max="15614" width="0.7109375" style="12" customWidth="1"/>
    <col min="15615" max="15616" width="11.7109375" style="12" customWidth="1"/>
    <col min="15617" max="15617" width="0.7109375" style="12" customWidth="1"/>
    <col min="15618" max="15618" width="11.7109375" style="12" customWidth="1"/>
    <col min="15619" max="15619" width="0.7109375" style="12" customWidth="1"/>
    <col min="15620" max="15621" width="11.7109375" style="12" customWidth="1"/>
    <col min="15622" max="15622" width="0.7109375" style="12" customWidth="1"/>
    <col min="15623" max="15624" width="11.7109375" style="12" customWidth="1"/>
    <col min="15625" max="15625" width="0.7109375" style="12" customWidth="1"/>
    <col min="15626" max="15626" width="11.7109375" style="12" customWidth="1"/>
    <col min="15627" max="15627" width="0.7109375" style="12" customWidth="1"/>
    <col min="15628" max="15633" width="11.7109375" style="12" customWidth="1"/>
    <col min="15634" max="15856" width="9.28515625" style="12"/>
    <col min="15857" max="15857" width="3.7109375" style="12" bestFit="1" customWidth="1"/>
    <col min="15858" max="15858" width="40.28515625" style="12" customWidth="1"/>
    <col min="15859" max="15859" width="8.42578125" style="12" customWidth="1"/>
    <col min="15860" max="15861" width="11.7109375" style="12" customWidth="1"/>
    <col min="15862" max="15862" width="0.7109375" style="12" customWidth="1"/>
    <col min="15863" max="15864" width="11.7109375" style="12" customWidth="1"/>
    <col min="15865" max="15865" width="0.7109375" style="12" customWidth="1"/>
    <col min="15866" max="15866" width="11.7109375" style="12" customWidth="1"/>
    <col min="15867" max="15867" width="0.7109375" style="12" customWidth="1"/>
    <col min="15868" max="15869" width="11.7109375" style="12" customWidth="1"/>
    <col min="15870" max="15870" width="0.7109375" style="12" customWidth="1"/>
    <col min="15871" max="15872" width="11.7109375" style="12" customWidth="1"/>
    <col min="15873" max="15873" width="0.7109375" style="12" customWidth="1"/>
    <col min="15874" max="15874" width="11.7109375" style="12" customWidth="1"/>
    <col min="15875" max="15875" width="0.7109375" style="12" customWidth="1"/>
    <col min="15876" max="15877" width="11.7109375" style="12" customWidth="1"/>
    <col min="15878" max="15878" width="0.7109375" style="12" customWidth="1"/>
    <col min="15879" max="15880" width="11.7109375" style="12" customWidth="1"/>
    <col min="15881" max="15881" width="0.7109375" style="12" customWidth="1"/>
    <col min="15882" max="15882" width="11.7109375" style="12" customWidth="1"/>
    <col min="15883" max="15883" width="0.7109375" style="12" customWidth="1"/>
    <col min="15884" max="15889" width="11.7109375" style="12" customWidth="1"/>
    <col min="15890" max="16112" width="9.28515625" style="12"/>
    <col min="16113" max="16113" width="3.7109375" style="12" bestFit="1" customWidth="1"/>
    <col min="16114" max="16114" width="40.28515625" style="12" customWidth="1"/>
    <col min="16115" max="16115" width="8.42578125" style="12" customWidth="1"/>
    <col min="16116" max="16117" width="11.7109375" style="12" customWidth="1"/>
    <col min="16118" max="16118" width="0.7109375" style="12" customWidth="1"/>
    <col min="16119" max="16120" width="11.7109375" style="12" customWidth="1"/>
    <col min="16121" max="16121" width="0.7109375" style="12" customWidth="1"/>
    <col min="16122" max="16122" width="11.7109375" style="12" customWidth="1"/>
    <col min="16123" max="16123" width="0.7109375" style="12" customWidth="1"/>
    <col min="16124" max="16125" width="11.7109375" style="12" customWidth="1"/>
    <col min="16126" max="16126" width="0.7109375" style="12" customWidth="1"/>
    <col min="16127" max="16128" width="11.7109375" style="12" customWidth="1"/>
    <col min="16129" max="16129" width="0.7109375" style="12" customWidth="1"/>
    <col min="16130" max="16130" width="11.7109375" style="12" customWidth="1"/>
    <col min="16131" max="16131" width="0.7109375" style="12" customWidth="1"/>
    <col min="16132" max="16133" width="11.7109375" style="12" customWidth="1"/>
    <col min="16134" max="16134" width="0.7109375" style="12" customWidth="1"/>
    <col min="16135" max="16136" width="11.7109375" style="12" customWidth="1"/>
    <col min="16137" max="16137" width="0.7109375" style="12" customWidth="1"/>
    <col min="16138" max="16138" width="11.7109375" style="12" customWidth="1"/>
    <col min="16139" max="16139" width="0.7109375" style="12" customWidth="1"/>
    <col min="16140" max="16145" width="11.7109375" style="12" customWidth="1"/>
    <col min="16146" max="16376" width="9.28515625" style="12"/>
    <col min="16377" max="16384" width="9.28515625" style="12" customWidth="1"/>
  </cols>
  <sheetData>
    <row r="1" spans="1:41" s="1" customFormat="1" ht="16.5" customHeight="1" x14ac:dyDescent="0.25"/>
    <row r="2" spans="1:41" s="1" customFormat="1" ht="16.5" customHeight="1" x14ac:dyDescent="0.25">
      <c r="B2" s="434" t="s">
        <v>252</v>
      </c>
      <c r="C2" s="435"/>
      <c r="D2" s="435"/>
      <c r="E2" s="435"/>
      <c r="F2" s="435"/>
      <c r="G2" s="435"/>
      <c r="H2" s="140"/>
      <c r="I2" s="139"/>
      <c r="J2" s="139"/>
      <c r="K2" s="139"/>
      <c r="L2" s="2"/>
      <c r="M2" s="2"/>
      <c r="N2" s="4"/>
      <c r="O2" s="2"/>
      <c r="P2" s="2"/>
      <c r="Q2" s="2"/>
      <c r="R2" s="2"/>
      <c r="S2" s="2"/>
      <c r="T2" s="2"/>
      <c r="U2" s="4"/>
      <c r="V2" s="430" t="s">
        <v>1</v>
      </c>
      <c r="W2" s="436"/>
      <c r="X2" s="142"/>
      <c r="Y2" s="144">
        <f>CoverPage!B15</f>
        <v>0</v>
      </c>
    </row>
    <row r="3" spans="1:41" s="1" customFormat="1" ht="16.5" customHeight="1" x14ac:dyDescent="0.25">
      <c r="L3" s="2"/>
      <c r="M3" s="2"/>
      <c r="N3" s="2"/>
      <c r="O3" s="2"/>
      <c r="P3" s="2"/>
      <c r="Q3" s="2"/>
      <c r="R3" s="2"/>
      <c r="S3" s="430" t="s">
        <v>250</v>
      </c>
      <c r="T3" s="431"/>
      <c r="U3" s="432"/>
      <c r="V3" s="437">
        <f>CoverPage!B7</f>
        <v>0</v>
      </c>
      <c r="W3" s="438"/>
      <c r="X3" s="438"/>
      <c r="Y3" s="439"/>
    </row>
    <row r="4" spans="1:41" s="1" customFormat="1" ht="16.5" customHeight="1" x14ac:dyDescent="0.25">
      <c r="B4" s="58" t="s">
        <v>127</v>
      </c>
      <c r="C4" s="64"/>
      <c r="D4" s="64"/>
      <c r="E4" s="64"/>
      <c r="F4" s="64"/>
      <c r="G4" s="64"/>
      <c r="H4" s="64"/>
      <c r="I4" s="65"/>
      <c r="J4" s="65"/>
      <c r="K4" s="65"/>
      <c r="L4" s="2"/>
      <c r="M4" s="2"/>
      <c r="N4" s="2"/>
      <c r="O4" s="2"/>
      <c r="P4" s="2"/>
      <c r="Q4" s="2"/>
      <c r="R4" s="2"/>
      <c r="S4" s="209" t="s">
        <v>3</v>
      </c>
      <c r="T4" s="440">
        <f>CoverPage!B3</f>
        <v>0</v>
      </c>
      <c r="U4" s="441"/>
      <c r="V4" s="441"/>
      <c r="W4" s="441"/>
      <c r="X4" s="441"/>
      <c r="Y4" s="442"/>
    </row>
    <row r="5" spans="1:41" s="1" customFormat="1" ht="16.5" customHeight="1" x14ac:dyDescent="0.25">
      <c r="B5" s="433"/>
      <c r="C5" s="433"/>
      <c r="D5" s="433"/>
      <c r="E5" s="433"/>
      <c r="F5" s="433"/>
      <c r="L5" s="2"/>
      <c r="M5" s="2"/>
      <c r="N5" s="2"/>
      <c r="O5" s="2"/>
      <c r="P5" s="2"/>
      <c r="Q5" s="2"/>
      <c r="R5" s="2"/>
      <c r="S5" s="158" t="s">
        <v>251</v>
      </c>
      <c r="T5" s="440">
        <f>CoverPage!B4</f>
        <v>0</v>
      </c>
      <c r="U5" s="441"/>
      <c r="V5" s="442"/>
      <c r="W5" s="153" t="s">
        <v>136</v>
      </c>
      <c r="X5" s="169"/>
      <c r="Y5" s="163">
        <f>CoverPage!B5</f>
        <v>0</v>
      </c>
    </row>
    <row r="6" spans="1:41" s="1" customFormat="1" ht="16.5" customHeight="1" x14ac:dyDescent="0.25">
      <c r="B6" s="141"/>
      <c r="C6" s="141"/>
      <c r="D6" s="141"/>
      <c r="E6" s="141"/>
      <c r="F6" s="141"/>
      <c r="L6" s="2"/>
      <c r="M6" s="2"/>
      <c r="N6" s="2"/>
      <c r="O6" s="2"/>
      <c r="P6" s="2"/>
      <c r="Q6" s="2"/>
      <c r="R6" s="2"/>
      <c r="S6" s="166"/>
      <c r="T6" s="167"/>
      <c r="U6" s="155"/>
      <c r="V6" s="168"/>
      <c r="W6" s="153" t="s">
        <v>137</v>
      </c>
      <c r="X6" s="169"/>
      <c r="Y6" s="163">
        <f>CoverPage!B6</f>
        <v>0</v>
      </c>
    </row>
    <row r="7" spans="1:41" ht="84.75" customHeight="1" thickBot="1" x14ac:dyDescent="0.2">
      <c r="A7" s="104" t="s">
        <v>5</v>
      </c>
      <c r="B7" s="7" t="s">
        <v>6</v>
      </c>
      <c r="C7" s="8" t="s">
        <v>128</v>
      </c>
      <c r="D7" s="8" t="s">
        <v>140</v>
      </c>
      <c r="E7" s="8" t="s">
        <v>155</v>
      </c>
      <c r="F7" s="8"/>
      <c r="G7" s="8" t="s">
        <v>141</v>
      </c>
      <c r="H7" s="8" t="s">
        <v>142</v>
      </c>
      <c r="I7" s="8"/>
      <c r="J7" s="8" t="s">
        <v>154</v>
      </c>
      <c r="K7" s="66"/>
      <c r="L7" s="8" t="s">
        <v>143</v>
      </c>
      <c r="M7" s="8" t="s">
        <v>144</v>
      </c>
      <c r="N7" s="8"/>
      <c r="O7" s="8" t="s">
        <v>145</v>
      </c>
      <c r="P7" s="8" t="s">
        <v>146</v>
      </c>
      <c r="Q7" s="67"/>
      <c r="R7" s="8" t="s">
        <v>153</v>
      </c>
      <c r="S7" s="8" t="s">
        <v>242</v>
      </c>
      <c r="T7" s="8" t="s">
        <v>243</v>
      </c>
      <c r="U7" s="8"/>
      <c r="V7" s="8" t="s">
        <v>244</v>
      </c>
      <c r="W7" s="8" t="s">
        <v>245</v>
      </c>
      <c r="X7" s="67"/>
      <c r="Y7" s="8" t="s">
        <v>264</v>
      </c>
    </row>
    <row r="8" spans="1:41" s="68" customFormat="1" ht="15" customHeight="1" thickBot="1" x14ac:dyDescent="0.2">
      <c r="A8" s="112"/>
      <c r="B8" s="119" t="s">
        <v>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</row>
    <row r="9" spans="1:41" ht="15" customHeight="1" x14ac:dyDescent="0.15">
      <c r="A9" s="112">
        <v>30</v>
      </c>
      <c r="B9" s="17" t="s">
        <v>8</v>
      </c>
      <c r="C9" s="69">
        <f>'A -- FFS'!G9</f>
        <v>0</v>
      </c>
      <c r="D9" s="18"/>
      <c r="E9" s="105">
        <f>VLOOKUP(B9,'B -- PER DIEM'!$B$9:$I$21,8,FALSE)</f>
        <v>0</v>
      </c>
      <c r="F9" s="18"/>
      <c r="G9" s="18"/>
      <c r="H9" s="19">
        <f>C9*G9</f>
        <v>0</v>
      </c>
      <c r="I9" s="18"/>
      <c r="J9" s="19">
        <f>E9+H9</f>
        <v>0</v>
      </c>
      <c r="K9" s="21"/>
      <c r="L9" s="70"/>
      <c r="M9" s="105">
        <f>VLOOKUP(B9,'B -- PER DIEM'!$B$9:$K$21,10,FALSE)</f>
        <v>0</v>
      </c>
      <c r="N9" s="18"/>
      <c r="O9" s="18"/>
      <c r="P9" s="18">
        <f t="shared" ref="P9:P21" si="0">C9*O9</f>
        <v>0</v>
      </c>
      <c r="Q9" s="18"/>
      <c r="R9" s="18">
        <f>M9+P9</f>
        <v>0</v>
      </c>
      <c r="S9" s="70"/>
      <c r="T9" s="105">
        <f>VLOOKUP(B9,'B -- PER DIEM'!$B$9:$M$21,12,FALSE)</f>
        <v>0</v>
      </c>
      <c r="U9" s="18"/>
      <c r="V9" s="18"/>
      <c r="W9" s="18">
        <f t="shared" ref="W9:W21" si="1">C9*V9</f>
        <v>0</v>
      </c>
      <c r="X9" s="18"/>
      <c r="Y9" s="18">
        <f>T9+W9</f>
        <v>0</v>
      </c>
    </row>
    <row r="10" spans="1:41" ht="15" customHeight="1" x14ac:dyDescent="0.15">
      <c r="A10" s="112">
        <v>31</v>
      </c>
      <c r="B10" s="17" t="s">
        <v>9</v>
      </c>
      <c r="C10" s="69">
        <f>'A -- FFS'!G10</f>
        <v>0</v>
      </c>
      <c r="D10" s="23"/>
      <c r="E10" s="105">
        <f>VLOOKUP(B10,'B -- PER DIEM'!$B$9:$I$21,8,FALSE)</f>
        <v>0</v>
      </c>
      <c r="F10" s="23"/>
      <c r="G10" s="23"/>
      <c r="H10" s="19">
        <f t="shared" ref="H10:H77" si="2">C10*G10</f>
        <v>0</v>
      </c>
      <c r="I10" s="23"/>
      <c r="J10" s="19">
        <f t="shared" ref="J10:J77" si="3">E10+H10</f>
        <v>0</v>
      </c>
      <c r="K10" s="24"/>
      <c r="L10" s="71"/>
      <c r="M10" s="105">
        <f>VLOOKUP(B10,'B -- PER DIEM'!$B$9:$K$21,10,FALSE)</f>
        <v>0</v>
      </c>
      <c r="N10" s="23"/>
      <c r="O10" s="23"/>
      <c r="P10" s="18">
        <f t="shared" si="0"/>
        <v>0</v>
      </c>
      <c r="Q10" s="23"/>
      <c r="R10" s="18">
        <f>M10+P10</f>
        <v>0</v>
      </c>
      <c r="S10" s="71"/>
      <c r="T10" s="105">
        <f>VLOOKUP(B10,'B -- PER DIEM'!$B$9:$M$21,12,FALSE)</f>
        <v>0</v>
      </c>
      <c r="U10" s="23"/>
      <c r="V10" s="23"/>
      <c r="W10" s="18">
        <f t="shared" si="1"/>
        <v>0</v>
      </c>
      <c r="X10" s="23"/>
      <c r="Y10" s="18">
        <f>T10+W10</f>
        <v>0</v>
      </c>
    </row>
    <row r="11" spans="1:41" ht="15" customHeight="1" x14ac:dyDescent="0.15">
      <c r="A11" s="112">
        <v>32</v>
      </c>
      <c r="B11" s="17" t="s">
        <v>10</v>
      </c>
      <c r="C11" s="69">
        <f>'A -- FFS'!G11</f>
        <v>0</v>
      </c>
      <c r="D11" s="23"/>
      <c r="E11" s="105">
        <f>VLOOKUP(B11,'B -- PER DIEM'!$B$9:$I$21,8,FALSE)</f>
        <v>0</v>
      </c>
      <c r="F11" s="23"/>
      <c r="G11" s="23"/>
      <c r="H11" s="19">
        <f t="shared" si="2"/>
        <v>0</v>
      </c>
      <c r="I11" s="23"/>
      <c r="J11" s="19">
        <f t="shared" si="3"/>
        <v>0</v>
      </c>
      <c r="K11" s="24"/>
      <c r="L11" s="71"/>
      <c r="M11" s="105">
        <f>VLOOKUP(B11,'B -- PER DIEM'!$B$9:$K$21,10,FALSE)</f>
        <v>0</v>
      </c>
      <c r="N11" s="23"/>
      <c r="O11" s="23"/>
      <c r="P11" s="18">
        <f t="shared" si="0"/>
        <v>0</v>
      </c>
      <c r="Q11" s="23"/>
      <c r="R11" s="18">
        <f t="shared" ref="R11:R21" si="4">M11+P11</f>
        <v>0</v>
      </c>
      <c r="S11" s="71"/>
      <c r="T11" s="105">
        <f>VLOOKUP(B11,'B -- PER DIEM'!$B$9:$M$21,12,FALSE)</f>
        <v>0</v>
      </c>
      <c r="U11" s="23"/>
      <c r="V11" s="23"/>
      <c r="W11" s="18">
        <f t="shared" si="1"/>
        <v>0</v>
      </c>
      <c r="X11" s="23"/>
      <c r="Y11" s="18">
        <f t="shared" ref="Y11:Y21" si="5">T11+W11</f>
        <v>0</v>
      </c>
    </row>
    <row r="12" spans="1:41" ht="15" customHeight="1" x14ac:dyDescent="0.15">
      <c r="A12" s="112">
        <v>33</v>
      </c>
      <c r="B12" s="17" t="s">
        <v>11</v>
      </c>
      <c r="C12" s="69">
        <f>'A -- FFS'!G12</f>
        <v>0</v>
      </c>
      <c r="D12" s="23"/>
      <c r="E12" s="105">
        <f>VLOOKUP(B12,'B -- PER DIEM'!$B$9:$I$21,8,FALSE)</f>
        <v>0</v>
      </c>
      <c r="F12" s="23"/>
      <c r="G12" s="23"/>
      <c r="H12" s="19">
        <f>C12*G12</f>
        <v>0</v>
      </c>
      <c r="I12" s="23"/>
      <c r="J12" s="19">
        <f t="shared" si="3"/>
        <v>0</v>
      </c>
      <c r="K12" s="24"/>
      <c r="L12" s="71"/>
      <c r="M12" s="105">
        <f>VLOOKUP(B12,'B -- PER DIEM'!$B$9:$K$21,10,FALSE)</f>
        <v>0</v>
      </c>
      <c r="N12" s="23"/>
      <c r="O12" s="23"/>
      <c r="P12" s="18">
        <f t="shared" si="0"/>
        <v>0</v>
      </c>
      <c r="Q12" s="23"/>
      <c r="R12" s="18">
        <f t="shared" si="4"/>
        <v>0</v>
      </c>
      <c r="S12" s="71"/>
      <c r="T12" s="105">
        <f>VLOOKUP(B12,'B -- PER DIEM'!$B$9:$M$21,12,FALSE)</f>
        <v>0</v>
      </c>
      <c r="U12" s="23"/>
      <c r="V12" s="23"/>
      <c r="W12" s="18">
        <f t="shared" si="1"/>
        <v>0</v>
      </c>
      <c r="X12" s="23"/>
      <c r="Y12" s="18">
        <f t="shared" si="5"/>
        <v>0</v>
      </c>
    </row>
    <row r="13" spans="1:41" ht="15" customHeight="1" x14ac:dyDescent="0.15">
      <c r="A13" s="112">
        <v>34</v>
      </c>
      <c r="B13" s="17" t="s">
        <v>12</v>
      </c>
      <c r="C13" s="69">
        <f>'A -- FFS'!G13</f>
        <v>0</v>
      </c>
      <c r="D13" s="23"/>
      <c r="E13" s="105">
        <f>VLOOKUP(B13,'B -- PER DIEM'!$B$9:$I$21,8,FALSE)</f>
        <v>0</v>
      </c>
      <c r="F13" s="23"/>
      <c r="G13" s="23"/>
      <c r="H13" s="19">
        <f t="shared" si="2"/>
        <v>0</v>
      </c>
      <c r="I13" s="23"/>
      <c r="J13" s="19">
        <f t="shared" si="3"/>
        <v>0</v>
      </c>
      <c r="K13" s="24"/>
      <c r="L13" s="71"/>
      <c r="M13" s="105">
        <f>VLOOKUP(B13,'B -- PER DIEM'!$B$9:$K$21,10,FALSE)</f>
        <v>0</v>
      </c>
      <c r="N13" s="23"/>
      <c r="O13" s="23"/>
      <c r="P13" s="18">
        <f t="shared" si="0"/>
        <v>0</v>
      </c>
      <c r="Q13" s="23"/>
      <c r="R13" s="18">
        <f t="shared" si="4"/>
        <v>0</v>
      </c>
      <c r="S13" s="71"/>
      <c r="T13" s="105">
        <f>VLOOKUP(B13,'B -- PER DIEM'!$B$9:$M$21,12,FALSE)</f>
        <v>0</v>
      </c>
      <c r="U13" s="23"/>
      <c r="V13" s="23"/>
      <c r="W13" s="18">
        <f t="shared" si="1"/>
        <v>0</v>
      </c>
      <c r="X13" s="23"/>
      <c r="Y13" s="18">
        <f t="shared" si="5"/>
        <v>0</v>
      </c>
    </row>
    <row r="14" spans="1:41" ht="15" customHeight="1" x14ac:dyDescent="0.15">
      <c r="A14" s="112">
        <v>35</v>
      </c>
      <c r="B14" s="17" t="s">
        <v>13</v>
      </c>
      <c r="C14" s="69">
        <f>'A -- FFS'!G14</f>
        <v>0</v>
      </c>
      <c r="D14" s="23"/>
      <c r="E14" s="105">
        <f>VLOOKUP(B14,'B -- PER DIEM'!$B$9:$I$21,8,FALSE)</f>
        <v>0</v>
      </c>
      <c r="F14" s="23"/>
      <c r="G14" s="23"/>
      <c r="H14" s="19">
        <f t="shared" ref="H14:H18" si="6">C14*G14</f>
        <v>0</v>
      </c>
      <c r="I14" s="23"/>
      <c r="J14" s="19">
        <f t="shared" ref="J14:J18" si="7">E14+H14</f>
        <v>0</v>
      </c>
      <c r="K14" s="24"/>
      <c r="L14" s="71"/>
      <c r="M14" s="105">
        <f>VLOOKUP(B14,'B -- PER DIEM'!$B$9:$K$21,10,FALSE)</f>
        <v>0</v>
      </c>
      <c r="N14" s="23"/>
      <c r="O14" s="23"/>
      <c r="P14" s="18">
        <f t="shared" si="0"/>
        <v>0</v>
      </c>
      <c r="Q14" s="23"/>
      <c r="R14" s="18">
        <f t="shared" si="4"/>
        <v>0</v>
      </c>
      <c r="S14" s="71"/>
      <c r="T14" s="105">
        <f>VLOOKUP(B14,'B -- PER DIEM'!$B$9:$M$21,12,FALSE)</f>
        <v>0</v>
      </c>
      <c r="U14" s="23"/>
      <c r="V14" s="23"/>
      <c r="W14" s="18">
        <f t="shared" si="1"/>
        <v>0</v>
      </c>
      <c r="X14" s="23"/>
      <c r="Y14" s="18">
        <f t="shared" si="5"/>
        <v>0</v>
      </c>
    </row>
    <row r="15" spans="1:41" ht="15" customHeight="1" x14ac:dyDescent="0.15">
      <c r="A15" s="112">
        <v>40</v>
      </c>
      <c r="B15" s="17" t="s">
        <v>84</v>
      </c>
      <c r="C15" s="69">
        <f>'A -- FFS'!G15</f>
        <v>0</v>
      </c>
      <c r="D15" s="23"/>
      <c r="E15" s="105">
        <f>VLOOKUP(B15,'B -- PER DIEM'!$B$9:$I$21,8,FALSE)</f>
        <v>0</v>
      </c>
      <c r="F15" s="23"/>
      <c r="G15" s="23"/>
      <c r="H15" s="19">
        <f t="shared" si="6"/>
        <v>0</v>
      </c>
      <c r="I15" s="23"/>
      <c r="J15" s="19">
        <f t="shared" si="7"/>
        <v>0</v>
      </c>
      <c r="K15" s="24"/>
      <c r="L15" s="71"/>
      <c r="M15" s="105">
        <f>VLOOKUP(B15,'B -- PER DIEM'!$B$9:$K$21,10,FALSE)</f>
        <v>0</v>
      </c>
      <c r="N15" s="23"/>
      <c r="O15" s="23"/>
      <c r="P15" s="18">
        <f t="shared" si="0"/>
        <v>0</v>
      </c>
      <c r="Q15" s="23"/>
      <c r="R15" s="18">
        <f t="shared" ref="R15:R16" si="8">M15+P15</f>
        <v>0</v>
      </c>
      <c r="S15" s="71"/>
      <c r="T15" s="105">
        <f>VLOOKUP(B15,'B -- PER DIEM'!$B$9:$M$21,12,FALSE)</f>
        <v>0</v>
      </c>
      <c r="U15" s="23"/>
      <c r="V15" s="23"/>
      <c r="W15" s="18">
        <f t="shared" si="1"/>
        <v>0</v>
      </c>
      <c r="X15" s="23"/>
      <c r="Y15" s="18">
        <f t="shared" si="5"/>
        <v>0</v>
      </c>
    </row>
    <row r="16" spans="1:41" ht="15" customHeight="1" x14ac:dyDescent="0.15">
      <c r="A16" s="112">
        <v>41</v>
      </c>
      <c r="B16" s="17" t="s">
        <v>85</v>
      </c>
      <c r="C16" s="69">
        <f>'A -- FFS'!G16</f>
        <v>0</v>
      </c>
      <c r="D16" s="23"/>
      <c r="E16" s="105">
        <f>VLOOKUP(B16,'B -- PER DIEM'!$B$9:$I$21,8,FALSE)</f>
        <v>0</v>
      </c>
      <c r="F16" s="23"/>
      <c r="G16" s="23"/>
      <c r="H16" s="19">
        <f t="shared" si="6"/>
        <v>0</v>
      </c>
      <c r="I16" s="23"/>
      <c r="J16" s="19">
        <f t="shared" si="7"/>
        <v>0</v>
      </c>
      <c r="K16" s="24"/>
      <c r="L16" s="71"/>
      <c r="M16" s="105">
        <f>VLOOKUP(B16,'B -- PER DIEM'!$B$9:$K$21,10,FALSE)</f>
        <v>0</v>
      </c>
      <c r="N16" s="23"/>
      <c r="O16" s="23"/>
      <c r="P16" s="18">
        <f t="shared" si="0"/>
        <v>0</v>
      </c>
      <c r="Q16" s="23"/>
      <c r="R16" s="18">
        <f t="shared" si="8"/>
        <v>0</v>
      </c>
      <c r="S16" s="71"/>
      <c r="T16" s="105">
        <f>VLOOKUP(B16,'B -- PER DIEM'!$B$9:$M$21,12,FALSE)</f>
        <v>0</v>
      </c>
      <c r="U16" s="23"/>
      <c r="V16" s="23"/>
      <c r="W16" s="18">
        <f t="shared" si="1"/>
        <v>0</v>
      </c>
      <c r="X16" s="23"/>
      <c r="Y16" s="18">
        <f t="shared" si="5"/>
        <v>0</v>
      </c>
    </row>
    <row r="17" spans="1:45" ht="15" customHeight="1" x14ac:dyDescent="0.15">
      <c r="A17" s="112">
        <v>42</v>
      </c>
      <c r="B17" s="17" t="s">
        <v>14</v>
      </c>
      <c r="C17" s="69">
        <f>'A -- FFS'!G17</f>
        <v>0</v>
      </c>
      <c r="D17" s="23"/>
      <c r="E17" s="105">
        <f>VLOOKUP(B17,'B -- PER DIEM'!$B$9:$I$21,8,FALSE)</f>
        <v>0</v>
      </c>
      <c r="F17" s="23"/>
      <c r="G17" s="23"/>
      <c r="H17" s="19">
        <f t="shared" si="6"/>
        <v>0</v>
      </c>
      <c r="I17" s="23"/>
      <c r="J17" s="19">
        <f t="shared" si="7"/>
        <v>0</v>
      </c>
      <c r="K17" s="24"/>
      <c r="L17" s="71"/>
      <c r="M17" s="105">
        <f>VLOOKUP(B17,'B -- PER DIEM'!$B$9:$K$21,10,FALSE)</f>
        <v>0</v>
      </c>
      <c r="N17" s="23"/>
      <c r="O17" s="23"/>
      <c r="P17" s="18">
        <f t="shared" si="0"/>
        <v>0</v>
      </c>
      <c r="Q17" s="23"/>
      <c r="R17" s="18">
        <f t="shared" si="4"/>
        <v>0</v>
      </c>
      <c r="S17" s="71"/>
      <c r="T17" s="105">
        <f>VLOOKUP(B17,'B -- PER DIEM'!$B$9:$M$21,12,FALSE)</f>
        <v>0</v>
      </c>
      <c r="U17" s="23"/>
      <c r="V17" s="23"/>
      <c r="W17" s="18">
        <f t="shared" si="1"/>
        <v>0</v>
      </c>
      <c r="X17" s="23"/>
      <c r="Y17" s="18">
        <f t="shared" si="5"/>
        <v>0</v>
      </c>
    </row>
    <row r="18" spans="1:45" ht="15" customHeight="1" x14ac:dyDescent="0.15">
      <c r="A18" s="112">
        <v>43</v>
      </c>
      <c r="B18" s="17" t="s">
        <v>15</v>
      </c>
      <c r="C18" s="69">
        <f>'A -- FFS'!G18</f>
        <v>0</v>
      </c>
      <c r="D18" s="23"/>
      <c r="E18" s="105">
        <f>VLOOKUP(B18,'B -- PER DIEM'!$B$9:$I$21,8,FALSE)</f>
        <v>0</v>
      </c>
      <c r="F18" s="23"/>
      <c r="G18" s="23"/>
      <c r="H18" s="19">
        <f t="shared" si="6"/>
        <v>0</v>
      </c>
      <c r="I18" s="23"/>
      <c r="J18" s="19">
        <f t="shared" si="7"/>
        <v>0</v>
      </c>
      <c r="K18" s="24"/>
      <c r="L18" s="71"/>
      <c r="M18" s="105">
        <f>VLOOKUP(B18,'B -- PER DIEM'!$B$9:$K$21,10,FALSE)</f>
        <v>0</v>
      </c>
      <c r="N18" s="23"/>
      <c r="O18" s="23"/>
      <c r="P18" s="18">
        <f t="shared" si="0"/>
        <v>0</v>
      </c>
      <c r="Q18" s="23"/>
      <c r="R18" s="18">
        <f t="shared" si="4"/>
        <v>0</v>
      </c>
      <c r="S18" s="71"/>
      <c r="T18" s="105">
        <f>VLOOKUP(B18,'B -- PER DIEM'!$B$9:$M$21,12,FALSE)</f>
        <v>0</v>
      </c>
      <c r="U18" s="23"/>
      <c r="V18" s="23"/>
      <c r="W18" s="18">
        <f t="shared" si="1"/>
        <v>0</v>
      </c>
      <c r="X18" s="23"/>
      <c r="Y18" s="18">
        <f t="shared" si="5"/>
        <v>0</v>
      </c>
    </row>
    <row r="19" spans="1:45" ht="15" customHeight="1" x14ac:dyDescent="0.15">
      <c r="A19" s="112">
        <v>44</v>
      </c>
      <c r="B19" s="17" t="s">
        <v>16</v>
      </c>
      <c r="C19" s="69">
        <f>'A -- FFS'!G19</f>
        <v>0</v>
      </c>
      <c r="D19" s="23"/>
      <c r="E19" s="105">
        <f>VLOOKUP(B19,'B -- PER DIEM'!$B$9:$I$21,8,FALSE)</f>
        <v>0</v>
      </c>
      <c r="F19" s="23"/>
      <c r="G19" s="23"/>
      <c r="H19" s="19">
        <f t="shared" si="2"/>
        <v>0</v>
      </c>
      <c r="I19" s="23"/>
      <c r="J19" s="19">
        <f t="shared" si="3"/>
        <v>0</v>
      </c>
      <c r="K19" s="24"/>
      <c r="L19" s="71"/>
      <c r="M19" s="105">
        <f>VLOOKUP(B19,'B -- PER DIEM'!$B$9:$K$21,10,FALSE)</f>
        <v>0</v>
      </c>
      <c r="N19" s="23"/>
      <c r="O19" s="23"/>
      <c r="P19" s="18">
        <f t="shared" si="0"/>
        <v>0</v>
      </c>
      <c r="Q19" s="23"/>
      <c r="R19" s="18">
        <f t="shared" si="4"/>
        <v>0</v>
      </c>
      <c r="S19" s="71"/>
      <c r="T19" s="105">
        <f>VLOOKUP(B19,'B -- PER DIEM'!$B$9:$M$21,12,FALSE)</f>
        <v>0</v>
      </c>
      <c r="U19" s="23"/>
      <c r="V19" s="23"/>
      <c r="W19" s="18">
        <f t="shared" si="1"/>
        <v>0</v>
      </c>
      <c r="X19" s="23"/>
      <c r="Y19" s="18">
        <f t="shared" si="5"/>
        <v>0</v>
      </c>
    </row>
    <row r="20" spans="1:45" ht="15" customHeight="1" x14ac:dyDescent="0.15">
      <c r="A20" s="112">
        <v>45</v>
      </c>
      <c r="B20" s="17" t="s">
        <v>17</v>
      </c>
      <c r="C20" s="69">
        <f>'A -- FFS'!G20</f>
        <v>0</v>
      </c>
      <c r="D20" s="23"/>
      <c r="E20" s="105">
        <f>VLOOKUP(B20,'B -- PER DIEM'!$B$9:$I$21,8,FALSE)</f>
        <v>0</v>
      </c>
      <c r="F20" s="23"/>
      <c r="G20" s="23"/>
      <c r="H20" s="19">
        <f t="shared" si="2"/>
        <v>0</v>
      </c>
      <c r="I20" s="23"/>
      <c r="J20" s="19">
        <f t="shared" si="3"/>
        <v>0</v>
      </c>
      <c r="K20" s="24"/>
      <c r="L20" s="71"/>
      <c r="M20" s="105">
        <f>VLOOKUP(B20,'B -- PER DIEM'!$B$9:$K$21,10,FALSE)</f>
        <v>0</v>
      </c>
      <c r="N20" s="23"/>
      <c r="O20" s="23"/>
      <c r="P20" s="18">
        <f t="shared" si="0"/>
        <v>0</v>
      </c>
      <c r="Q20" s="23"/>
      <c r="R20" s="18">
        <f t="shared" si="4"/>
        <v>0</v>
      </c>
      <c r="S20" s="71"/>
      <c r="T20" s="105">
        <f>VLOOKUP(B20,'B -- PER DIEM'!$B$9:$M$21,12,FALSE)</f>
        <v>0</v>
      </c>
      <c r="U20" s="23"/>
      <c r="V20" s="23"/>
      <c r="W20" s="18">
        <f t="shared" si="1"/>
        <v>0</v>
      </c>
      <c r="X20" s="23"/>
      <c r="Y20" s="18">
        <f t="shared" si="5"/>
        <v>0</v>
      </c>
    </row>
    <row r="21" spans="1:45" ht="15" customHeight="1" thickBot="1" x14ac:dyDescent="0.2">
      <c r="A21" s="112">
        <v>46</v>
      </c>
      <c r="B21" s="25" t="s">
        <v>18</v>
      </c>
      <c r="C21" s="69">
        <f>'A -- FFS'!G21</f>
        <v>0</v>
      </c>
      <c r="D21" s="26"/>
      <c r="E21" s="105">
        <f>VLOOKUP(B21,'B -- PER DIEM'!$B$9:$I$21,8,FALSE)</f>
        <v>0</v>
      </c>
      <c r="F21" s="26"/>
      <c r="G21" s="26"/>
      <c r="H21" s="19">
        <f t="shared" si="2"/>
        <v>0</v>
      </c>
      <c r="I21" s="26"/>
      <c r="J21" s="19">
        <f t="shared" si="3"/>
        <v>0</v>
      </c>
      <c r="K21" s="27"/>
      <c r="L21" s="72"/>
      <c r="M21" s="105">
        <f>VLOOKUP(B21,'B -- PER DIEM'!$B$9:$K$21,10,FALSE)</f>
        <v>0</v>
      </c>
      <c r="N21" s="26"/>
      <c r="O21" s="26"/>
      <c r="P21" s="18">
        <f t="shared" si="0"/>
        <v>0</v>
      </c>
      <c r="Q21" s="26"/>
      <c r="R21" s="18">
        <f t="shared" si="4"/>
        <v>0</v>
      </c>
      <c r="S21" s="72"/>
      <c r="T21" s="105">
        <f>VLOOKUP(B21,'B -- PER DIEM'!$B$9:$M$21,12,FALSE)</f>
        <v>0</v>
      </c>
      <c r="U21" s="26"/>
      <c r="V21" s="26"/>
      <c r="W21" s="18">
        <f t="shared" si="1"/>
        <v>0</v>
      </c>
      <c r="X21" s="26"/>
      <c r="Y21" s="18">
        <f t="shared" si="5"/>
        <v>0</v>
      </c>
    </row>
    <row r="22" spans="1:45" s="68" customFormat="1" ht="15" customHeight="1" thickBot="1" x14ac:dyDescent="0.2">
      <c r="A22" s="112"/>
      <c r="B22" s="119" t="s">
        <v>19</v>
      </c>
      <c r="C22" s="73"/>
      <c r="D22" s="31"/>
      <c r="E22" s="32"/>
      <c r="F22" s="31"/>
      <c r="G22" s="31"/>
      <c r="H22" s="32"/>
      <c r="I22" s="31"/>
      <c r="J22" s="3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1:45" ht="15" customHeight="1" x14ac:dyDescent="0.15">
      <c r="A23" s="112">
        <v>50</v>
      </c>
      <c r="B23" s="17" t="s">
        <v>20</v>
      </c>
      <c r="C23" s="69">
        <f>'A -- FFS'!G23</f>
        <v>0</v>
      </c>
      <c r="D23" s="18"/>
      <c r="E23" s="19">
        <f>C23*D23</f>
        <v>0</v>
      </c>
      <c r="F23" s="18"/>
      <c r="G23" s="18"/>
      <c r="H23" s="19">
        <f t="shared" si="2"/>
        <v>0</v>
      </c>
      <c r="I23" s="18"/>
      <c r="J23" s="19">
        <f t="shared" si="3"/>
        <v>0</v>
      </c>
      <c r="K23" s="21"/>
      <c r="L23" s="70"/>
      <c r="M23" s="18">
        <f t="shared" ref="M23:M49" si="9">C23*L23</f>
        <v>0</v>
      </c>
      <c r="N23" s="18"/>
      <c r="O23" s="18"/>
      <c r="P23" s="18">
        <f t="shared" ref="P23:P49" si="10">C23*O23</f>
        <v>0</v>
      </c>
      <c r="Q23" s="18"/>
      <c r="R23" s="18">
        <f t="shared" ref="R23:R49" si="11">M23+P23</f>
        <v>0</v>
      </c>
      <c r="S23" s="70"/>
      <c r="T23" s="18">
        <f>C23*S23</f>
        <v>0</v>
      </c>
      <c r="U23" s="18"/>
      <c r="V23" s="18"/>
      <c r="W23" s="18">
        <f>C23*V23</f>
        <v>0</v>
      </c>
      <c r="X23" s="18"/>
      <c r="Y23" s="18">
        <f t="shared" ref="Y23:Y49" si="12">T23+W23</f>
        <v>0</v>
      </c>
    </row>
    <row r="24" spans="1:45" ht="15" customHeight="1" x14ac:dyDescent="0.15">
      <c r="A24" s="112">
        <v>51</v>
      </c>
      <c r="B24" s="17" t="s">
        <v>21</v>
      </c>
      <c r="C24" s="69">
        <f>'A -- FFS'!G24</f>
        <v>0</v>
      </c>
      <c r="D24" s="23"/>
      <c r="E24" s="19">
        <f t="shared" ref="E24:E77" si="13">C24*D24</f>
        <v>0</v>
      </c>
      <c r="F24" s="23"/>
      <c r="G24" s="23"/>
      <c r="H24" s="19">
        <f t="shared" si="2"/>
        <v>0</v>
      </c>
      <c r="I24" s="23"/>
      <c r="J24" s="19">
        <f t="shared" si="3"/>
        <v>0</v>
      </c>
      <c r="K24" s="24"/>
      <c r="L24" s="71"/>
      <c r="M24" s="18">
        <f t="shared" si="9"/>
        <v>0</v>
      </c>
      <c r="N24" s="23"/>
      <c r="O24" s="23"/>
      <c r="P24" s="18">
        <f t="shared" si="10"/>
        <v>0</v>
      </c>
      <c r="Q24" s="23"/>
      <c r="R24" s="18">
        <f t="shared" si="11"/>
        <v>0</v>
      </c>
      <c r="S24" s="71"/>
      <c r="T24" s="18">
        <f t="shared" ref="T24:T56" si="14">C24*S24</f>
        <v>0</v>
      </c>
      <c r="U24" s="23"/>
      <c r="V24" s="23"/>
      <c r="W24" s="18">
        <f t="shared" ref="W24:W49" si="15">C24*V24</f>
        <v>0</v>
      </c>
      <c r="X24" s="23"/>
      <c r="Y24" s="18">
        <f t="shared" si="12"/>
        <v>0</v>
      </c>
    </row>
    <row r="25" spans="1:45" ht="15" customHeight="1" x14ac:dyDescent="0.15">
      <c r="A25" s="112">
        <v>52</v>
      </c>
      <c r="B25" s="17" t="s">
        <v>86</v>
      </c>
      <c r="C25" s="69">
        <f>'A -- FFS'!G25</f>
        <v>0</v>
      </c>
      <c r="D25" s="26"/>
      <c r="E25" s="19">
        <f t="shared" si="13"/>
        <v>0</v>
      </c>
      <c r="F25" s="26"/>
      <c r="G25" s="26"/>
      <c r="H25" s="19">
        <f t="shared" si="2"/>
        <v>0</v>
      </c>
      <c r="I25" s="26"/>
      <c r="J25" s="19">
        <f t="shared" si="3"/>
        <v>0</v>
      </c>
      <c r="K25" s="27"/>
      <c r="L25" s="72"/>
      <c r="M25" s="18">
        <f t="shared" si="9"/>
        <v>0</v>
      </c>
      <c r="N25" s="23"/>
      <c r="O25" s="23"/>
      <c r="P25" s="18">
        <f t="shared" si="10"/>
        <v>0</v>
      </c>
      <c r="Q25" s="23"/>
      <c r="R25" s="18">
        <f t="shared" si="11"/>
        <v>0</v>
      </c>
      <c r="S25" s="72"/>
      <c r="T25" s="18">
        <f t="shared" si="14"/>
        <v>0</v>
      </c>
      <c r="U25" s="23"/>
      <c r="V25" s="23"/>
      <c r="W25" s="18">
        <f t="shared" si="15"/>
        <v>0</v>
      </c>
      <c r="X25" s="23"/>
      <c r="Y25" s="18">
        <f t="shared" si="12"/>
        <v>0</v>
      </c>
    </row>
    <row r="26" spans="1:45" ht="15" customHeight="1" x14ac:dyDescent="0.15">
      <c r="A26" s="112">
        <v>53</v>
      </c>
      <c r="B26" s="17" t="s">
        <v>22</v>
      </c>
      <c r="C26" s="69">
        <f>'A -- FFS'!G26</f>
        <v>0</v>
      </c>
      <c r="D26" s="23"/>
      <c r="E26" s="19">
        <f t="shared" si="13"/>
        <v>0</v>
      </c>
      <c r="F26" s="23"/>
      <c r="G26" s="23"/>
      <c r="H26" s="19">
        <f t="shared" si="2"/>
        <v>0</v>
      </c>
      <c r="I26" s="23"/>
      <c r="J26" s="19">
        <f t="shared" si="3"/>
        <v>0</v>
      </c>
      <c r="K26" s="24"/>
      <c r="L26" s="71"/>
      <c r="M26" s="18">
        <f t="shared" si="9"/>
        <v>0</v>
      </c>
      <c r="N26" s="23"/>
      <c r="O26" s="23"/>
      <c r="P26" s="18">
        <f t="shared" si="10"/>
        <v>0</v>
      </c>
      <c r="Q26" s="23"/>
      <c r="R26" s="18">
        <f t="shared" si="11"/>
        <v>0</v>
      </c>
      <c r="S26" s="71"/>
      <c r="T26" s="18">
        <f t="shared" si="14"/>
        <v>0</v>
      </c>
      <c r="U26" s="23"/>
      <c r="V26" s="23"/>
      <c r="W26" s="18">
        <f t="shared" si="15"/>
        <v>0</v>
      </c>
      <c r="X26" s="23"/>
      <c r="Y26" s="18">
        <f t="shared" si="12"/>
        <v>0</v>
      </c>
    </row>
    <row r="27" spans="1:45" ht="15" customHeight="1" x14ac:dyDescent="0.15">
      <c r="A27" s="112">
        <v>54</v>
      </c>
      <c r="B27" s="17" t="s">
        <v>23</v>
      </c>
      <c r="C27" s="69">
        <f>'A -- FFS'!G27</f>
        <v>0</v>
      </c>
      <c r="D27" s="23"/>
      <c r="E27" s="19">
        <f t="shared" si="13"/>
        <v>0</v>
      </c>
      <c r="F27" s="23"/>
      <c r="G27" s="23"/>
      <c r="H27" s="19">
        <f t="shared" si="2"/>
        <v>0</v>
      </c>
      <c r="I27" s="23"/>
      <c r="J27" s="19">
        <f t="shared" si="3"/>
        <v>0</v>
      </c>
      <c r="K27" s="24"/>
      <c r="L27" s="71"/>
      <c r="M27" s="18">
        <f t="shared" si="9"/>
        <v>0</v>
      </c>
      <c r="N27" s="23"/>
      <c r="O27" s="23"/>
      <c r="P27" s="18">
        <f t="shared" si="10"/>
        <v>0</v>
      </c>
      <c r="Q27" s="23"/>
      <c r="R27" s="18">
        <f t="shared" si="11"/>
        <v>0</v>
      </c>
      <c r="S27" s="71"/>
      <c r="T27" s="18">
        <f t="shared" si="14"/>
        <v>0</v>
      </c>
      <c r="U27" s="23"/>
      <c r="V27" s="23"/>
      <c r="W27" s="18">
        <f t="shared" si="15"/>
        <v>0</v>
      </c>
      <c r="X27" s="23"/>
      <c r="Y27" s="18">
        <f t="shared" si="12"/>
        <v>0</v>
      </c>
    </row>
    <row r="28" spans="1:45" ht="15" customHeight="1" x14ac:dyDescent="0.15">
      <c r="A28" s="112">
        <v>55</v>
      </c>
      <c r="B28" s="17" t="s">
        <v>24</v>
      </c>
      <c r="C28" s="69">
        <f>'A -- FFS'!G28</f>
        <v>0</v>
      </c>
      <c r="D28" s="23"/>
      <c r="E28" s="19">
        <f t="shared" si="13"/>
        <v>0</v>
      </c>
      <c r="F28" s="23"/>
      <c r="G28" s="23"/>
      <c r="H28" s="19">
        <f t="shared" si="2"/>
        <v>0</v>
      </c>
      <c r="I28" s="23"/>
      <c r="J28" s="19">
        <f>E28+H28</f>
        <v>0</v>
      </c>
      <c r="K28" s="24"/>
      <c r="L28" s="71"/>
      <c r="M28" s="18">
        <f t="shared" si="9"/>
        <v>0</v>
      </c>
      <c r="N28" s="23"/>
      <c r="O28" s="23"/>
      <c r="P28" s="18">
        <f t="shared" si="10"/>
        <v>0</v>
      </c>
      <c r="Q28" s="23"/>
      <c r="R28" s="18">
        <f t="shared" si="11"/>
        <v>0</v>
      </c>
      <c r="S28" s="71"/>
      <c r="T28" s="18">
        <f t="shared" si="14"/>
        <v>0</v>
      </c>
      <c r="U28" s="23"/>
      <c r="V28" s="23"/>
      <c r="W28" s="18">
        <f t="shared" si="15"/>
        <v>0</v>
      </c>
      <c r="X28" s="23"/>
      <c r="Y28" s="18">
        <f t="shared" si="12"/>
        <v>0</v>
      </c>
    </row>
    <row r="29" spans="1:45" ht="15" customHeight="1" x14ac:dyDescent="0.15">
      <c r="A29" s="112">
        <v>56</v>
      </c>
      <c r="B29" s="17" t="s">
        <v>25</v>
      </c>
      <c r="C29" s="69">
        <f>'A -- FFS'!G29</f>
        <v>0</v>
      </c>
      <c r="D29" s="23"/>
      <c r="E29" s="19">
        <f t="shared" si="13"/>
        <v>0</v>
      </c>
      <c r="F29" s="23"/>
      <c r="G29" s="23"/>
      <c r="H29" s="19">
        <f t="shared" si="2"/>
        <v>0</v>
      </c>
      <c r="I29" s="23"/>
      <c r="J29" s="19">
        <f t="shared" si="3"/>
        <v>0</v>
      </c>
      <c r="K29" s="24"/>
      <c r="L29" s="71"/>
      <c r="M29" s="18">
        <f t="shared" si="9"/>
        <v>0</v>
      </c>
      <c r="N29" s="23"/>
      <c r="O29" s="23"/>
      <c r="P29" s="18">
        <f t="shared" si="10"/>
        <v>0</v>
      </c>
      <c r="Q29" s="23"/>
      <c r="R29" s="18">
        <f t="shared" si="11"/>
        <v>0</v>
      </c>
      <c r="S29" s="71"/>
      <c r="T29" s="18">
        <f t="shared" si="14"/>
        <v>0</v>
      </c>
      <c r="U29" s="23"/>
      <c r="V29" s="23"/>
      <c r="W29" s="18">
        <f t="shared" si="15"/>
        <v>0</v>
      </c>
      <c r="X29" s="23"/>
      <c r="Y29" s="18">
        <f t="shared" si="12"/>
        <v>0</v>
      </c>
    </row>
    <row r="30" spans="1:45" ht="15" customHeight="1" x14ac:dyDescent="0.15">
      <c r="A30" s="112">
        <v>57</v>
      </c>
      <c r="B30" s="17" t="s">
        <v>87</v>
      </c>
      <c r="C30" s="69">
        <f>'A -- FFS'!G30</f>
        <v>0</v>
      </c>
      <c r="D30" s="23"/>
      <c r="E30" s="19">
        <f t="shared" si="13"/>
        <v>0</v>
      </c>
      <c r="F30" s="23"/>
      <c r="G30" s="23"/>
      <c r="H30" s="19">
        <f t="shared" si="2"/>
        <v>0</v>
      </c>
      <c r="I30" s="23"/>
      <c r="J30" s="19">
        <f t="shared" si="3"/>
        <v>0</v>
      </c>
      <c r="K30" s="24"/>
      <c r="L30" s="71"/>
      <c r="M30" s="18">
        <f t="shared" si="9"/>
        <v>0</v>
      </c>
      <c r="N30" s="23"/>
      <c r="O30" s="23"/>
      <c r="P30" s="18">
        <f t="shared" si="10"/>
        <v>0</v>
      </c>
      <c r="Q30" s="23"/>
      <c r="R30" s="18">
        <f t="shared" si="11"/>
        <v>0</v>
      </c>
      <c r="S30" s="71"/>
      <c r="T30" s="18">
        <f t="shared" si="14"/>
        <v>0</v>
      </c>
      <c r="U30" s="23"/>
      <c r="V30" s="23"/>
      <c r="W30" s="18">
        <f t="shared" si="15"/>
        <v>0</v>
      </c>
      <c r="X30" s="23"/>
      <c r="Y30" s="18">
        <f t="shared" si="12"/>
        <v>0</v>
      </c>
    </row>
    <row r="31" spans="1:45" ht="15" customHeight="1" x14ac:dyDescent="0.15">
      <c r="A31" s="112">
        <v>58</v>
      </c>
      <c r="B31" s="17" t="s">
        <v>88</v>
      </c>
      <c r="C31" s="69">
        <f>'A -- FFS'!G31</f>
        <v>0</v>
      </c>
      <c r="D31" s="18"/>
      <c r="E31" s="19">
        <f t="shared" si="13"/>
        <v>0</v>
      </c>
      <c r="F31" s="18"/>
      <c r="G31" s="18"/>
      <c r="H31" s="19">
        <f t="shared" si="2"/>
        <v>0</v>
      </c>
      <c r="I31" s="18"/>
      <c r="J31" s="19">
        <f t="shared" si="3"/>
        <v>0</v>
      </c>
      <c r="K31" s="21"/>
      <c r="L31" s="70"/>
      <c r="M31" s="18">
        <f t="shared" si="9"/>
        <v>0</v>
      </c>
      <c r="N31" s="23"/>
      <c r="O31" s="23"/>
      <c r="P31" s="18">
        <f t="shared" si="10"/>
        <v>0</v>
      </c>
      <c r="Q31" s="23"/>
      <c r="R31" s="18">
        <f t="shared" si="11"/>
        <v>0</v>
      </c>
      <c r="S31" s="70"/>
      <c r="T31" s="18">
        <f t="shared" si="14"/>
        <v>0</v>
      </c>
      <c r="U31" s="23"/>
      <c r="V31" s="23"/>
      <c r="W31" s="18">
        <f t="shared" si="15"/>
        <v>0</v>
      </c>
      <c r="X31" s="23"/>
      <c r="Y31" s="18">
        <f t="shared" si="12"/>
        <v>0</v>
      </c>
    </row>
    <row r="32" spans="1:45" ht="15" customHeight="1" x14ac:dyDescent="0.15">
      <c r="A32" s="112">
        <v>59</v>
      </c>
      <c r="B32" s="17" t="s">
        <v>89</v>
      </c>
      <c r="C32" s="69">
        <f>'A -- FFS'!G32</f>
        <v>0</v>
      </c>
      <c r="D32" s="23"/>
      <c r="E32" s="19">
        <f t="shared" si="13"/>
        <v>0</v>
      </c>
      <c r="F32" s="23"/>
      <c r="G32" s="23"/>
      <c r="H32" s="19">
        <f t="shared" si="2"/>
        <v>0</v>
      </c>
      <c r="I32" s="23"/>
      <c r="J32" s="19">
        <f t="shared" si="3"/>
        <v>0</v>
      </c>
      <c r="K32" s="24"/>
      <c r="L32" s="71"/>
      <c r="M32" s="18">
        <f t="shared" si="9"/>
        <v>0</v>
      </c>
      <c r="N32" s="23"/>
      <c r="O32" s="23"/>
      <c r="P32" s="18">
        <f t="shared" si="10"/>
        <v>0</v>
      </c>
      <c r="Q32" s="23"/>
      <c r="R32" s="18">
        <f t="shared" si="11"/>
        <v>0</v>
      </c>
      <c r="S32" s="71"/>
      <c r="T32" s="18">
        <f t="shared" si="14"/>
        <v>0</v>
      </c>
      <c r="U32" s="23"/>
      <c r="V32" s="23"/>
      <c r="W32" s="18">
        <f t="shared" si="15"/>
        <v>0</v>
      </c>
      <c r="X32" s="23"/>
      <c r="Y32" s="18">
        <f t="shared" si="12"/>
        <v>0</v>
      </c>
    </row>
    <row r="33" spans="1:25" ht="15" customHeight="1" x14ac:dyDescent="0.15">
      <c r="A33" s="112">
        <v>60</v>
      </c>
      <c r="B33" s="17" t="s">
        <v>26</v>
      </c>
      <c r="C33" s="69">
        <f>'A -- FFS'!G33</f>
        <v>0</v>
      </c>
      <c r="D33" s="23"/>
      <c r="E33" s="19">
        <f t="shared" si="13"/>
        <v>0</v>
      </c>
      <c r="F33" s="23"/>
      <c r="G33" s="23"/>
      <c r="H33" s="19">
        <f t="shared" si="2"/>
        <v>0</v>
      </c>
      <c r="I33" s="23"/>
      <c r="J33" s="19">
        <f t="shared" si="3"/>
        <v>0</v>
      </c>
      <c r="K33" s="24"/>
      <c r="L33" s="71"/>
      <c r="M33" s="18">
        <f t="shared" si="9"/>
        <v>0</v>
      </c>
      <c r="N33" s="23"/>
      <c r="O33" s="23"/>
      <c r="P33" s="18">
        <f t="shared" si="10"/>
        <v>0</v>
      </c>
      <c r="Q33" s="23"/>
      <c r="R33" s="18">
        <f t="shared" si="11"/>
        <v>0</v>
      </c>
      <c r="S33" s="71"/>
      <c r="T33" s="18">
        <f t="shared" si="14"/>
        <v>0</v>
      </c>
      <c r="U33" s="23"/>
      <c r="V33" s="23"/>
      <c r="W33" s="18">
        <f t="shared" si="15"/>
        <v>0</v>
      </c>
      <c r="X33" s="23"/>
      <c r="Y33" s="18">
        <f t="shared" si="12"/>
        <v>0</v>
      </c>
    </row>
    <row r="34" spans="1:25" ht="15" customHeight="1" x14ac:dyDescent="0.15">
      <c r="A34" s="112">
        <v>61</v>
      </c>
      <c r="B34" s="17" t="s">
        <v>27</v>
      </c>
      <c r="C34" s="69">
        <f>'A -- FFS'!G34</f>
        <v>0</v>
      </c>
      <c r="D34" s="23"/>
      <c r="E34" s="19">
        <f t="shared" si="13"/>
        <v>0</v>
      </c>
      <c r="F34" s="23"/>
      <c r="G34" s="23"/>
      <c r="H34" s="19">
        <f t="shared" si="2"/>
        <v>0</v>
      </c>
      <c r="I34" s="23"/>
      <c r="J34" s="19">
        <f t="shared" si="3"/>
        <v>0</v>
      </c>
      <c r="K34" s="24"/>
      <c r="L34" s="71"/>
      <c r="M34" s="18">
        <f t="shared" si="9"/>
        <v>0</v>
      </c>
      <c r="N34" s="23"/>
      <c r="O34" s="23"/>
      <c r="P34" s="18">
        <f t="shared" si="10"/>
        <v>0</v>
      </c>
      <c r="Q34" s="23"/>
      <c r="R34" s="18">
        <f t="shared" si="11"/>
        <v>0</v>
      </c>
      <c r="S34" s="71"/>
      <c r="T34" s="18">
        <f t="shared" si="14"/>
        <v>0</v>
      </c>
      <c r="U34" s="23"/>
      <c r="V34" s="23"/>
      <c r="W34" s="18">
        <f t="shared" si="15"/>
        <v>0</v>
      </c>
      <c r="X34" s="23"/>
      <c r="Y34" s="18">
        <f t="shared" si="12"/>
        <v>0</v>
      </c>
    </row>
    <row r="35" spans="1:25" ht="15" customHeight="1" x14ac:dyDescent="0.15">
      <c r="A35" s="112">
        <v>62</v>
      </c>
      <c r="B35" s="17" t="s">
        <v>28</v>
      </c>
      <c r="C35" s="69">
        <f>'A -- FFS'!G35</f>
        <v>0</v>
      </c>
      <c r="D35" s="23"/>
      <c r="E35" s="19">
        <f t="shared" si="13"/>
        <v>0</v>
      </c>
      <c r="F35" s="23"/>
      <c r="G35" s="23"/>
      <c r="H35" s="19">
        <f t="shared" si="2"/>
        <v>0</v>
      </c>
      <c r="I35" s="23"/>
      <c r="J35" s="19">
        <f t="shared" si="3"/>
        <v>0</v>
      </c>
      <c r="K35" s="24"/>
      <c r="L35" s="71"/>
      <c r="M35" s="18">
        <f t="shared" si="9"/>
        <v>0</v>
      </c>
      <c r="N35" s="23"/>
      <c r="O35" s="23"/>
      <c r="P35" s="18">
        <f t="shared" si="10"/>
        <v>0</v>
      </c>
      <c r="Q35" s="23"/>
      <c r="R35" s="18">
        <f t="shared" si="11"/>
        <v>0</v>
      </c>
      <c r="S35" s="71"/>
      <c r="T35" s="18">
        <f t="shared" si="14"/>
        <v>0</v>
      </c>
      <c r="U35" s="23"/>
      <c r="V35" s="23"/>
      <c r="W35" s="18">
        <f t="shared" si="15"/>
        <v>0</v>
      </c>
      <c r="X35" s="23"/>
      <c r="Y35" s="18">
        <f t="shared" si="12"/>
        <v>0</v>
      </c>
    </row>
    <row r="36" spans="1:25" ht="15" customHeight="1" x14ac:dyDescent="0.15">
      <c r="A36" s="112">
        <v>63</v>
      </c>
      <c r="B36" s="17" t="s">
        <v>29</v>
      </c>
      <c r="C36" s="69">
        <f>'A -- FFS'!G36</f>
        <v>0</v>
      </c>
      <c r="D36" s="23"/>
      <c r="E36" s="19">
        <f t="shared" si="13"/>
        <v>0</v>
      </c>
      <c r="F36" s="23"/>
      <c r="G36" s="23"/>
      <c r="H36" s="19">
        <f t="shared" si="2"/>
        <v>0</v>
      </c>
      <c r="I36" s="23"/>
      <c r="J36" s="19">
        <f t="shared" si="3"/>
        <v>0</v>
      </c>
      <c r="K36" s="24"/>
      <c r="L36" s="71"/>
      <c r="M36" s="18">
        <f t="shared" si="9"/>
        <v>0</v>
      </c>
      <c r="N36" s="23"/>
      <c r="O36" s="23"/>
      <c r="P36" s="18">
        <f t="shared" si="10"/>
        <v>0</v>
      </c>
      <c r="Q36" s="23"/>
      <c r="R36" s="18">
        <f t="shared" si="11"/>
        <v>0</v>
      </c>
      <c r="S36" s="71"/>
      <c r="T36" s="18">
        <f t="shared" si="14"/>
        <v>0</v>
      </c>
      <c r="U36" s="23"/>
      <c r="V36" s="23"/>
      <c r="W36" s="18">
        <f t="shared" si="15"/>
        <v>0</v>
      </c>
      <c r="X36" s="23"/>
      <c r="Y36" s="18">
        <f t="shared" si="12"/>
        <v>0</v>
      </c>
    </row>
    <row r="37" spans="1:25" ht="15" customHeight="1" x14ac:dyDescent="0.15">
      <c r="A37" s="112">
        <v>64</v>
      </c>
      <c r="B37" s="17" t="s">
        <v>30</v>
      </c>
      <c r="C37" s="69">
        <f>'A -- FFS'!G37</f>
        <v>0</v>
      </c>
      <c r="D37" s="23"/>
      <c r="E37" s="19">
        <f t="shared" si="13"/>
        <v>0</v>
      </c>
      <c r="F37" s="23"/>
      <c r="G37" s="23"/>
      <c r="H37" s="19">
        <f t="shared" si="2"/>
        <v>0</v>
      </c>
      <c r="I37" s="23"/>
      <c r="J37" s="19">
        <f t="shared" si="3"/>
        <v>0</v>
      </c>
      <c r="K37" s="24"/>
      <c r="L37" s="71"/>
      <c r="M37" s="18">
        <f t="shared" si="9"/>
        <v>0</v>
      </c>
      <c r="N37" s="23"/>
      <c r="O37" s="23"/>
      <c r="P37" s="18">
        <f t="shared" si="10"/>
        <v>0</v>
      </c>
      <c r="Q37" s="23"/>
      <c r="R37" s="18">
        <f t="shared" si="11"/>
        <v>0</v>
      </c>
      <c r="S37" s="71"/>
      <c r="T37" s="18">
        <f t="shared" si="14"/>
        <v>0</v>
      </c>
      <c r="U37" s="23"/>
      <c r="V37" s="23"/>
      <c r="W37" s="18">
        <f t="shared" si="15"/>
        <v>0</v>
      </c>
      <c r="X37" s="23"/>
      <c r="Y37" s="18">
        <f t="shared" si="12"/>
        <v>0</v>
      </c>
    </row>
    <row r="38" spans="1:25" ht="15" customHeight="1" x14ac:dyDescent="0.15">
      <c r="A38" s="112">
        <v>65</v>
      </c>
      <c r="B38" s="17" t="s">
        <v>31</v>
      </c>
      <c r="C38" s="69">
        <f>'A -- FFS'!G38</f>
        <v>0</v>
      </c>
      <c r="D38" s="23"/>
      <c r="E38" s="19">
        <f t="shared" si="13"/>
        <v>0</v>
      </c>
      <c r="F38" s="23"/>
      <c r="G38" s="23"/>
      <c r="H38" s="19">
        <f t="shared" si="2"/>
        <v>0</v>
      </c>
      <c r="I38" s="23"/>
      <c r="J38" s="19">
        <f t="shared" si="3"/>
        <v>0</v>
      </c>
      <c r="K38" s="24"/>
      <c r="L38" s="71"/>
      <c r="M38" s="18">
        <f t="shared" si="9"/>
        <v>0</v>
      </c>
      <c r="N38" s="23"/>
      <c r="O38" s="23"/>
      <c r="P38" s="18">
        <f t="shared" si="10"/>
        <v>0</v>
      </c>
      <c r="Q38" s="23"/>
      <c r="R38" s="18">
        <f t="shared" si="11"/>
        <v>0</v>
      </c>
      <c r="S38" s="71"/>
      <c r="T38" s="18">
        <f t="shared" si="14"/>
        <v>0</v>
      </c>
      <c r="U38" s="23"/>
      <c r="V38" s="23"/>
      <c r="W38" s="18">
        <f t="shared" si="15"/>
        <v>0</v>
      </c>
      <c r="X38" s="23"/>
      <c r="Y38" s="18">
        <f t="shared" si="12"/>
        <v>0</v>
      </c>
    </row>
    <row r="39" spans="1:25" ht="15" customHeight="1" x14ac:dyDescent="0.15">
      <c r="A39" s="112">
        <v>66</v>
      </c>
      <c r="B39" s="17" t="s">
        <v>32</v>
      </c>
      <c r="C39" s="69">
        <f>'A -- FFS'!G39</f>
        <v>0</v>
      </c>
      <c r="D39" s="23"/>
      <c r="E39" s="19">
        <f t="shared" si="13"/>
        <v>0</v>
      </c>
      <c r="F39" s="23"/>
      <c r="G39" s="23"/>
      <c r="H39" s="19">
        <f t="shared" si="2"/>
        <v>0</v>
      </c>
      <c r="I39" s="23"/>
      <c r="J39" s="19">
        <f t="shared" si="3"/>
        <v>0</v>
      </c>
      <c r="K39" s="24"/>
      <c r="L39" s="71"/>
      <c r="M39" s="18">
        <f t="shared" si="9"/>
        <v>0</v>
      </c>
      <c r="N39" s="23"/>
      <c r="O39" s="23"/>
      <c r="P39" s="18">
        <f t="shared" si="10"/>
        <v>0</v>
      </c>
      <c r="Q39" s="23"/>
      <c r="R39" s="18">
        <f t="shared" si="11"/>
        <v>0</v>
      </c>
      <c r="S39" s="71"/>
      <c r="T39" s="18">
        <f t="shared" si="14"/>
        <v>0</v>
      </c>
      <c r="U39" s="23"/>
      <c r="V39" s="23"/>
      <c r="W39" s="18">
        <f t="shared" si="15"/>
        <v>0</v>
      </c>
      <c r="X39" s="23"/>
      <c r="Y39" s="18">
        <f t="shared" si="12"/>
        <v>0</v>
      </c>
    </row>
    <row r="40" spans="1:25" ht="15" customHeight="1" x14ac:dyDescent="0.15">
      <c r="A40" s="112">
        <v>67</v>
      </c>
      <c r="B40" s="17" t="s">
        <v>33</v>
      </c>
      <c r="C40" s="69">
        <f>'A -- FFS'!G40</f>
        <v>0</v>
      </c>
      <c r="D40" s="23"/>
      <c r="E40" s="19">
        <f t="shared" ref="E40:E43" si="16">C40*D40</f>
        <v>0</v>
      </c>
      <c r="F40" s="23"/>
      <c r="G40" s="23"/>
      <c r="H40" s="19">
        <f t="shared" ref="H40:H43" si="17">C40*G40</f>
        <v>0</v>
      </c>
      <c r="I40" s="23"/>
      <c r="J40" s="19">
        <f t="shared" ref="J40:J43" si="18">E40+H40</f>
        <v>0</v>
      </c>
      <c r="K40" s="24"/>
      <c r="L40" s="71"/>
      <c r="M40" s="18">
        <f t="shared" si="9"/>
        <v>0</v>
      </c>
      <c r="N40" s="23"/>
      <c r="O40" s="23"/>
      <c r="P40" s="18">
        <f t="shared" si="10"/>
        <v>0</v>
      </c>
      <c r="Q40" s="23"/>
      <c r="R40" s="18">
        <f t="shared" ref="R40:R43" si="19">M40+P40</f>
        <v>0</v>
      </c>
      <c r="S40" s="71"/>
      <c r="T40" s="18">
        <f t="shared" si="14"/>
        <v>0</v>
      </c>
      <c r="U40" s="23"/>
      <c r="V40" s="23"/>
      <c r="W40" s="18">
        <f t="shared" si="15"/>
        <v>0</v>
      </c>
      <c r="X40" s="23"/>
      <c r="Y40" s="18">
        <f t="shared" si="12"/>
        <v>0</v>
      </c>
    </row>
    <row r="41" spans="1:25" ht="15" customHeight="1" x14ac:dyDescent="0.15">
      <c r="A41" s="112">
        <v>68</v>
      </c>
      <c r="B41" s="17" t="s">
        <v>34</v>
      </c>
      <c r="C41" s="69">
        <f>'A -- FFS'!G41</f>
        <v>0</v>
      </c>
      <c r="D41" s="23"/>
      <c r="E41" s="19">
        <f t="shared" si="16"/>
        <v>0</v>
      </c>
      <c r="F41" s="23"/>
      <c r="G41" s="23"/>
      <c r="H41" s="19">
        <f t="shared" si="17"/>
        <v>0</v>
      </c>
      <c r="I41" s="23"/>
      <c r="J41" s="19">
        <f t="shared" si="18"/>
        <v>0</v>
      </c>
      <c r="K41" s="24"/>
      <c r="L41" s="71"/>
      <c r="M41" s="18">
        <f t="shared" si="9"/>
        <v>0</v>
      </c>
      <c r="N41" s="23"/>
      <c r="O41" s="23"/>
      <c r="P41" s="18">
        <f t="shared" si="10"/>
        <v>0</v>
      </c>
      <c r="Q41" s="23"/>
      <c r="R41" s="18">
        <f t="shared" si="19"/>
        <v>0</v>
      </c>
      <c r="S41" s="71"/>
      <c r="T41" s="18">
        <f t="shared" si="14"/>
        <v>0</v>
      </c>
      <c r="U41" s="23"/>
      <c r="V41" s="23"/>
      <c r="W41" s="18">
        <f t="shared" si="15"/>
        <v>0</v>
      </c>
      <c r="X41" s="23"/>
      <c r="Y41" s="18">
        <f t="shared" si="12"/>
        <v>0</v>
      </c>
    </row>
    <row r="42" spans="1:25" ht="15" customHeight="1" x14ac:dyDescent="0.15">
      <c r="A42" s="112">
        <v>69</v>
      </c>
      <c r="B42" s="17" t="s">
        <v>35</v>
      </c>
      <c r="C42" s="69">
        <f>'A -- FFS'!G42</f>
        <v>0</v>
      </c>
      <c r="D42" s="23"/>
      <c r="E42" s="19">
        <f t="shared" si="16"/>
        <v>0</v>
      </c>
      <c r="F42" s="23"/>
      <c r="G42" s="23"/>
      <c r="H42" s="19">
        <f t="shared" si="17"/>
        <v>0</v>
      </c>
      <c r="I42" s="23"/>
      <c r="J42" s="19">
        <f t="shared" si="18"/>
        <v>0</v>
      </c>
      <c r="K42" s="24"/>
      <c r="L42" s="71"/>
      <c r="M42" s="18">
        <f t="shared" si="9"/>
        <v>0</v>
      </c>
      <c r="N42" s="23"/>
      <c r="O42" s="23"/>
      <c r="P42" s="18">
        <f t="shared" si="10"/>
        <v>0</v>
      </c>
      <c r="Q42" s="23"/>
      <c r="R42" s="18">
        <f t="shared" si="19"/>
        <v>0</v>
      </c>
      <c r="S42" s="71"/>
      <c r="T42" s="18">
        <f t="shared" si="14"/>
        <v>0</v>
      </c>
      <c r="U42" s="23"/>
      <c r="V42" s="23"/>
      <c r="W42" s="18">
        <f t="shared" si="15"/>
        <v>0</v>
      </c>
      <c r="X42" s="23"/>
      <c r="Y42" s="18">
        <f t="shared" si="12"/>
        <v>0</v>
      </c>
    </row>
    <row r="43" spans="1:25" ht="15" customHeight="1" x14ac:dyDescent="0.15">
      <c r="A43" s="112">
        <v>70</v>
      </c>
      <c r="B43" s="34" t="s">
        <v>36</v>
      </c>
      <c r="C43" s="69">
        <f>'A -- FFS'!G43</f>
        <v>0</v>
      </c>
      <c r="D43" s="23"/>
      <c r="E43" s="19">
        <f t="shared" si="16"/>
        <v>0</v>
      </c>
      <c r="F43" s="23"/>
      <c r="G43" s="23"/>
      <c r="H43" s="19">
        <f t="shared" si="17"/>
        <v>0</v>
      </c>
      <c r="I43" s="23"/>
      <c r="J43" s="19">
        <f t="shared" si="18"/>
        <v>0</v>
      </c>
      <c r="K43" s="24"/>
      <c r="L43" s="71"/>
      <c r="M43" s="18">
        <f t="shared" si="9"/>
        <v>0</v>
      </c>
      <c r="N43" s="23"/>
      <c r="O43" s="23"/>
      <c r="P43" s="18">
        <f t="shared" si="10"/>
        <v>0</v>
      </c>
      <c r="Q43" s="23"/>
      <c r="R43" s="18">
        <f t="shared" si="19"/>
        <v>0</v>
      </c>
      <c r="S43" s="71"/>
      <c r="T43" s="18">
        <f t="shared" si="14"/>
        <v>0</v>
      </c>
      <c r="U43" s="23"/>
      <c r="V43" s="23"/>
      <c r="W43" s="18">
        <f t="shared" si="15"/>
        <v>0</v>
      </c>
      <c r="X43" s="23"/>
      <c r="Y43" s="18">
        <f t="shared" si="12"/>
        <v>0</v>
      </c>
    </row>
    <row r="44" spans="1:25" ht="15" customHeight="1" x14ac:dyDescent="0.15">
      <c r="A44" s="112">
        <v>71</v>
      </c>
      <c r="B44" s="17" t="s">
        <v>37</v>
      </c>
      <c r="C44" s="69">
        <f>'A -- FFS'!G44</f>
        <v>0</v>
      </c>
      <c r="D44" s="23"/>
      <c r="E44" s="19">
        <f t="shared" si="13"/>
        <v>0</v>
      </c>
      <c r="F44" s="23"/>
      <c r="G44" s="23"/>
      <c r="H44" s="19">
        <f t="shared" si="2"/>
        <v>0</v>
      </c>
      <c r="I44" s="23"/>
      <c r="J44" s="19">
        <f t="shared" si="3"/>
        <v>0</v>
      </c>
      <c r="K44" s="24"/>
      <c r="L44" s="71"/>
      <c r="M44" s="18">
        <f t="shared" si="9"/>
        <v>0</v>
      </c>
      <c r="N44" s="23"/>
      <c r="O44" s="23"/>
      <c r="P44" s="18">
        <f t="shared" si="10"/>
        <v>0</v>
      </c>
      <c r="Q44" s="23"/>
      <c r="R44" s="18">
        <f t="shared" si="11"/>
        <v>0</v>
      </c>
      <c r="S44" s="71"/>
      <c r="T44" s="18">
        <f t="shared" si="14"/>
        <v>0</v>
      </c>
      <c r="U44" s="23"/>
      <c r="V44" s="23"/>
      <c r="W44" s="18">
        <f t="shared" si="15"/>
        <v>0</v>
      </c>
      <c r="X44" s="23"/>
      <c r="Y44" s="18">
        <f t="shared" si="12"/>
        <v>0</v>
      </c>
    </row>
    <row r="45" spans="1:25" ht="15" customHeight="1" x14ac:dyDescent="0.15">
      <c r="A45" s="112">
        <v>72</v>
      </c>
      <c r="B45" s="34" t="s">
        <v>90</v>
      </c>
      <c r="C45" s="69">
        <f>'A -- FFS'!G45</f>
        <v>0</v>
      </c>
      <c r="D45" s="23"/>
      <c r="E45" s="19">
        <f t="shared" si="13"/>
        <v>0</v>
      </c>
      <c r="F45" s="23"/>
      <c r="G45" s="23"/>
      <c r="H45" s="19">
        <f t="shared" si="2"/>
        <v>0</v>
      </c>
      <c r="I45" s="23"/>
      <c r="J45" s="19">
        <f t="shared" si="3"/>
        <v>0</v>
      </c>
      <c r="K45" s="24"/>
      <c r="L45" s="71"/>
      <c r="M45" s="18">
        <f t="shared" si="9"/>
        <v>0</v>
      </c>
      <c r="N45" s="23"/>
      <c r="O45" s="23"/>
      <c r="P45" s="18">
        <f t="shared" si="10"/>
        <v>0</v>
      </c>
      <c r="Q45" s="23"/>
      <c r="R45" s="18">
        <f t="shared" si="11"/>
        <v>0</v>
      </c>
      <c r="S45" s="71"/>
      <c r="T45" s="18">
        <f t="shared" si="14"/>
        <v>0</v>
      </c>
      <c r="U45" s="23"/>
      <c r="V45" s="23"/>
      <c r="W45" s="18">
        <f t="shared" si="15"/>
        <v>0</v>
      </c>
      <c r="X45" s="23"/>
      <c r="Y45" s="18">
        <f t="shared" si="12"/>
        <v>0</v>
      </c>
    </row>
    <row r="46" spans="1:25" ht="15" customHeight="1" x14ac:dyDescent="0.15">
      <c r="A46" s="112">
        <v>73</v>
      </c>
      <c r="B46" s="17" t="s">
        <v>38</v>
      </c>
      <c r="C46" s="69">
        <f>'A -- FFS'!G46</f>
        <v>0</v>
      </c>
      <c r="D46" s="23"/>
      <c r="E46" s="19">
        <f t="shared" si="13"/>
        <v>0</v>
      </c>
      <c r="F46" s="23"/>
      <c r="G46" s="23"/>
      <c r="H46" s="19">
        <f t="shared" si="2"/>
        <v>0</v>
      </c>
      <c r="I46" s="23"/>
      <c r="J46" s="19">
        <f t="shared" si="3"/>
        <v>0</v>
      </c>
      <c r="K46" s="24"/>
      <c r="L46" s="71"/>
      <c r="M46" s="18">
        <f t="shared" si="9"/>
        <v>0</v>
      </c>
      <c r="N46" s="23"/>
      <c r="O46" s="23"/>
      <c r="P46" s="18">
        <f t="shared" si="10"/>
        <v>0</v>
      </c>
      <c r="Q46" s="23"/>
      <c r="R46" s="18">
        <f t="shared" si="11"/>
        <v>0</v>
      </c>
      <c r="S46" s="71"/>
      <c r="T46" s="18">
        <f t="shared" si="14"/>
        <v>0</v>
      </c>
      <c r="U46" s="23"/>
      <c r="V46" s="23"/>
      <c r="W46" s="18">
        <f t="shared" si="15"/>
        <v>0</v>
      </c>
      <c r="X46" s="23"/>
      <c r="Y46" s="18">
        <f t="shared" si="12"/>
        <v>0</v>
      </c>
    </row>
    <row r="47" spans="1:25" ht="15" customHeight="1" x14ac:dyDescent="0.15">
      <c r="A47" s="112">
        <v>74</v>
      </c>
      <c r="B47" s="17" t="s">
        <v>39</v>
      </c>
      <c r="C47" s="69">
        <f>'A -- FFS'!G47</f>
        <v>0</v>
      </c>
      <c r="D47" s="26"/>
      <c r="E47" s="19">
        <f t="shared" si="13"/>
        <v>0</v>
      </c>
      <c r="F47" s="26"/>
      <c r="G47" s="26"/>
      <c r="H47" s="19">
        <f t="shared" si="2"/>
        <v>0</v>
      </c>
      <c r="I47" s="26"/>
      <c r="J47" s="19">
        <f t="shared" si="3"/>
        <v>0</v>
      </c>
      <c r="K47" s="27"/>
      <c r="L47" s="72"/>
      <c r="M47" s="18">
        <f t="shared" si="9"/>
        <v>0</v>
      </c>
      <c r="N47" s="23"/>
      <c r="O47" s="23"/>
      <c r="P47" s="18">
        <f t="shared" si="10"/>
        <v>0</v>
      </c>
      <c r="Q47" s="23"/>
      <c r="R47" s="18">
        <f t="shared" si="11"/>
        <v>0</v>
      </c>
      <c r="S47" s="72"/>
      <c r="T47" s="18">
        <f t="shared" si="14"/>
        <v>0</v>
      </c>
      <c r="U47" s="23"/>
      <c r="V47" s="23"/>
      <c r="W47" s="18">
        <f t="shared" si="15"/>
        <v>0</v>
      </c>
      <c r="X47" s="23"/>
      <c r="Y47" s="18">
        <f t="shared" si="12"/>
        <v>0</v>
      </c>
    </row>
    <row r="48" spans="1:25" ht="15" customHeight="1" x14ac:dyDescent="0.15">
      <c r="A48" s="112">
        <v>75</v>
      </c>
      <c r="B48" s="34" t="s">
        <v>40</v>
      </c>
      <c r="C48" s="69">
        <f>'A -- FFS'!G48</f>
        <v>0</v>
      </c>
      <c r="D48" s="23"/>
      <c r="E48" s="19">
        <f t="shared" si="13"/>
        <v>0</v>
      </c>
      <c r="F48" s="23"/>
      <c r="G48" s="23"/>
      <c r="H48" s="19">
        <f t="shared" si="2"/>
        <v>0</v>
      </c>
      <c r="I48" s="23"/>
      <c r="J48" s="19">
        <f t="shared" si="3"/>
        <v>0</v>
      </c>
      <c r="K48" s="24"/>
      <c r="L48" s="71"/>
      <c r="M48" s="18">
        <f t="shared" si="9"/>
        <v>0</v>
      </c>
      <c r="N48" s="23"/>
      <c r="O48" s="23"/>
      <c r="P48" s="18">
        <f t="shared" si="10"/>
        <v>0</v>
      </c>
      <c r="Q48" s="23"/>
      <c r="R48" s="18">
        <f t="shared" si="11"/>
        <v>0</v>
      </c>
      <c r="S48" s="71"/>
      <c r="T48" s="18">
        <f t="shared" si="14"/>
        <v>0</v>
      </c>
      <c r="U48" s="23"/>
      <c r="V48" s="23"/>
      <c r="W48" s="18">
        <f t="shared" si="15"/>
        <v>0</v>
      </c>
      <c r="X48" s="23"/>
      <c r="Y48" s="18">
        <f t="shared" si="12"/>
        <v>0</v>
      </c>
    </row>
    <row r="49" spans="1:47" ht="15" customHeight="1" thickBot="1" x14ac:dyDescent="0.2">
      <c r="A49" s="112">
        <v>76</v>
      </c>
      <c r="B49" s="35" t="s">
        <v>41</v>
      </c>
      <c r="C49" s="69">
        <f>'A -- FFS'!G49</f>
        <v>0</v>
      </c>
      <c r="D49" s="74"/>
      <c r="E49" s="19">
        <f t="shared" si="13"/>
        <v>0</v>
      </c>
      <c r="F49" s="74"/>
      <c r="G49" s="74"/>
      <c r="H49" s="19">
        <f t="shared" si="2"/>
        <v>0</v>
      </c>
      <c r="I49" s="74"/>
      <c r="J49" s="19">
        <f t="shared" si="3"/>
        <v>0</v>
      </c>
      <c r="K49" s="75"/>
      <c r="L49" s="76"/>
      <c r="M49" s="18">
        <f t="shared" si="9"/>
        <v>0</v>
      </c>
      <c r="N49" s="26"/>
      <c r="O49" s="26"/>
      <c r="P49" s="18">
        <f t="shared" si="10"/>
        <v>0</v>
      </c>
      <c r="Q49" s="26"/>
      <c r="R49" s="18">
        <f t="shared" si="11"/>
        <v>0</v>
      </c>
      <c r="S49" s="76"/>
      <c r="T49" s="18">
        <f t="shared" si="14"/>
        <v>0</v>
      </c>
      <c r="U49" s="26"/>
      <c r="V49" s="26"/>
      <c r="W49" s="18">
        <f t="shared" si="15"/>
        <v>0</v>
      </c>
      <c r="X49" s="26"/>
      <c r="Y49" s="18">
        <f t="shared" si="12"/>
        <v>0</v>
      </c>
    </row>
    <row r="50" spans="1:47" s="68" customFormat="1" ht="15" customHeight="1" thickBot="1" x14ac:dyDescent="0.2">
      <c r="A50" s="112"/>
      <c r="B50" s="119" t="s">
        <v>42</v>
      </c>
      <c r="C50" s="73"/>
      <c r="D50" s="31"/>
      <c r="E50" s="32"/>
      <c r="F50" s="31"/>
      <c r="G50" s="31"/>
      <c r="H50" s="32"/>
      <c r="I50" s="31"/>
      <c r="J50" s="32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pans="1:47" ht="15" customHeight="1" x14ac:dyDescent="0.15">
      <c r="A51" s="112">
        <v>88</v>
      </c>
      <c r="B51" s="17" t="s">
        <v>91</v>
      </c>
      <c r="C51" s="69">
        <f>'A -- FFS'!G51</f>
        <v>0</v>
      </c>
      <c r="D51" s="18"/>
      <c r="E51" s="19">
        <f t="shared" si="13"/>
        <v>0</v>
      </c>
      <c r="F51" s="18"/>
      <c r="G51" s="18"/>
      <c r="H51" s="19">
        <f t="shared" si="2"/>
        <v>0</v>
      </c>
      <c r="I51" s="18"/>
      <c r="J51" s="19">
        <f t="shared" si="3"/>
        <v>0</v>
      </c>
      <c r="K51" s="21"/>
      <c r="L51" s="70"/>
      <c r="M51" s="18">
        <f>C51*L51</f>
        <v>0</v>
      </c>
      <c r="N51" s="18"/>
      <c r="O51" s="18"/>
      <c r="P51" s="18">
        <f>C51*O51</f>
        <v>0</v>
      </c>
      <c r="Q51" s="18"/>
      <c r="R51" s="18">
        <f t="shared" ref="R51:R56" si="20">M51+P51</f>
        <v>0</v>
      </c>
      <c r="S51" s="70"/>
      <c r="T51" s="18">
        <f t="shared" si="14"/>
        <v>0</v>
      </c>
      <c r="U51" s="18"/>
      <c r="V51" s="18"/>
      <c r="W51" s="18">
        <f>C51*V51</f>
        <v>0</v>
      </c>
      <c r="X51" s="18"/>
      <c r="Y51" s="18">
        <f t="shared" ref="Y51:Y56" si="21">T51+W51</f>
        <v>0</v>
      </c>
    </row>
    <row r="52" spans="1:47" ht="15" customHeight="1" x14ac:dyDescent="0.15">
      <c r="A52" s="112">
        <v>89</v>
      </c>
      <c r="B52" s="17" t="s">
        <v>92</v>
      </c>
      <c r="C52" s="69">
        <f>'A -- FFS'!G52</f>
        <v>0</v>
      </c>
      <c r="D52" s="23"/>
      <c r="E52" s="19">
        <f t="shared" si="13"/>
        <v>0</v>
      </c>
      <c r="F52" s="23"/>
      <c r="G52" s="23"/>
      <c r="H52" s="19">
        <f t="shared" si="2"/>
        <v>0</v>
      </c>
      <c r="I52" s="23"/>
      <c r="J52" s="19">
        <f t="shared" si="3"/>
        <v>0</v>
      </c>
      <c r="K52" s="24"/>
      <c r="L52" s="71"/>
      <c r="M52" s="18">
        <f t="shared" ref="M52:M55" si="22">C52*L52</f>
        <v>0</v>
      </c>
      <c r="N52" s="23"/>
      <c r="O52" s="23"/>
      <c r="P52" s="18">
        <f t="shared" ref="P52:P56" si="23">C52*O52</f>
        <v>0</v>
      </c>
      <c r="Q52" s="23"/>
      <c r="R52" s="18">
        <f t="shared" si="20"/>
        <v>0</v>
      </c>
      <c r="S52" s="71"/>
      <c r="T52" s="18">
        <f t="shared" si="14"/>
        <v>0</v>
      </c>
      <c r="U52" s="23"/>
      <c r="V52" s="23"/>
      <c r="W52" s="18">
        <f t="shared" ref="W52:W56" si="24">C52*V52</f>
        <v>0</v>
      </c>
      <c r="X52" s="23"/>
      <c r="Y52" s="18">
        <f t="shared" si="21"/>
        <v>0</v>
      </c>
    </row>
    <row r="53" spans="1:47" ht="15" customHeight="1" x14ac:dyDescent="0.15">
      <c r="A53" s="112">
        <v>90</v>
      </c>
      <c r="B53" s="17" t="s">
        <v>43</v>
      </c>
      <c r="C53" s="69">
        <f>'A -- FFS'!G53</f>
        <v>0</v>
      </c>
      <c r="D53" s="23"/>
      <c r="E53" s="19">
        <f t="shared" si="13"/>
        <v>0</v>
      </c>
      <c r="F53" s="23"/>
      <c r="G53" s="23"/>
      <c r="H53" s="19">
        <f t="shared" si="2"/>
        <v>0</v>
      </c>
      <c r="I53" s="23"/>
      <c r="J53" s="19">
        <f t="shared" ref="J53" si="25">E53+H53</f>
        <v>0</v>
      </c>
      <c r="K53" s="24"/>
      <c r="L53" s="71"/>
      <c r="M53" s="18">
        <f t="shared" si="22"/>
        <v>0</v>
      </c>
      <c r="N53" s="23"/>
      <c r="O53" s="23"/>
      <c r="P53" s="18">
        <f t="shared" si="23"/>
        <v>0</v>
      </c>
      <c r="Q53" s="23"/>
      <c r="R53" s="18">
        <f t="shared" si="20"/>
        <v>0</v>
      </c>
      <c r="S53" s="71"/>
      <c r="T53" s="18">
        <f t="shared" si="14"/>
        <v>0</v>
      </c>
      <c r="U53" s="23"/>
      <c r="V53" s="23"/>
      <c r="W53" s="18">
        <f t="shared" si="24"/>
        <v>0</v>
      </c>
      <c r="X53" s="23"/>
      <c r="Y53" s="18">
        <f t="shared" si="21"/>
        <v>0</v>
      </c>
    </row>
    <row r="54" spans="1:47" ht="15" customHeight="1" x14ac:dyDescent="0.15">
      <c r="A54" s="112">
        <v>91</v>
      </c>
      <c r="B54" s="17" t="s">
        <v>44</v>
      </c>
      <c r="C54" s="69">
        <f>'A -- FFS'!G54</f>
        <v>0</v>
      </c>
      <c r="D54" s="36"/>
      <c r="E54" s="19">
        <f t="shared" si="13"/>
        <v>0</v>
      </c>
      <c r="F54" s="36"/>
      <c r="G54" s="36"/>
      <c r="H54" s="19">
        <f t="shared" si="2"/>
        <v>0</v>
      </c>
      <c r="I54" s="36"/>
      <c r="J54" s="19">
        <f t="shared" si="3"/>
        <v>0</v>
      </c>
      <c r="K54" s="77"/>
      <c r="L54" s="78"/>
      <c r="M54" s="18">
        <f t="shared" si="22"/>
        <v>0</v>
      </c>
      <c r="N54" s="36"/>
      <c r="O54" s="36"/>
      <c r="P54" s="18">
        <f t="shared" si="23"/>
        <v>0</v>
      </c>
      <c r="Q54" s="36"/>
      <c r="R54" s="19">
        <f t="shared" si="20"/>
        <v>0</v>
      </c>
      <c r="S54" s="78"/>
      <c r="T54" s="18">
        <f t="shared" si="14"/>
        <v>0</v>
      </c>
      <c r="U54" s="36"/>
      <c r="V54" s="36"/>
      <c r="W54" s="18">
        <f t="shared" si="24"/>
        <v>0</v>
      </c>
      <c r="X54" s="36"/>
      <c r="Y54" s="19">
        <f t="shared" si="21"/>
        <v>0</v>
      </c>
    </row>
    <row r="55" spans="1:47" ht="15" customHeight="1" x14ac:dyDescent="0.15">
      <c r="A55" s="112">
        <v>92</v>
      </c>
      <c r="B55" s="17" t="s">
        <v>45</v>
      </c>
      <c r="C55" s="69">
        <f>'A -- FFS'!G55</f>
        <v>0</v>
      </c>
      <c r="D55" s="26"/>
      <c r="E55" s="19">
        <f t="shared" si="13"/>
        <v>0</v>
      </c>
      <c r="F55" s="26"/>
      <c r="G55" s="26"/>
      <c r="H55" s="19">
        <f t="shared" si="2"/>
        <v>0</v>
      </c>
      <c r="I55" s="26"/>
      <c r="J55" s="19">
        <f t="shared" si="3"/>
        <v>0</v>
      </c>
      <c r="K55" s="27"/>
      <c r="L55" s="72"/>
      <c r="M55" s="18">
        <f t="shared" si="22"/>
        <v>0</v>
      </c>
      <c r="N55" s="26"/>
      <c r="O55" s="26"/>
      <c r="P55" s="18">
        <f t="shared" si="23"/>
        <v>0</v>
      </c>
      <c r="Q55" s="26"/>
      <c r="R55" s="18">
        <f t="shared" si="20"/>
        <v>0</v>
      </c>
      <c r="S55" s="72"/>
      <c r="T55" s="18">
        <f t="shared" si="14"/>
        <v>0</v>
      </c>
      <c r="U55" s="26"/>
      <c r="V55" s="26"/>
      <c r="W55" s="18">
        <f t="shared" si="24"/>
        <v>0</v>
      </c>
      <c r="X55" s="26"/>
      <c r="Y55" s="18">
        <f t="shared" si="21"/>
        <v>0</v>
      </c>
    </row>
    <row r="56" spans="1:47" s="68" customFormat="1" ht="15" customHeight="1" thickBot="1" x14ac:dyDescent="0.2">
      <c r="A56" s="112">
        <v>93</v>
      </c>
      <c r="B56" s="17" t="s">
        <v>46</v>
      </c>
      <c r="C56" s="69">
        <f>'A -- FFS'!G56</f>
        <v>0</v>
      </c>
      <c r="D56" s="26"/>
      <c r="E56" s="19">
        <f t="shared" si="13"/>
        <v>0</v>
      </c>
      <c r="F56" s="26"/>
      <c r="G56" s="26"/>
      <c r="H56" s="19">
        <f t="shared" ref="H56" si="26">C56*G56</f>
        <v>0</v>
      </c>
      <c r="I56" s="26"/>
      <c r="J56" s="19">
        <f t="shared" ref="J56" si="27">E56+H56</f>
        <v>0</v>
      </c>
      <c r="K56" s="27"/>
      <c r="L56" s="72"/>
      <c r="M56" s="18">
        <f>C56*L56</f>
        <v>0</v>
      </c>
      <c r="N56" s="26"/>
      <c r="O56" s="26"/>
      <c r="P56" s="18">
        <f t="shared" si="23"/>
        <v>0</v>
      </c>
      <c r="Q56" s="26"/>
      <c r="R56" s="18">
        <f t="shared" si="20"/>
        <v>0</v>
      </c>
      <c r="S56" s="72"/>
      <c r="T56" s="18">
        <f t="shared" si="14"/>
        <v>0</v>
      </c>
      <c r="U56" s="26"/>
      <c r="V56" s="26"/>
      <c r="W56" s="18">
        <f t="shared" si="24"/>
        <v>0</v>
      </c>
      <c r="X56" s="26"/>
      <c r="Y56" s="18">
        <f t="shared" si="21"/>
        <v>0</v>
      </c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pans="1:47" ht="15" customHeight="1" thickBot="1" x14ac:dyDescent="0.2">
      <c r="A57" s="112"/>
      <c r="B57" s="119" t="s">
        <v>47</v>
      </c>
      <c r="C57" s="73"/>
      <c r="D57" s="31"/>
      <c r="E57" s="32"/>
      <c r="F57" s="31"/>
      <c r="G57" s="31"/>
      <c r="H57" s="32"/>
      <c r="I57" s="31"/>
      <c r="J57" s="32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47" ht="15" customHeight="1" x14ac:dyDescent="0.15">
      <c r="A58" s="112">
        <v>94</v>
      </c>
      <c r="B58" s="17" t="s">
        <v>48</v>
      </c>
      <c r="C58" s="69">
        <f>'A -- FFS'!G58</f>
        <v>0</v>
      </c>
      <c r="D58" s="23"/>
      <c r="E58" s="19">
        <f t="shared" si="13"/>
        <v>0</v>
      </c>
      <c r="F58" s="23"/>
      <c r="G58" s="23"/>
      <c r="H58" s="19">
        <f t="shared" si="2"/>
        <v>0</v>
      </c>
      <c r="I58" s="23"/>
      <c r="J58" s="19">
        <f t="shared" si="3"/>
        <v>0</v>
      </c>
      <c r="K58" s="24"/>
      <c r="L58" s="71"/>
      <c r="M58" s="18">
        <f t="shared" ref="M58:M65" si="28">C58*L58</f>
        <v>0</v>
      </c>
      <c r="N58" s="23"/>
      <c r="O58" s="23"/>
      <c r="P58" s="18">
        <f t="shared" ref="P58:P65" si="29">C58*O58</f>
        <v>0</v>
      </c>
      <c r="Q58" s="23"/>
      <c r="R58" s="18">
        <f t="shared" ref="R58:R65" si="30">M58+P58</f>
        <v>0</v>
      </c>
      <c r="S58" s="71"/>
      <c r="T58" s="18">
        <f>C58*S58</f>
        <v>0</v>
      </c>
      <c r="U58" s="23"/>
      <c r="V58" s="23"/>
      <c r="W58" s="18">
        <f>C58*V58</f>
        <v>0</v>
      </c>
      <c r="X58" s="23"/>
      <c r="Y58" s="18">
        <f t="shared" ref="Y58:Y65" si="31">T58+W58</f>
        <v>0</v>
      </c>
    </row>
    <row r="59" spans="1:47" ht="15" customHeight="1" x14ac:dyDescent="0.15">
      <c r="A59" s="112">
        <v>95</v>
      </c>
      <c r="B59" s="17" t="s">
        <v>49</v>
      </c>
      <c r="C59" s="69">
        <f>'A -- FFS'!G59</f>
        <v>0</v>
      </c>
      <c r="D59" s="23"/>
      <c r="E59" s="19">
        <f t="shared" si="13"/>
        <v>0</v>
      </c>
      <c r="F59" s="23"/>
      <c r="G59" s="23"/>
      <c r="H59" s="19">
        <f t="shared" si="2"/>
        <v>0</v>
      </c>
      <c r="I59" s="23"/>
      <c r="J59" s="19">
        <f t="shared" si="3"/>
        <v>0</v>
      </c>
      <c r="K59" s="24"/>
      <c r="L59" s="71"/>
      <c r="M59" s="18">
        <f t="shared" si="28"/>
        <v>0</v>
      </c>
      <c r="N59" s="23"/>
      <c r="O59" s="23"/>
      <c r="P59" s="18">
        <f t="shared" si="29"/>
        <v>0</v>
      </c>
      <c r="Q59" s="23"/>
      <c r="R59" s="18">
        <f t="shared" si="30"/>
        <v>0</v>
      </c>
      <c r="S59" s="71"/>
      <c r="T59" s="18">
        <f t="shared" ref="T59:T65" si="32">C59*S59</f>
        <v>0</v>
      </c>
      <c r="U59" s="23"/>
      <c r="V59" s="23"/>
      <c r="W59" s="18">
        <f t="shared" ref="W59:W65" si="33">C59*V59</f>
        <v>0</v>
      </c>
      <c r="X59" s="23"/>
      <c r="Y59" s="18">
        <f t="shared" si="31"/>
        <v>0</v>
      </c>
    </row>
    <row r="60" spans="1:47" ht="15" customHeight="1" x14ac:dyDescent="0.15">
      <c r="A60" s="112">
        <v>96</v>
      </c>
      <c r="B60" s="17" t="s">
        <v>50</v>
      </c>
      <c r="C60" s="69">
        <f>'A -- FFS'!G60</f>
        <v>0</v>
      </c>
      <c r="D60" s="23"/>
      <c r="E60" s="19">
        <f t="shared" si="13"/>
        <v>0</v>
      </c>
      <c r="F60" s="23"/>
      <c r="G60" s="23"/>
      <c r="H60" s="19">
        <f t="shared" si="2"/>
        <v>0</v>
      </c>
      <c r="I60" s="23"/>
      <c r="J60" s="19">
        <f t="shared" si="3"/>
        <v>0</v>
      </c>
      <c r="K60" s="24"/>
      <c r="L60" s="71"/>
      <c r="M60" s="18">
        <f t="shared" si="28"/>
        <v>0</v>
      </c>
      <c r="N60" s="23"/>
      <c r="O60" s="23"/>
      <c r="P60" s="18">
        <f t="shared" si="29"/>
        <v>0</v>
      </c>
      <c r="Q60" s="23"/>
      <c r="R60" s="18">
        <f t="shared" si="30"/>
        <v>0</v>
      </c>
      <c r="S60" s="71"/>
      <c r="T60" s="18">
        <f t="shared" si="32"/>
        <v>0</v>
      </c>
      <c r="U60" s="23"/>
      <c r="V60" s="23"/>
      <c r="W60" s="18">
        <f t="shared" si="33"/>
        <v>0</v>
      </c>
      <c r="X60" s="23"/>
      <c r="Y60" s="18">
        <f t="shared" si="31"/>
        <v>0</v>
      </c>
    </row>
    <row r="61" spans="1:47" ht="15" customHeight="1" x14ac:dyDescent="0.15">
      <c r="A61" s="112">
        <v>97</v>
      </c>
      <c r="B61" s="17" t="s">
        <v>51</v>
      </c>
      <c r="C61" s="69">
        <f>'A -- FFS'!G61</f>
        <v>0</v>
      </c>
      <c r="D61" s="23"/>
      <c r="E61" s="19">
        <f t="shared" si="13"/>
        <v>0</v>
      </c>
      <c r="F61" s="23"/>
      <c r="G61" s="23"/>
      <c r="H61" s="19">
        <f t="shared" si="2"/>
        <v>0</v>
      </c>
      <c r="I61" s="23"/>
      <c r="J61" s="19">
        <f t="shared" si="3"/>
        <v>0</v>
      </c>
      <c r="K61" s="24"/>
      <c r="L61" s="71"/>
      <c r="M61" s="18">
        <f t="shared" si="28"/>
        <v>0</v>
      </c>
      <c r="N61" s="23"/>
      <c r="O61" s="23"/>
      <c r="P61" s="18">
        <f t="shared" si="29"/>
        <v>0</v>
      </c>
      <c r="Q61" s="23"/>
      <c r="R61" s="18">
        <f t="shared" si="30"/>
        <v>0</v>
      </c>
      <c r="S61" s="71"/>
      <c r="T61" s="18">
        <f t="shared" si="32"/>
        <v>0</v>
      </c>
      <c r="U61" s="23"/>
      <c r="V61" s="23"/>
      <c r="W61" s="18">
        <f t="shared" si="33"/>
        <v>0</v>
      </c>
      <c r="X61" s="23"/>
      <c r="Y61" s="18">
        <f t="shared" si="31"/>
        <v>0</v>
      </c>
    </row>
    <row r="62" spans="1:47" ht="15" customHeight="1" x14ac:dyDescent="0.15">
      <c r="A62" s="112">
        <v>98</v>
      </c>
      <c r="B62" s="17" t="s">
        <v>52</v>
      </c>
      <c r="C62" s="69">
        <f>'A -- FFS'!G62</f>
        <v>0</v>
      </c>
      <c r="D62" s="23"/>
      <c r="E62" s="19">
        <f t="shared" si="13"/>
        <v>0</v>
      </c>
      <c r="F62" s="23"/>
      <c r="G62" s="23"/>
      <c r="H62" s="19">
        <f t="shared" si="2"/>
        <v>0</v>
      </c>
      <c r="I62" s="23"/>
      <c r="J62" s="19">
        <f t="shared" si="3"/>
        <v>0</v>
      </c>
      <c r="K62" s="24"/>
      <c r="L62" s="71"/>
      <c r="M62" s="18">
        <f t="shared" si="28"/>
        <v>0</v>
      </c>
      <c r="N62" s="23"/>
      <c r="O62" s="23"/>
      <c r="P62" s="18">
        <f t="shared" si="29"/>
        <v>0</v>
      </c>
      <c r="Q62" s="23"/>
      <c r="R62" s="18">
        <f t="shared" si="30"/>
        <v>0</v>
      </c>
      <c r="S62" s="71"/>
      <c r="T62" s="18">
        <f t="shared" si="32"/>
        <v>0</v>
      </c>
      <c r="U62" s="23"/>
      <c r="V62" s="23"/>
      <c r="W62" s="18">
        <f t="shared" si="33"/>
        <v>0</v>
      </c>
      <c r="X62" s="23"/>
      <c r="Y62" s="18">
        <f t="shared" si="31"/>
        <v>0</v>
      </c>
    </row>
    <row r="63" spans="1:47" ht="15" customHeight="1" x14ac:dyDescent="0.15">
      <c r="A63" s="112">
        <v>99</v>
      </c>
      <c r="B63" s="17" t="s">
        <v>53</v>
      </c>
      <c r="C63" s="69">
        <f>'A -- FFS'!G63</f>
        <v>0</v>
      </c>
      <c r="D63" s="23"/>
      <c r="E63" s="19">
        <f t="shared" ref="E63" si="34">C63*D63</f>
        <v>0</v>
      </c>
      <c r="F63" s="23"/>
      <c r="G63" s="23"/>
      <c r="H63" s="19">
        <f t="shared" ref="H63" si="35">C63*G63</f>
        <v>0</v>
      </c>
      <c r="I63" s="23"/>
      <c r="J63" s="19">
        <f t="shared" ref="J63" si="36">E63+H63</f>
        <v>0</v>
      </c>
      <c r="K63" s="24"/>
      <c r="L63" s="71"/>
      <c r="M63" s="18">
        <f t="shared" si="28"/>
        <v>0</v>
      </c>
      <c r="N63" s="23"/>
      <c r="O63" s="23"/>
      <c r="P63" s="18">
        <f t="shared" si="29"/>
        <v>0</v>
      </c>
      <c r="Q63" s="23"/>
      <c r="R63" s="18">
        <f t="shared" ref="R63" si="37">M63+P63</f>
        <v>0</v>
      </c>
      <c r="S63" s="71"/>
      <c r="T63" s="18">
        <f t="shared" si="32"/>
        <v>0</v>
      </c>
      <c r="U63" s="23"/>
      <c r="V63" s="23"/>
      <c r="W63" s="18">
        <f t="shared" si="33"/>
        <v>0</v>
      </c>
      <c r="X63" s="23"/>
      <c r="Y63" s="18">
        <f t="shared" si="31"/>
        <v>0</v>
      </c>
    </row>
    <row r="64" spans="1:47" ht="15" customHeight="1" x14ac:dyDescent="0.15">
      <c r="A64" s="112">
        <v>100</v>
      </c>
      <c r="B64" s="17" t="s">
        <v>54</v>
      </c>
      <c r="C64" s="69">
        <f>'A -- FFS'!G64</f>
        <v>0</v>
      </c>
      <c r="D64" s="23"/>
      <c r="E64" s="19">
        <f t="shared" si="13"/>
        <v>0</v>
      </c>
      <c r="F64" s="23"/>
      <c r="G64" s="23"/>
      <c r="H64" s="19">
        <f t="shared" si="2"/>
        <v>0</v>
      </c>
      <c r="I64" s="23"/>
      <c r="J64" s="19">
        <f t="shared" si="3"/>
        <v>0</v>
      </c>
      <c r="K64" s="24"/>
      <c r="L64" s="71"/>
      <c r="M64" s="18">
        <f t="shared" si="28"/>
        <v>0</v>
      </c>
      <c r="N64" s="23"/>
      <c r="O64" s="23"/>
      <c r="P64" s="18">
        <f t="shared" si="29"/>
        <v>0</v>
      </c>
      <c r="Q64" s="23"/>
      <c r="R64" s="18">
        <f t="shared" si="30"/>
        <v>0</v>
      </c>
      <c r="S64" s="71"/>
      <c r="T64" s="18">
        <f t="shared" si="32"/>
        <v>0</v>
      </c>
      <c r="U64" s="23"/>
      <c r="V64" s="23"/>
      <c r="W64" s="18">
        <f t="shared" si="33"/>
        <v>0</v>
      </c>
      <c r="X64" s="23"/>
      <c r="Y64" s="18">
        <f t="shared" si="31"/>
        <v>0</v>
      </c>
    </row>
    <row r="65" spans="1:49" ht="15" customHeight="1" thickBot="1" x14ac:dyDescent="0.2">
      <c r="A65" s="112">
        <v>101</v>
      </c>
      <c r="B65" s="37" t="s">
        <v>55</v>
      </c>
      <c r="C65" s="69">
        <f>'A -- FFS'!G65</f>
        <v>0</v>
      </c>
      <c r="D65" s="26"/>
      <c r="E65" s="19">
        <f t="shared" si="13"/>
        <v>0</v>
      </c>
      <c r="F65" s="26"/>
      <c r="G65" s="26"/>
      <c r="H65" s="19">
        <f t="shared" si="2"/>
        <v>0</v>
      </c>
      <c r="I65" s="26"/>
      <c r="J65" s="19">
        <f t="shared" si="3"/>
        <v>0</v>
      </c>
      <c r="K65" s="27"/>
      <c r="L65" s="72"/>
      <c r="M65" s="18">
        <f t="shared" si="28"/>
        <v>0</v>
      </c>
      <c r="N65" s="26"/>
      <c r="O65" s="26"/>
      <c r="P65" s="18">
        <f t="shared" si="29"/>
        <v>0</v>
      </c>
      <c r="Q65" s="26"/>
      <c r="R65" s="18">
        <f t="shared" si="30"/>
        <v>0</v>
      </c>
      <c r="S65" s="72"/>
      <c r="T65" s="18">
        <f t="shared" si="32"/>
        <v>0</v>
      </c>
      <c r="U65" s="26"/>
      <c r="V65" s="26"/>
      <c r="W65" s="18">
        <f t="shared" si="33"/>
        <v>0</v>
      </c>
      <c r="X65" s="26"/>
      <c r="Y65" s="18">
        <f t="shared" si="31"/>
        <v>0</v>
      </c>
    </row>
    <row r="66" spans="1:49" s="68" customFormat="1" ht="15" customHeight="1" thickBot="1" x14ac:dyDescent="0.2">
      <c r="A66" s="13"/>
      <c r="B66" s="119" t="s">
        <v>56</v>
      </c>
      <c r="C66" s="73"/>
      <c r="D66" s="31"/>
      <c r="E66" s="32"/>
      <c r="F66" s="31"/>
      <c r="G66" s="31"/>
      <c r="H66" s="32"/>
      <c r="I66" s="31"/>
      <c r="J66" s="32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</row>
    <row r="67" spans="1:49" ht="15" customHeight="1" x14ac:dyDescent="0.15">
      <c r="A67" s="17">
        <v>105</v>
      </c>
      <c r="B67" s="17" t="s">
        <v>58</v>
      </c>
      <c r="C67" s="69">
        <f>'A -- FFS'!G67</f>
        <v>0</v>
      </c>
      <c r="D67" s="18"/>
      <c r="E67" s="19">
        <f t="shared" si="13"/>
        <v>0</v>
      </c>
      <c r="F67" s="18"/>
      <c r="G67" s="18"/>
      <c r="H67" s="19">
        <f t="shared" si="2"/>
        <v>0</v>
      </c>
      <c r="I67" s="18"/>
      <c r="J67" s="19">
        <f t="shared" si="3"/>
        <v>0</v>
      </c>
      <c r="K67" s="21"/>
      <c r="L67" s="70"/>
      <c r="M67" s="18">
        <f t="shared" ref="M67:M77" si="38">C67*L67</f>
        <v>0</v>
      </c>
      <c r="N67" s="18"/>
      <c r="O67" s="18"/>
      <c r="P67" s="18">
        <f t="shared" ref="P67:P77" si="39">C67*O67</f>
        <v>0</v>
      </c>
      <c r="Q67" s="18"/>
      <c r="R67" s="18">
        <f t="shared" ref="R67:R77" si="40">M67+P67</f>
        <v>0</v>
      </c>
      <c r="S67" s="70"/>
      <c r="T67" s="18">
        <f>C67*S67</f>
        <v>0</v>
      </c>
      <c r="U67" s="18"/>
      <c r="V67" s="18"/>
      <c r="W67" s="18">
        <f>C67*V67</f>
        <v>0</v>
      </c>
      <c r="X67" s="18"/>
      <c r="Y67" s="18">
        <f t="shared" ref="Y67:Y77" si="41">T67+W67</f>
        <v>0</v>
      </c>
    </row>
    <row r="68" spans="1:49" ht="15" customHeight="1" x14ac:dyDescent="0.15">
      <c r="A68" s="17">
        <v>106</v>
      </c>
      <c r="B68" s="17" t="s">
        <v>60</v>
      </c>
      <c r="C68" s="69">
        <f>'A -- FFS'!G68</f>
        <v>0</v>
      </c>
      <c r="D68" s="23"/>
      <c r="E68" s="19">
        <f t="shared" si="13"/>
        <v>0</v>
      </c>
      <c r="F68" s="23"/>
      <c r="G68" s="23"/>
      <c r="H68" s="19">
        <f t="shared" si="2"/>
        <v>0</v>
      </c>
      <c r="I68" s="23"/>
      <c r="J68" s="19">
        <f t="shared" si="3"/>
        <v>0</v>
      </c>
      <c r="K68" s="24"/>
      <c r="L68" s="71"/>
      <c r="M68" s="18">
        <f t="shared" si="38"/>
        <v>0</v>
      </c>
      <c r="N68" s="23"/>
      <c r="O68" s="23"/>
      <c r="P68" s="18">
        <f t="shared" si="39"/>
        <v>0</v>
      </c>
      <c r="Q68" s="23"/>
      <c r="R68" s="18">
        <f t="shared" si="40"/>
        <v>0</v>
      </c>
      <c r="S68" s="71"/>
      <c r="T68" s="18">
        <f t="shared" ref="T68:T77" si="42">C68*S68</f>
        <v>0</v>
      </c>
      <c r="U68" s="23"/>
      <c r="V68" s="23"/>
      <c r="W68" s="18">
        <f t="shared" ref="W68:W77" si="43">C68*V68</f>
        <v>0</v>
      </c>
      <c r="X68" s="23"/>
      <c r="Y68" s="18">
        <f t="shared" si="41"/>
        <v>0</v>
      </c>
    </row>
    <row r="69" spans="1:49" ht="15" customHeight="1" x14ac:dyDescent="0.15">
      <c r="A69" s="17">
        <v>107</v>
      </c>
      <c r="B69" s="17" t="s">
        <v>59</v>
      </c>
      <c r="C69" s="69">
        <f>'A -- FFS'!G69</f>
        <v>0</v>
      </c>
      <c r="D69" s="26"/>
      <c r="E69" s="19">
        <f t="shared" si="13"/>
        <v>0</v>
      </c>
      <c r="F69" s="26"/>
      <c r="G69" s="26"/>
      <c r="H69" s="19">
        <f t="shared" si="2"/>
        <v>0</v>
      </c>
      <c r="I69" s="26"/>
      <c r="J69" s="19">
        <f t="shared" si="3"/>
        <v>0</v>
      </c>
      <c r="K69" s="27"/>
      <c r="L69" s="72"/>
      <c r="M69" s="18">
        <f t="shared" si="38"/>
        <v>0</v>
      </c>
      <c r="N69" s="23"/>
      <c r="O69" s="23"/>
      <c r="P69" s="18">
        <f t="shared" si="39"/>
        <v>0</v>
      </c>
      <c r="Q69" s="23"/>
      <c r="R69" s="18">
        <f t="shared" si="40"/>
        <v>0</v>
      </c>
      <c r="S69" s="72"/>
      <c r="T69" s="18">
        <f t="shared" si="42"/>
        <v>0</v>
      </c>
      <c r="U69" s="23"/>
      <c r="V69" s="23"/>
      <c r="W69" s="18">
        <f t="shared" si="43"/>
        <v>0</v>
      </c>
      <c r="X69" s="23"/>
      <c r="Y69" s="18">
        <f t="shared" si="41"/>
        <v>0</v>
      </c>
    </row>
    <row r="70" spans="1:49" ht="15" customHeight="1" x14ac:dyDescent="0.15">
      <c r="A70" s="17">
        <v>108</v>
      </c>
      <c r="B70" s="17" t="s">
        <v>57</v>
      </c>
      <c r="C70" s="69">
        <f>'A -- FFS'!G70</f>
        <v>0</v>
      </c>
      <c r="D70" s="23"/>
      <c r="E70" s="19">
        <f t="shared" si="13"/>
        <v>0</v>
      </c>
      <c r="F70" s="23"/>
      <c r="G70" s="23"/>
      <c r="H70" s="19">
        <f t="shared" si="2"/>
        <v>0</v>
      </c>
      <c r="I70" s="23"/>
      <c r="J70" s="19">
        <f t="shared" si="3"/>
        <v>0</v>
      </c>
      <c r="K70" s="24"/>
      <c r="L70" s="71"/>
      <c r="M70" s="18">
        <f t="shared" si="38"/>
        <v>0</v>
      </c>
      <c r="N70" s="23"/>
      <c r="O70" s="23"/>
      <c r="P70" s="18">
        <f t="shared" si="39"/>
        <v>0</v>
      </c>
      <c r="Q70" s="23"/>
      <c r="R70" s="18">
        <f t="shared" si="40"/>
        <v>0</v>
      </c>
      <c r="S70" s="71"/>
      <c r="T70" s="18">
        <f t="shared" si="42"/>
        <v>0</v>
      </c>
      <c r="U70" s="23"/>
      <c r="V70" s="23"/>
      <c r="W70" s="18">
        <f t="shared" si="43"/>
        <v>0</v>
      </c>
      <c r="X70" s="23"/>
      <c r="Y70" s="18">
        <f t="shared" si="41"/>
        <v>0</v>
      </c>
    </row>
    <row r="71" spans="1:49" ht="15" customHeight="1" x14ac:dyDescent="0.15">
      <c r="A71" s="17">
        <v>109</v>
      </c>
      <c r="B71" s="17" t="s">
        <v>93</v>
      </c>
      <c r="C71" s="69">
        <f>'A -- FFS'!G71</f>
        <v>0</v>
      </c>
      <c r="D71" s="23"/>
      <c r="E71" s="19">
        <f t="shared" si="13"/>
        <v>0</v>
      </c>
      <c r="F71" s="23"/>
      <c r="G71" s="23"/>
      <c r="H71" s="19">
        <f t="shared" si="2"/>
        <v>0</v>
      </c>
      <c r="I71" s="23"/>
      <c r="J71" s="19">
        <f t="shared" si="3"/>
        <v>0</v>
      </c>
      <c r="K71" s="24"/>
      <c r="L71" s="71"/>
      <c r="M71" s="18">
        <f t="shared" si="38"/>
        <v>0</v>
      </c>
      <c r="N71" s="23"/>
      <c r="O71" s="23"/>
      <c r="P71" s="18">
        <f t="shared" si="39"/>
        <v>0</v>
      </c>
      <c r="Q71" s="23"/>
      <c r="R71" s="18">
        <f t="shared" si="40"/>
        <v>0</v>
      </c>
      <c r="S71" s="71"/>
      <c r="T71" s="18">
        <f t="shared" si="42"/>
        <v>0</v>
      </c>
      <c r="U71" s="23"/>
      <c r="V71" s="23"/>
      <c r="W71" s="18">
        <f t="shared" si="43"/>
        <v>0</v>
      </c>
      <c r="X71" s="23"/>
      <c r="Y71" s="18">
        <f t="shared" si="41"/>
        <v>0</v>
      </c>
    </row>
    <row r="72" spans="1:49" ht="15" customHeight="1" x14ac:dyDescent="0.15">
      <c r="A72" s="17">
        <v>110</v>
      </c>
      <c r="B72" s="17" t="s">
        <v>94</v>
      </c>
      <c r="C72" s="69">
        <f>'A -- FFS'!G72</f>
        <v>0</v>
      </c>
      <c r="D72" s="18"/>
      <c r="E72" s="19">
        <f t="shared" si="13"/>
        <v>0</v>
      </c>
      <c r="F72" s="18"/>
      <c r="G72" s="18"/>
      <c r="H72" s="19">
        <f t="shared" si="2"/>
        <v>0</v>
      </c>
      <c r="I72" s="18"/>
      <c r="J72" s="19">
        <f t="shared" si="3"/>
        <v>0</v>
      </c>
      <c r="K72" s="21"/>
      <c r="L72" s="70"/>
      <c r="M72" s="18">
        <f t="shared" si="38"/>
        <v>0</v>
      </c>
      <c r="N72" s="23"/>
      <c r="O72" s="23"/>
      <c r="P72" s="18">
        <f t="shared" si="39"/>
        <v>0</v>
      </c>
      <c r="Q72" s="23"/>
      <c r="R72" s="18">
        <f t="shared" si="40"/>
        <v>0</v>
      </c>
      <c r="S72" s="70"/>
      <c r="T72" s="18">
        <f t="shared" si="42"/>
        <v>0</v>
      </c>
      <c r="U72" s="23"/>
      <c r="V72" s="23"/>
      <c r="W72" s="18">
        <f t="shared" si="43"/>
        <v>0</v>
      </c>
      <c r="X72" s="23"/>
      <c r="Y72" s="18">
        <f t="shared" si="41"/>
        <v>0</v>
      </c>
    </row>
    <row r="73" spans="1:49" ht="15" customHeight="1" x14ac:dyDescent="0.15">
      <c r="A73" s="17">
        <v>111</v>
      </c>
      <c r="B73" s="17" t="s">
        <v>95</v>
      </c>
      <c r="C73" s="69">
        <f>'A -- FFS'!G73</f>
        <v>0</v>
      </c>
      <c r="D73" s="23"/>
      <c r="E73" s="19">
        <f t="shared" si="13"/>
        <v>0</v>
      </c>
      <c r="F73" s="23"/>
      <c r="G73" s="23"/>
      <c r="H73" s="19">
        <f t="shared" si="2"/>
        <v>0</v>
      </c>
      <c r="I73" s="23"/>
      <c r="J73" s="19">
        <f t="shared" si="3"/>
        <v>0</v>
      </c>
      <c r="K73" s="24"/>
      <c r="L73" s="71"/>
      <c r="M73" s="18">
        <f t="shared" si="38"/>
        <v>0</v>
      </c>
      <c r="N73" s="23"/>
      <c r="O73" s="23"/>
      <c r="P73" s="18">
        <f t="shared" si="39"/>
        <v>0</v>
      </c>
      <c r="Q73" s="23"/>
      <c r="R73" s="18">
        <f t="shared" si="40"/>
        <v>0</v>
      </c>
      <c r="S73" s="71"/>
      <c r="T73" s="18">
        <f t="shared" si="42"/>
        <v>0</v>
      </c>
      <c r="U73" s="23"/>
      <c r="V73" s="23"/>
      <c r="W73" s="18">
        <f t="shared" si="43"/>
        <v>0</v>
      </c>
      <c r="X73" s="23"/>
      <c r="Y73" s="18">
        <f t="shared" si="41"/>
        <v>0</v>
      </c>
    </row>
    <row r="74" spans="1:49" ht="15" customHeight="1" x14ac:dyDescent="0.15">
      <c r="A74" s="17">
        <v>112</v>
      </c>
      <c r="B74" s="17" t="s">
        <v>61</v>
      </c>
      <c r="C74" s="69">
        <f>'A -- FFS'!G74</f>
        <v>0</v>
      </c>
      <c r="D74" s="23"/>
      <c r="E74" s="19">
        <f t="shared" si="13"/>
        <v>0</v>
      </c>
      <c r="F74" s="23"/>
      <c r="G74" s="23"/>
      <c r="H74" s="19">
        <f t="shared" si="2"/>
        <v>0</v>
      </c>
      <c r="I74" s="23"/>
      <c r="J74" s="19">
        <f t="shared" si="3"/>
        <v>0</v>
      </c>
      <c r="K74" s="24"/>
      <c r="L74" s="71"/>
      <c r="M74" s="18">
        <f t="shared" si="38"/>
        <v>0</v>
      </c>
      <c r="N74" s="23"/>
      <c r="O74" s="23"/>
      <c r="P74" s="18">
        <f t="shared" si="39"/>
        <v>0</v>
      </c>
      <c r="Q74" s="23"/>
      <c r="R74" s="18">
        <f t="shared" si="40"/>
        <v>0</v>
      </c>
      <c r="S74" s="71"/>
      <c r="T74" s="18">
        <f t="shared" si="42"/>
        <v>0</v>
      </c>
      <c r="U74" s="23"/>
      <c r="V74" s="23"/>
      <c r="W74" s="18">
        <f t="shared" si="43"/>
        <v>0</v>
      </c>
      <c r="X74" s="23"/>
      <c r="Y74" s="18">
        <f t="shared" si="41"/>
        <v>0</v>
      </c>
    </row>
    <row r="75" spans="1:49" ht="15" customHeight="1" x14ac:dyDescent="0.15">
      <c r="A75" s="17">
        <v>115</v>
      </c>
      <c r="B75" s="17" t="s">
        <v>62</v>
      </c>
      <c r="C75" s="69">
        <f>'A -- FFS'!G75</f>
        <v>0</v>
      </c>
      <c r="D75" s="23"/>
      <c r="E75" s="19">
        <f t="shared" si="13"/>
        <v>0</v>
      </c>
      <c r="F75" s="23"/>
      <c r="G75" s="23"/>
      <c r="H75" s="19">
        <f t="shared" si="2"/>
        <v>0</v>
      </c>
      <c r="I75" s="23"/>
      <c r="J75" s="19">
        <f t="shared" si="3"/>
        <v>0</v>
      </c>
      <c r="K75" s="24"/>
      <c r="L75" s="71"/>
      <c r="M75" s="18">
        <f t="shared" si="38"/>
        <v>0</v>
      </c>
      <c r="N75" s="23"/>
      <c r="O75" s="23"/>
      <c r="P75" s="18">
        <f t="shared" si="39"/>
        <v>0</v>
      </c>
      <c r="Q75" s="23"/>
      <c r="R75" s="18">
        <f t="shared" si="40"/>
        <v>0</v>
      </c>
      <c r="S75" s="71"/>
      <c r="T75" s="18">
        <f t="shared" si="42"/>
        <v>0</v>
      </c>
      <c r="U75" s="23"/>
      <c r="V75" s="23"/>
      <c r="W75" s="18">
        <f t="shared" si="43"/>
        <v>0</v>
      </c>
      <c r="X75" s="23"/>
      <c r="Y75" s="18">
        <f t="shared" si="41"/>
        <v>0</v>
      </c>
    </row>
    <row r="76" spans="1:49" ht="15" customHeight="1" x14ac:dyDescent="0.15">
      <c r="A76" s="17">
        <v>116</v>
      </c>
      <c r="B76" s="17" t="s">
        <v>63</v>
      </c>
      <c r="C76" s="69">
        <f>'A -- FFS'!G76</f>
        <v>0</v>
      </c>
      <c r="D76" s="23"/>
      <c r="E76" s="19">
        <f t="shared" si="13"/>
        <v>0</v>
      </c>
      <c r="F76" s="23"/>
      <c r="G76" s="23"/>
      <c r="H76" s="19">
        <f t="shared" si="2"/>
        <v>0</v>
      </c>
      <c r="I76" s="23"/>
      <c r="J76" s="19">
        <f t="shared" si="3"/>
        <v>0</v>
      </c>
      <c r="K76" s="24"/>
      <c r="L76" s="71"/>
      <c r="M76" s="18">
        <f t="shared" si="38"/>
        <v>0</v>
      </c>
      <c r="N76" s="23"/>
      <c r="O76" s="23"/>
      <c r="P76" s="18">
        <f t="shared" si="39"/>
        <v>0</v>
      </c>
      <c r="Q76" s="23"/>
      <c r="R76" s="18">
        <f t="shared" si="40"/>
        <v>0</v>
      </c>
      <c r="S76" s="71"/>
      <c r="T76" s="18">
        <f t="shared" si="42"/>
        <v>0</v>
      </c>
      <c r="U76" s="23"/>
      <c r="V76" s="23"/>
      <c r="W76" s="18">
        <f t="shared" si="43"/>
        <v>0</v>
      </c>
      <c r="X76" s="23"/>
      <c r="Y76" s="18">
        <f t="shared" si="41"/>
        <v>0</v>
      </c>
    </row>
    <row r="77" spans="1:49" ht="15" customHeight="1" thickBot="1" x14ac:dyDescent="0.2">
      <c r="A77" s="17">
        <v>117</v>
      </c>
      <c r="B77" s="25" t="s">
        <v>64</v>
      </c>
      <c r="C77" s="69">
        <f>'A -- FFS'!G77</f>
        <v>0</v>
      </c>
      <c r="D77" s="38"/>
      <c r="E77" s="39">
        <f t="shared" si="13"/>
        <v>0</v>
      </c>
      <c r="F77" s="38"/>
      <c r="G77" s="38"/>
      <c r="H77" s="39">
        <f t="shared" si="2"/>
        <v>0</v>
      </c>
      <c r="I77" s="38"/>
      <c r="J77" s="39">
        <f t="shared" si="3"/>
        <v>0</v>
      </c>
      <c r="K77" s="41"/>
      <c r="L77" s="79"/>
      <c r="M77" s="38">
        <f t="shared" si="38"/>
        <v>0</v>
      </c>
      <c r="N77" s="38"/>
      <c r="O77" s="38"/>
      <c r="P77" s="38">
        <f t="shared" si="39"/>
        <v>0</v>
      </c>
      <c r="Q77" s="38"/>
      <c r="R77" s="38">
        <f t="shared" si="40"/>
        <v>0</v>
      </c>
      <c r="S77" s="79"/>
      <c r="T77" s="18">
        <f t="shared" si="42"/>
        <v>0</v>
      </c>
      <c r="U77" s="38"/>
      <c r="V77" s="38"/>
      <c r="W77" s="18">
        <f t="shared" si="43"/>
        <v>0</v>
      </c>
      <c r="X77" s="38"/>
      <c r="Y77" s="38">
        <f t="shared" si="41"/>
        <v>0</v>
      </c>
    </row>
    <row r="78" spans="1:49" ht="15" customHeight="1" thickTop="1" thickBot="1" x14ac:dyDescent="0.2">
      <c r="A78" s="17">
        <v>118</v>
      </c>
      <c r="B78" s="43" t="s">
        <v>126</v>
      </c>
      <c r="C78" s="80"/>
      <c r="D78" s="81">
        <f t="shared" ref="D78:R78" si="44">SUM(D9:D77)</f>
        <v>0</v>
      </c>
      <c r="E78" s="81">
        <f t="shared" si="44"/>
        <v>0</v>
      </c>
      <c r="F78" s="81">
        <f t="shared" si="44"/>
        <v>0</v>
      </c>
      <c r="G78" s="81">
        <f t="shared" si="44"/>
        <v>0</v>
      </c>
      <c r="H78" s="81">
        <f t="shared" si="44"/>
        <v>0</v>
      </c>
      <c r="I78" s="81">
        <f t="shared" si="44"/>
        <v>0</v>
      </c>
      <c r="J78" s="81">
        <f t="shared" si="44"/>
        <v>0</v>
      </c>
      <c r="K78" s="81">
        <f t="shared" si="44"/>
        <v>0</v>
      </c>
      <c r="L78" s="81">
        <f t="shared" si="44"/>
        <v>0</v>
      </c>
      <c r="M78" s="81">
        <f t="shared" si="44"/>
        <v>0</v>
      </c>
      <c r="N78" s="81">
        <f t="shared" si="44"/>
        <v>0</v>
      </c>
      <c r="O78" s="81">
        <f t="shared" si="44"/>
        <v>0</v>
      </c>
      <c r="P78" s="81">
        <f t="shared" si="44"/>
        <v>0</v>
      </c>
      <c r="Q78" s="81">
        <f t="shared" si="44"/>
        <v>0</v>
      </c>
      <c r="R78" s="81">
        <f t="shared" si="44"/>
        <v>0</v>
      </c>
      <c r="S78" s="81">
        <f t="shared" ref="S78:Y78" si="45">SUM(S9:S77)</f>
        <v>0</v>
      </c>
      <c r="T78" s="81">
        <f t="shared" si="45"/>
        <v>0</v>
      </c>
      <c r="U78" s="81">
        <f t="shared" si="45"/>
        <v>0</v>
      </c>
      <c r="V78" s="81">
        <f t="shared" si="45"/>
        <v>0</v>
      </c>
      <c r="W78" s="81">
        <f t="shared" si="45"/>
        <v>0</v>
      </c>
      <c r="X78" s="81">
        <f t="shared" si="45"/>
        <v>0</v>
      </c>
      <c r="Y78" s="81">
        <f t="shared" si="45"/>
        <v>0</v>
      </c>
    </row>
    <row r="79" spans="1:49" ht="15" customHeight="1" thickBot="1" x14ac:dyDescent="0.2">
      <c r="A79" s="13"/>
      <c r="B79" s="119" t="s">
        <v>65</v>
      </c>
      <c r="C79" s="73"/>
      <c r="D79" s="31"/>
      <c r="E79" s="32"/>
      <c r="F79" s="31"/>
      <c r="G79" s="31"/>
      <c r="H79" s="32"/>
      <c r="I79" s="31"/>
      <c r="J79" s="32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49" ht="15" customHeight="1" x14ac:dyDescent="0.15">
      <c r="A80" s="17">
        <v>190</v>
      </c>
      <c r="B80" s="17" t="s">
        <v>66</v>
      </c>
      <c r="C80" s="82"/>
      <c r="D80" s="45"/>
      <c r="E80" s="49"/>
      <c r="F80" s="45"/>
      <c r="G80" s="45"/>
      <c r="H80" s="49"/>
      <c r="I80" s="45"/>
      <c r="J80" s="49"/>
      <c r="K80" s="45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</row>
    <row r="81" spans="1:28" ht="15" customHeight="1" x14ac:dyDescent="0.15">
      <c r="A81" s="17">
        <v>191</v>
      </c>
      <c r="B81" s="17" t="s">
        <v>67</v>
      </c>
      <c r="C81" s="82"/>
      <c r="D81" s="45"/>
      <c r="E81" s="49"/>
      <c r="F81" s="45"/>
      <c r="G81" s="45"/>
      <c r="H81" s="49"/>
      <c r="I81" s="45"/>
      <c r="J81" s="49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8" ht="15" customHeight="1" x14ac:dyDescent="0.15">
      <c r="A82" s="17">
        <v>192</v>
      </c>
      <c r="B82" s="17" t="s">
        <v>68</v>
      </c>
      <c r="C82" s="82"/>
      <c r="D82" s="45"/>
      <c r="E82" s="49"/>
      <c r="F82" s="45"/>
      <c r="G82" s="45"/>
      <c r="H82" s="49"/>
      <c r="I82" s="45"/>
      <c r="J82" s="49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8" ht="15" customHeight="1" x14ac:dyDescent="0.15">
      <c r="A83" s="17">
        <v>193</v>
      </c>
      <c r="B83" s="17" t="s">
        <v>69</v>
      </c>
      <c r="C83" s="82"/>
      <c r="D83" s="45"/>
      <c r="E83" s="49"/>
      <c r="F83" s="45"/>
      <c r="G83" s="45"/>
      <c r="H83" s="49"/>
      <c r="I83" s="45"/>
      <c r="J83" s="49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8" ht="15" customHeight="1" x14ac:dyDescent="0.15">
      <c r="A84" s="17">
        <v>194</v>
      </c>
      <c r="B84" s="17" t="s">
        <v>70</v>
      </c>
      <c r="C84" s="82"/>
      <c r="D84" s="45"/>
      <c r="E84" s="49"/>
      <c r="F84" s="45"/>
      <c r="G84" s="45"/>
      <c r="H84" s="49"/>
      <c r="I84" s="45"/>
      <c r="J84" s="49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8" ht="15" customHeight="1" x14ac:dyDescent="0.15">
      <c r="A85" s="17">
        <v>200</v>
      </c>
      <c r="B85" s="17" t="s">
        <v>96</v>
      </c>
      <c r="C85" s="82"/>
      <c r="D85" s="45"/>
      <c r="E85" s="49"/>
      <c r="F85" s="45"/>
      <c r="G85" s="45"/>
      <c r="H85" s="49"/>
      <c r="I85" s="45"/>
      <c r="J85" s="49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</row>
    <row r="86" spans="1:28" ht="15" customHeight="1" x14ac:dyDescent="0.15">
      <c r="A86" s="17">
        <v>201</v>
      </c>
      <c r="B86" s="25" t="s">
        <v>97</v>
      </c>
      <c r="C86" s="82"/>
      <c r="D86" s="45"/>
      <c r="E86" s="49"/>
      <c r="F86" s="45"/>
      <c r="G86" s="45"/>
      <c r="H86" s="49"/>
      <c r="I86" s="45"/>
      <c r="J86" s="49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</row>
    <row r="87" spans="1:28" ht="15" customHeight="1" thickBot="1" x14ac:dyDescent="0.2">
      <c r="A87" s="34" t="s">
        <v>110</v>
      </c>
      <c r="B87" s="123" t="s">
        <v>110</v>
      </c>
      <c r="C87" s="120"/>
      <c r="D87" s="45"/>
      <c r="E87" s="49"/>
      <c r="F87" s="45"/>
      <c r="G87" s="45"/>
      <c r="H87" s="49"/>
      <c r="I87" s="45"/>
      <c r="J87" s="49"/>
      <c r="K87" s="45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8" s="56" customFormat="1" ht="15" customHeight="1" thickBot="1" x14ac:dyDescent="0.25">
      <c r="A88" s="122"/>
      <c r="B88" s="124" t="s">
        <v>110</v>
      </c>
      <c r="C88" s="73"/>
      <c r="D88" s="31"/>
      <c r="E88" s="32"/>
      <c r="F88" s="31"/>
      <c r="G88" s="31"/>
      <c r="H88" s="32"/>
      <c r="I88" s="31"/>
      <c r="J88" s="32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2"/>
      <c r="AA88" s="12"/>
      <c r="AB88" s="12"/>
    </row>
    <row r="89" spans="1:28" x14ac:dyDescent="0.15">
      <c r="K89" s="12"/>
    </row>
    <row r="90" spans="1:28" x14ac:dyDescent="0.15">
      <c r="K90" s="12"/>
    </row>
    <row r="91" spans="1:28" x14ac:dyDescent="0.15">
      <c r="K91" s="12"/>
    </row>
    <row r="92" spans="1:28" x14ac:dyDescent="0.15">
      <c r="K92" s="12"/>
    </row>
    <row r="93" spans="1:28" x14ac:dyDescent="0.15">
      <c r="K93" s="12"/>
    </row>
    <row r="94" spans="1:28" ht="12.75" x14ac:dyDescent="0.2">
      <c r="A94" s="56"/>
      <c r="K94" s="12"/>
    </row>
    <row r="95" spans="1:28" ht="12.75" x14ac:dyDescent="0.2">
      <c r="A95" s="56"/>
      <c r="K95" s="12"/>
    </row>
    <row r="96" spans="1:28" ht="12.75" x14ac:dyDescent="0.2">
      <c r="A96" s="56"/>
      <c r="K96" s="12"/>
    </row>
    <row r="97" spans="11:11" x14ac:dyDescent="0.15">
      <c r="K97" s="12"/>
    </row>
    <row r="98" spans="11:11" x14ac:dyDescent="0.15">
      <c r="K98" s="12"/>
    </row>
    <row r="99" spans="11:11" x14ac:dyDescent="0.15">
      <c r="K99" s="12"/>
    </row>
    <row r="100" spans="11:11" x14ac:dyDescent="0.15">
      <c r="K100" s="12"/>
    </row>
    <row r="101" spans="11:11" x14ac:dyDescent="0.15">
      <c r="K101" s="12"/>
    </row>
    <row r="102" spans="11:11" x14ac:dyDescent="0.15">
      <c r="K102" s="12"/>
    </row>
    <row r="103" spans="11:11" x14ac:dyDescent="0.15">
      <c r="K103" s="12"/>
    </row>
    <row r="104" spans="11:11" x14ac:dyDescent="0.15">
      <c r="K104" s="12"/>
    </row>
    <row r="105" spans="11:11" x14ac:dyDescent="0.15">
      <c r="K105" s="12"/>
    </row>
    <row r="106" spans="11:11" x14ac:dyDescent="0.15">
      <c r="K106" s="12"/>
    </row>
    <row r="107" spans="11:11" x14ac:dyDescent="0.15">
      <c r="K107" s="12"/>
    </row>
    <row r="108" spans="11:11" x14ac:dyDescent="0.15">
      <c r="K108" s="12"/>
    </row>
    <row r="109" spans="11:11" x14ac:dyDescent="0.15">
      <c r="K109" s="12"/>
    </row>
    <row r="110" spans="11:11" x14ac:dyDescent="0.15">
      <c r="K110" s="12"/>
    </row>
    <row r="111" spans="11:11" x14ac:dyDescent="0.15">
      <c r="K111" s="12"/>
    </row>
    <row r="112" spans="11:11" x14ac:dyDescent="0.15">
      <c r="K112" s="12"/>
    </row>
    <row r="113" spans="8:11" x14ac:dyDescent="0.15">
      <c r="K113" s="12"/>
    </row>
    <row r="114" spans="8:11" x14ac:dyDescent="0.15">
      <c r="K114" s="12"/>
    </row>
    <row r="115" spans="8:11" x14ac:dyDescent="0.15">
      <c r="K115" s="12"/>
    </row>
    <row r="116" spans="8:11" x14ac:dyDescent="0.15">
      <c r="K116" s="12"/>
    </row>
    <row r="117" spans="8:11" x14ac:dyDescent="0.15">
      <c r="K117" s="12"/>
    </row>
    <row r="118" spans="8:11" x14ac:dyDescent="0.15">
      <c r="K118" s="12"/>
    </row>
    <row r="119" spans="8:11" x14ac:dyDescent="0.15">
      <c r="K119" s="12"/>
    </row>
    <row r="120" spans="8:11" x14ac:dyDescent="0.15">
      <c r="K120" s="12"/>
    </row>
    <row r="121" spans="8:11" x14ac:dyDescent="0.15">
      <c r="K121" s="12"/>
    </row>
    <row r="122" spans="8:11" x14ac:dyDescent="0.15">
      <c r="K122" s="12"/>
    </row>
    <row r="123" spans="8:11" x14ac:dyDescent="0.15">
      <c r="K123" s="12"/>
    </row>
    <row r="124" spans="8:11" x14ac:dyDescent="0.15">
      <c r="K124" s="12"/>
    </row>
    <row r="125" spans="8:11" x14ac:dyDescent="0.15">
      <c r="K125" s="12"/>
    </row>
    <row r="126" spans="8:11" x14ac:dyDescent="0.15">
      <c r="K126" s="12"/>
    </row>
    <row r="127" spans="8:11" x14ac:dyDescent="0.15">
      <c r="K127" s="12"/>
    </row>
    <row r="128" spans="8:11" ht="15" x14ac:dyDescent="0.25">
      <c r="H128"/>
      <c r="I128"/>
      <c r="J128"/>
      <c r="K128"/>
    </row>
    <row r="129" spans="8:11" ht="15" x14ac:dyDescent="0.25">
      <c r="H129"/>
      <c r="I129"/>
      <c r="J129"/>
      <c r="K129"/>
    </row>
    <row r="130" spans="8:11" ht="15" x14ac:dyDescent="0.25">
      <c r="H130"/>
      <c r="I130"/>
      <c r="J130"/>
      <c r="K130"/>
    </row>
    <row r="131" spans="8:11" ht="15" x14ac:dyDescent="0.25">
      <c r="H131"/>
      <c r="I131"/>
      <c r="J131"/>
      <c r="K131"/>
    </row>
    <row r="132" spans="8:11" ht="15" x14ac:dyDescent="0.25">
      <c r="H132"/>
      <c r="I132"/>
      <c r="J132"/>
      <c r="K132"/>
    </row>
    <row r="133" spans="8:11" ht="15" x14ac:dyDescent="0.25">
      <c r="H133"/>
      <c r="I133"/>
      <c r="J133"/>
      <c r="K133"/>
    </row>
    <row r="134" spans="8:11" ht="15" x14ac:dyDescent="0.25">
      <c r="H134"/>
      <c r="I134"/>
      <c r="J134"/>
      <c r="K134"/>
    </row>
    <row r="135" spans="8:11" ht="15" x14ac:dyDescent="0.25">
      <c r="H135"/>
      <c r="I135"/>
      <c r="J135"/>
      <c r="K135"/>
    </row>
    <row r="136" spans="8:11" ht="15" x14ac:dyDescent="0.25">
      <c r="H136"/>
      <c r="I136"/>
      <c r="J136"/>
      <c r="K136"/>
    </row>
    <row r="137" spans="8:11" ht="15" x14ac:dyDescent="0.25">
      <c r="H137"/>
      <c r="I137"/>
      <c r="J137"/>
      <c r="K137"/>
    </row>
    <row r="138" spans="8:11" ht="15" x14ac:dyDescent="0.25">
      <c r="H138"/>
      <c r="I138"/>
      <c r="J138"/>
      <c r="K138"/>
    </row>
    <row r="139" spans="8:11" ht="15" x14ac:dyDescent="0.25">
      <c r="H139"/>
      <c r="I139"/>
      <c r="J139"/>
      <c r="K139"/>
    </row>
    <row r="140" spans="8:11" ht="15" x14ac:dyDescent="0.25">
      <c r="H140"/>
      <c r="I140"/>
      <c r="J140"/>
      <c r="K140"/>
    </row>
    <row r="141" spans="8:11" ht="15" x14ac:dyDescent="0.25">
      <c r="H141"/>
      <c r="I141"/>
      <c r="J141"/>
      <c r="K141"/>
    </row>
    <row r="142" spans="8:11" ht="15" x14ac:dyDescent="0.25">
      <c r="H142"/>
      <c r="I142"/>
      <c r="J142"/>
      <c r="K142"/>
    </row>
    <row r="143" spans="8:11" ht="15" x14ac:dyDescent="0.25">
      <c r="H143"/>
      <c r="I143"/>
      <c r="J143"/>
      <c r="K143"/>
    </row>
    <row r="144" spans="8:11" ht="15" x14ac:dyDescent="0.25">
      <c r="H144"/>
      <c r="I144"/>
      <c r="J144"/>
      <c r="K144"/>
    </row>
    <row r="145" spans="8:11" ht="15" x14ac:dyDescent="0.25">
      <c r="H145"/>
      <c r="I145"/>
      <c r="J145"/>
      <c r="K145"/>
    </row>
    <row r="146" spans="8:11" ht="15" x14ac:dyDescent="0.25">
      <c r="H146"/>
      <c r="I146"/>
      <c r="J146"/>
      <c r="K146"/>
    </row>
    <row r="147" spans="8:11" ht="15" x14ac:dyDescent="0.25">
      <c r="H147"/>
      <c r="I147"/>
      <c r="J147"/>
      <c r="K147"/>
    </row>
    <row r="148" spans="8:11" ht="15" x14ac:dyDescent="0.25">
      <c r="H148"/>
      <c r="I148"/>
      <c r="J148"/>
      <c r="K148"/>
    </row>
    <row r="149" spans="8:11" ht="15" x14ac:dyDescent="0.25">
      <c r="H149"/>
      <c r="I149"/>
      <c r="J149"/>
      <c r="K149"/>
    </row>
    <row r="150" spans="8:11" ht="15" x14ac:dyDescent="0.25">
      <c r="H150"/>
      <c r="I150"/>
      <c r="J150"/>
      <c r="K150"/>
    </row>
    <row r="151" spans="8:11" ht="15" x14ac:dyDescent="0.25">
      <c r="H151"/>
      <c r="I151"/>
      <c r="J151"/>
      <c r="K151"/>
    </row>
    <row r="152" spans="8:11" ht="15" x14ac:dyDescent="0.25">
      <c r="H152"/>
      <c r="I152"/>
      <c r="J152"/>
      <c r="K152"/>
    </row>
    <row r="153" spans="8:11" ht="15" x14ac:dyDescent="0.25">
      <c r="H153"/>
      <c r="I153"/>
      <c r="J153"/>
      <c r="K153"/>
    </row>
    <row r="154" spans="8:11" ht="15" x14ac:dyDescent="0.25">
      <c r="H154"/>
      <c r="I154"/>
      <c r="J154"/>
      <c r="K154"/>
    </row>
    <row r="155" spans="8:11" ht="15" x14ac:dyDescent="0.25">
      <c r="H155"/>
      <c r="I155"/>
      <c r="J155"/>
      <c r="K155"/>
    </row>
    <row r="156" spans="8:11" ht="15" x14ac:dyDescent="0.25">
      <c r="H156"/>
      <c r="I156"/>
      <c r="J156"/>
      <c r="K156"/>
    </row>
    <row r="157" spans="8:11" ht="15" x14ac:dyDescent="0.25">
      <c r="H157"/>
      <c r="I157"/>
      <c r="J157"/>
      <c r="K157"/>
    </row>
    <row r="158" spans="8:11" ht="15" x14ac:dyDescent="0.25">
      <c r="H158"/>
      <c r="I158"/>
      <c r="J158"/>
      <c r="K158"/>
    </row>
    <row r="159" spans="8:11" ht="15" x14ac:dyDescent="0.25">
      <c r="H159"/>
      <c r="I159"/>
      <c r="J159"/>
      <c r="K159"/>
    </row>
    <row r="160" spans="8:11" ht="15" x14ac:dyDescent="0.25">
      <c r="H160"/>
      <c r="I160"/>
      <c r="J160"/>
      <c r="K160"/>
    </row>
    <row r="161" spans="8:11" ht="15" x14ac:dyDescent="0.25">
      <c r="H161"/>
      <c r="I161"/>
      <c r="J161"/>
      <c r="K161"/>
    </row>
    <row r="162" spans="8:11" ht="15" x14ac:dyDescent="0.25">
      <c r="H162"/>
      <c r="I162"/>
      <c r="J162"/>
      <c r="K162"/>
    </row>
    <row r="163" spans="8:11" ht="15" x14ac:dyDescent="0.25">
      <c r="H163"/>
      <c r="I163"/>
      <c r="J163"/>
      <c r="K163"/>
    </row>
    <row r="164" spans="8:11" ht="15" x14ac:dyDescent="0.25">
      <c r="H164"/>
      <c r="I164"/>
      <c r="J164"/>
      <c r="K164"/>
    </row>
    <row r="165" spans="8:11" ht="15" x14ac:dyDescent="0.25">
      <c r="H165"/>
      <c r="I165"/>
      <c r="J165"/>
      <c r="K165"/>
    </row>
    <row r="166" spans="8:11" ht="15" x14ac:dyDescent="0.25">
      <c r="H166"/>
      <c r="I166"/>
      <c r="J166"/>
      <c r="K166"/>
    </row>
    <row r="167" spans="8:11" ht="15" x14ac:dyDescent="0.25">
      <c r="H167"/>
      <c r="I167"/>
      <c r="J167"/>
      <c r="K167"/>
    </row>
    <row r="168" spans="8:11" ht="15" x14ac:dyDescent="0.25">
      <c r="H168"/>
      <c r="I168"/>
      <c r="J168"/>
      <c r="K168"/>
    </row>
    <row r="169" spans="8:11" ht="15" x14ac:dyDescent="0.25">
      <c r="H169"/>
      <c r="I169"/>
      <c r="J169"/>
      <c r="K169"/>
    </row>
    <row r="170" spans="8:11" ht="15" x14ac:dyDescent="0.25">
      <c r="H170"/>
      <c r="I170"/>
      <c r="J170"/>
      <c r="K170"/>
    </row>
    <row r="171" spans="8:11" ht="15" x14ac:dyDescent="0.25">
      <c r="H171"/>
      <c r="I171"/>
      <c r="J171"/>
      <c r="K171"/>
    </row>
    <row r="172" spans="8:11" ht="15" x14ac:dyDescent="0.25">
      <c r="H172"/>
      <c r="I172"/>
      <c r="J172"/>
      <c r="K172"/>
    </row>
    <row r="173" spans="8:11" ht="15" x14ac:dyDescent="0.25">
      <c r="H173"/>
      <c r="I173"/>
      <c r="J173"/>
      <c r="K173"/>
    </row>
    <row r="174" spans="8:11" ht="15" x14ac:dyDescent="0.25">
      <c r="H174"/>
      <c r="I174"/>
      <c r="J174"/>
      <c r="K174"/>
    </row>
    <row r="175" spans="8:11" ht="15" x14ac:dyDescent="0.25">
      <c r="H175"/>
      <c r="I175"/>
      <c r="J175"/>
      <c r="K175"/>
    </row>
    <row r="176" spans="8:11" ht="15" x14ac:dyDescent="0.25">
      <c r="H176"/>
      <c r="I176"/>
      <c r="J176"/>
      <c r="K176"/>
    </row>
    <row r="177" spans="8:11" ht="15" x14ac:dyDescent="0.25">
      <c r="H177"/>
      <c r="I177"/>
      <c r="J177"/>
      <c r="K177"/>
    </row>
    <row r="178" spans="8:11" ht="15" x14ac:dyDescent="0.25">
      <c r="H178"/>
      <c r="I178"/>
      <c r="J178"/>
      <c r="K178"/>
    </row>
    <row r="179" spans="8:11" ht="15" x14ac:dyDescent="0.25">
      <c r="H179"/>
      <c r="I179"/>
      <c r="J179"/>
      <c r="K179"/>
    </row>
    <row r="180" spans="8:11" ht="15" x14ac:dyDescent="0.25">
      <c r="H180"/>
      <c r="I180"/>
      <c r="J180"/>
      <c r="K180"/>
    </row>
    <row r="181" spans="8:11" ht="15" x14ac:dyDescent="0.25">
      <c r="H181"/>
      <c r="I181"/>
      <c r="J181"/>
      <c r="K181"/>
    </row>
    <row r="182" spans="8:11" ht="15" x14ac:dyDescent="0.25">
      <c r="H182"/>
      <c r="I182"/>
      <c r="J182"/>
      <c r="K182"/>
    </row>
    <row r="183" spans="8:11" ht="15" x14ac:dyDescent="0.25">
      <c r="H183"/>
      <c r="I183"/>
      <c r="J183"/>
      <c r="K183"/>
    </row>
    <row r="184" spans="8:11" ht="15" x14ac:dyDescent="0.25">
      <c r="H184"/>
      <c r="I184"/>
      <c r="J184"/>
      <c r="K184"/>
    </row>
    <row r="185" spans="8:11" ht="15" x14ac:dyDescent="0.25">
      <c r="H185"/>
      <c r="I185"/>
      <c r="J185"/>
      <c r="K185"/>
    </row>
    <row r="186" spans="8:11" ht="15" x14ac:dyDescent="0.25">
      <c r="H186"/>
      <c r="I186"/>
      <c r="J186"/>
      <c r="K186"/>
    </row>
    <row r="187" spans="8:11" ht="15" x14ac:dyDescent="0.25">
      <c r="H187"/>
      <c r="I187"/>
      <c r="J187"/>
      <c r="K187"/>
    </row>
    <row r="188" spans="8:11" ht="15" x14ac:dyDescent="0.25">
      <c r="H188"/>
      <c r="I188"/>
      <c r="J188"/>
      <c r="K188"/>
    </row>
    <row r="189" spans="8:11" ht="15" x14ac:dyDescent="0.25">
      <c r="H189"/>
      <c r="I189"/>
      <c r="J189"/>
      <c r="K189"/>
    </row>
    <row r="190" spans="8:11" ht="15" x14ac:dyDescent="0.25">
      <c r="H190"/>
      <c r="I190"/>
      <c r="J190"/>
      <c r="K190"/>
    </row>
    <row r="191" spans="8:11" ht="15" x14ac:dyDescent="0.25">
      <c r="H191"/>
      <c r="I191"/>
      <c r="J191"/>
      <c r="K191"/>
    </row>
    <row r="192" spans="8:11" ht="15" x14ac:dyDescent="0.25">
      <c r="H192"/>
      <c r="I192"/>
      <c r="J192"/>
      <c r="K192"/>
    </row>
    <row r="193" spans="8:11" ht="15" x14ac:dyDescent="0.25">
      <c r="H193"/>
      <c r="I193"/>
      <c r="J193"/>
      <c r="K193"/>
    </row>
    <row r="194" spans="8:11" ht="15" x14ac:dyDescent="0.25">
      <c r="H194"/>
      <c r="I194"/>
      <c r="J194"/>
      <c r="K194"/>
    </row>
    <row r="195" spans="8:11" ht="15" x14ac:dyDescent="0.25">
      <c r="H195"/>
      <c r="I195"/>
      <c r="J195"/>
      <c r="K195"/>
    </row>
    <row r="196" spans="8:11" ht="15" x14ac:dyDescent="0.25">
      <c r="H196"/>
      <c r="I196"/>
      <c r="J196"/>
      <c r="K196"/>
    </row>
    <row r="197" spans="8:11" ht="15" x14ac:dyDescent="0.25">
      <c r="H197"/>
      <c r="I197"/>
      <c r="J197"/>
      <c r="K197"/>
    </row>
    <row r="198" spans="8:11" ht="15" x14ac:dyDescent="0.25">
      <c r="H198"/>
      <c r="I198"/>
      <c r="J198"/>
      <c r="K198"/>
    </row>
    <row r="199" spans="8:11" ht="15" x14ac:dyDescent="0.25">
      <c r="H199"/>
      <c r="I199"/>
      <c r="J199"/>
      <c r="K199"/>
    </row>
    <row r="200" spans="8:11" ht="15" x14ac:dyDescent="0.25">
      <c r="H200"/>
      <c r="I200"/>
      <c r="J200"/>
      <c r="K200"/>
    </row>
    <row r="201" spans="8:11" ht="15" x14ac:dyDescent="0.25">
      <c r="H201"/>
      <c r="I201"/>
      <c r="J201"/>
      <c r="K201"/>
    </row>
    <row r="202" spans="8:11" ht="15" x14ac:dyDescent="0.25">
      <c r="H202"/>
      <c r="I202"/>
      <c r="J202"/>
      <c r="K202"/>
    </row>
    <row r="203" spans="8:11" ht="15" x14ac:dyDescent="0.25">
      <c r="H203"/>
      <c r="I203"/>
      <c r="J203"/>
      <c r="K203"/>
    </row>
    <row r="204" spans="8:11" ht="15" x14ac:dyDescent="0.25">
      <c r="H204"/>
      <c r="I204"/>
      <c r="J204"/>
      <c r="K204"/>
    </row>
    <row r="205" spans="8:11" ht="15" x14ac:dyDescent="0.25">
      <c r="H205"/>
      <c r="I205"/>
      <c r="J205"/>
      <c r="K205"/>
    </row>
    <row r="206" spans="8:11" ht="15" x14ac:dyDescent="0.25">
      <c r="H206"/>
      <c r="I206"/>
      <c r="J206"/>
      <c r="K206"/>
    </row>
    <row r="207" spans="8:11" ht="15" x14ac:dyDescent="0.25">
      <c r="H207"/>
      <c r="I207"/>
      <c r="J207"/>
      <c r="K207"/>
    </row>
    <row r="208" spans="8:11" ht="15" x14ac:dyDescent="0.25">
      <c r="H208"/>
      <c r="I208"/>
      <c r="J208"/>
      <c r="K208"/>
    </row>
    <row r="209" spans="8:11" ht="15" x14ac:dyDescent="0.25">
      <c r="H209"/>
      <c r="I209"/>
      <c r="J209"/>
      <c r="K209"/>
    </row>
    <row r="210" spans="8:11" ht="15" x14ac:dyDescent="0.25">
      <c r="H210"/>
      <c r="I210"/>
      <c r="J210"/>
      <c r="K210"/>
    </row>
    <row r="211" spans="8:11" ht="15" x14ac:dyDescent="0.25">
      <c r="H211"/>
      <c r="I211"/>
      <c r="J211"/>
      <c r="K211"/>
    </row>
    <row r="212" spans="8:11" ht="15" x14ac:dyDescent="0.25">
      <c r="H212"/>
      <c r="I212"/>
      <c r="J212"/>
      <c r="K212"/>
    </row>
    <row r="213" spans="8:11" ht="15" x14ac:dyDescent="0.25">
      <c r="H213"/>
      <c r="I213"/>
      <c r="J213"/>
      <c r="K213"/>
    </row>
    <row r="214" spans="8:11" ht="15" x14ac:dyDescent="0.25">
      <c r="H214"/>
      <c r="I214"/>
      <c r="J214"/>
      <c r="K214"/>
    </row>
    <row r="215" spans="8:11" ht="15" x14ac:dyDescent="0.25">
      <c r="H215"/>
      <c r="I215"/>
      <c r="J215"/>
      <c r="K215"/>
    </row>
    <row r="216" spans="8:11" ht="15" x14ac:dyDescent="0.25">
      <c r="H216"/>
      <c r="I216"/>
      <c r="J216"/>
      <c r="K216"/>
    </row>
    <row r="217" spans="8:11" ht="15" x14ac:dyDescent="0.25">
      <c r="H217"/>
      <c r="I217"/>
      <c r="J217"/>
      <c r="K217"/>
    </row>
    <row r="218" spans="8:11" ht="15" x14ac:dyDescent="0.25">
      <c r="H218"/>
      <c r="I218"/>
      <c r="J218"/>
      <c r="K218"/>
    </row>
    <row r="219" spans="8:11" ht="15" x14ac:dyDescent="0.25">
      <c r="H219"/>
      <c r="I219"/>
      <c r="J219"/>
      <c r="K219"/>
    </row>
    <row r="220" spans="8:11" ht="15" x14ac:dyDescent="0.25">
      <c r="H220"/>
      <c r="I220"/>
      <c r="J220"/>
      <c r="K220"/>
    </row>
    <row r="221" spans="8:11" ht="15" x14ac:dyDescent="0.25">
      <c r="H221"/>
      <c r="I221"/>
      <c r="J221"/>
      <c r="K221"/>
    </row>
    <row r="222" spans="8:11" ht="15" x14ac:dyDescent="0.25">
      <c r="H222"/>
      <c r="I222"/>
      <c r="J222"/>
      <c r="K222"/>
    </row>
    <row r="223" spans="8:11" ht="15" x14ac:dyDescent="0.25">
      <c r="H223"/>
      <c r="I223"/>
      <c r="J223"/>
      <c r="K223"/>
    </row>
    <row r="224" spans="8:11" ht="15" x14ac:dyDescent="0.25">
      <c r="H224"/>
      <c r="I224"/>
      <c r="J224"/>
      <c r="K224"/>
    </row>
    <row r="225" spans="8:11" ht="15" x14ac:dyDescent="0.25">
      <c r="H225"/>
      <c r="I225"/>
      <c r="J225"/>
      <c r="K225"/>
    </row>
    <row r="226" spans="8:11" ht="15" x14ac:dyDescent="0.25">
      <c r="H226"/>
      <c r="I226"/>
      <c r="J226"/>
      <c r="K226"/>
    </row>
    <row r="227" spans="8:11" ht="15" x14ac:dyDescent="0.25">
      <c r="H227"/>
      <c r="I227"/>
      <c r="J227"/>
      <c r="K227"/>
    </row>
    <row r="228" spans="8:11" ht="15" x14ac:dyDescent="0.25">
      <c r="H228"/>
      <c r="I228"/>
      <c r="J228"/>
      <c r="K228"/>
    </row>
    <row r="229" spans="8:11" ht="15" x14ac:dyDescent="0.25">
      <c r="H229"/>
      <c r="I229"/>
      <c r="J229"/>
      <c r="K229"/>
    </row>
    <row r="230" spans="8:11" ht="15" x14ac:dyDescent="0.25">
      <c r="H230"/>
      <c r="I230"/>
      <c r="J230"/>
      <c r="K230"/>
    </row>
    <row r="231" spans="8:11" ht="15" x14ac:dyDescent="0.25">
      <c r="H231"/>
      <c r="I231"/>
      <c r="J231"/>
      <c r="K231"/>
    </row>
    <row r="232" spans="8:11" ht="15" x14ac:dyDescent="0.25">
      <c r="H232"/>
      <c r="I232"/>
      <c r="J232"/>
      <c r="K232"/>
    </row>
    <row r="233" spans="8:11" ht="15" x14ac:dyDescent="0.25">
      <c r="H233"/>
      <c r="I233"/>
      <c r="J233"/>
      <c r="K233"/>
    </row>
    <row r="234" spans="8:11" ht="15" x14ac:dyDescent="0.25">
      <c r="H234"/>
      <c r="I234"/>
      <c r="J234"/>
      <c r="K234"/>
    </row>
    <row r="235" spans="8:11" ht="15" x14ac:dyDescent="0.25">
      <c r="H235"/>
      <c r="I235"/>
      <c r="J235"/>
      <c r="K235"/>
    </row>
    <row r="236" spans="8:11" ht="15" x14ac:dyDescent="0.25">
      <c r="H236"/>
      <c r="I236"/>
      <c r="J236"/>
      <c r="K236"/>
    </row>
    <row r="237" spans="8:11" ht="15" x14ac:dyDescent="0.25">
      <c r="H237"/>
      <c r="I237"/>
      <c r="J237"/>
      <c r="K237"/>
    </row>
    <row r="238" spans="8:11" ht="15" x14ac:dyDescent="0.25">
      <c r="H238"/>
      <c r="I238"/>
      <c r="J238"/>
      <c r="K238"/>
    </row>
    <row r="239" spans="8:11" ht="15" x14ac:dyDescent="0.25">
      <c r="H239"/>
      <c r="I239"/>
      <c r="J239"/>
      <c r="K239"/>
    </row>
    <row r="240" spans="8:11" ht="15" x14ac:dyDescent="0.25">
      <c r="H240"/>
      <c r="I240"/>
      <c r="J240"/>
      <c r="K240"/>
    </row>
    <row r="241" spans="8:11" ht="15" x14ac:dyDescent="0.25">
      <c r="H241"/>
      <c r="I241"/>
      <c r="J241"/>
      <c r="K241"/>
    </row>
    <row r="242" spans="8:11" ht="15" x14ac:dyDescent="0.25">
      <c r="H242"/>
      <c r="I242"/>
      <c r="J242"/>
      <c r="K242"/>
    </row>
    <row r="243" spans="8:11" ht="15" x14ac:dyDescent="0.25">
      <c r="H243"/>
      <c r="I243"/>
      <c r="J243"/>
      <c r="K243"/>
    </row>
    <row r="244" spans="8:11" ht="15" x14ac:dyDescent="0.25">
      <c r="H244"/>
      <c r="I244"/>
      <c r="J244"/>
      <c r="K244"/>
    </row>
    <row r="245" spans="8:11" ht="15" x14ac:dyDescent="0.25">
      <c r="H245"/>
      <c r="I245"/>
      <c r="J245"/>
      <c r="K245"/>
    </row>
    <row r="246" spans="8:11" ht="15" x14ac:dyDescent="0.25">
      <c r="H246"/>
      <c r="I246"/>
      <c r="J246"/>
      <c r="K246"/>
    </row>
    <row r="247" spans="8:11" ht="15" x14ac:dyDescent="0.25">
      <c r="H247"/>
      <c r="I247"/>
      <c r="J247"/>
      <c r="K247"/>
    </row>
    <row r="248" spans="8:11" ht="15" x14ac:dyDescent="0.25">
      <c r="H248"/>
      <c r="I248"/>
      <c r="J248"/>
      <c r="K248"/>
    </row>
    <row r="249" spans="8:11" ht="15" x14ac:dyDescent="0.25">
      <c r="H249"/>
      <c r="I249"/>
      <c r="J249"/>
      <c r="K249"/>
    </row>
    <row r="250" spans="8:11" ht="15" x14ac:dyDescent="0.25">
      <c r="H250"/>
      <c r="I250"/>
      <c r="J250"/>
      <c r="K250"/>
    </row>
    <row r="251" spans="8:11" ht="15" x14ac:dyDescent="0.25">
      <c r="H251"/>
      <c r="I251"/>
      <c r="J251"/>
      <c r="K251"/>
    </row>
    <row r="252" spans="8:11" ht="15" x14ac:dyDescent="0.25">
      <c r="H252"/>
      <c r="I252"/>
      <c r="J252"/>
      <c r="K252"/>
    </row>
    <row r="253" spans="8:11" ht="15" x14ac:dyDescent="0.25">
      <c r="H253"/>
      <c r="I253"/>
      <c r="J253"/>
      <c r="K253"/>
    </row>
    <row r="254" spans="8:11" ht="15" x14ac:dyDescent="0.25">
      <c r="H254"/>
      <c r="I254"/>
      <c r="J254"/>
      <c r="K254"/>
    </row>
    <row r="255" spans="8:11" ht="15" x14ac:dyDescent="0.25">
      <c r="H255"/>
      <c r="I255"/>
      <c r="J255"/>
      <c r="K255"/>
    </row>
    <row r="256" spans="8:11" ht="15" x14ac:dyDescent="0.25">
      <c r="H256"/>
      <c r="I256"/>
      <c r="J256"/>
      <c r="K256"/>
    </row>
    <row r="257" spans="8:11" ht="15" x14ac:dyDescent="0.25">
      <c r="H257"/>
      <c r="I257"/>
      <c r="J257"/>
      <c r="K257"/>
    </row>
    <row r="258" spans="8:11" ht="15" x14ac:dyDescent="0.25">
      <c r="H258"/>
      <c r="I258"/>
      <c r="J258"/>
      <c r="K258"/>
    </row>
    <row r="259" spans="8:11" ht="15" x14ac:dyDescent="0.25">
      <c r="H259"/>
      <c r="I259"/>
      <c r="J259"/>
      <c r="K259"/>
    </row>
    <row r="260" spans="8:11" ht="15" x14ac:dyDescent="0.25">
      <c r="H260"/>
      <c r="I260"/>
      <c r="J260"/>
      <c r="K260"/>
    </row>
    <row r="261" spans="8:11" ht="15" x14ac:dyDescent="0.25">
      <c r="H261"/>
      <c r="I261"/>
      <c r="J261"/>
      <c r="K261"/>
    </row>
    <row r="262" spans="8:11" ht="15" x14ac:dyDescent="0.25">
      <c r="H262"/>
      <c r="I262"/>
      <c r="J262"/>
      <c r="K262"/>
    </row>
    <row r="263" spans="8:11" ht="15" x14ac:dyDescent="0.25">
      <c r="H263"/>
      <c r="I263"/>
      <c r="J263"/>
      <c r="K263"/>
    </row>
    <row r="264" spans="8:11" ht="15" x14ac:dyDescent="0.25">
      <c r="H264"/>
      <c r="I264"/>
      <c r="J264"/>
      <c r="K264"/>
    </row>
    <row r="265" spans="8:11" ht="15" x14ac:dyDescent="0.25">
      <c r="H265"/>
      <c r="I265"/>
      <c r="J265"/>
      <c r="K265"/>
    </row>
    <row r="266" spans="8:11" ht="15" x14ac:dyDescent="0.25">
      <c r="H266"/>
      <c r="I266"/>
      <c r="J266"/>
      <c r="K266"/>
    </row>
    <row r="267" spans="8:11" ht="15" x14ac:dyDescent="0.25">
      <c r="H267"/>
      <c r="I267"/>
      <c r="J267"/>
      <c r="K267"/>
    </row>
    <row r="268" spans="8:11" ht="15" x14ac:dyDescent="0.25">
      <c r="H268"/>
      <c r="I268"/>
      <c r="J268"/>
      <c r="K268"/>
    </row>
    <row r="269" spans="8:11" ht="15" x14ac:dyDescent="0.25">
      <c r="H269"/>
      <c r="I269"/>
      <c r="J269"/>
      <c r="K269"/>
    </row>
    <row r="270" spans="8:11" ht="15" x14ac:dyDescent="0.25">
      <c r="H270"/>
      <c r="I270"/>
      <c r="J270"/>
      <c r="K270"/>
    </row>
    <row r="271" spans="8:11" ht="15" x14ac:dyDescent="0.25">
      <c r="H271"/>
      <c r="I271"/>
      <c r="J271"/>
      <c r="K271"/>
    </row>
    <row r="272" spans="8:11" ht="15" x14ac:dyDescent="0.25">
      <c r="H272"/>
      <c r="I272"/>
      <c r="J272"/>
      <c r="K272"/>
    </row>
    <row r="273" spans="8:11" ht="15" x14ac:dyDescent="0.25">
      <c r="H273"/>
      <c r="I273"/>
      <c r="J273"/>
      <c r="K273"/>
    </row>
    <row r="274" spans="8:11" ht="15" x14ac:dyDescent="0.25">
      <c r="H274"/>
      <c r="I274"/>
      <c r="J274"/>
      <c r="K274"/>
    </row>
    <row r="275" spans="8:11" ht="15" x14ac:dyDescent="0.25">
      <c r="H275"/>
      <c r="I275"/>
      <c r="J275"/>
      <c r="K275"/>
    </row>
    <row r="276" spans="8:11" ht="15" x14ac:dyDescent="0.25">
      <c r="H276"/>
      <c r="I276"/>
      <c r="J276"/>
      <c r="K276"/>
    </row>
    <row r="277" spans="8:11" ht="15" x14ac:dyDescent="0.25">
      <c r="H277"/>
      <c r="I277"/>
      <c r="J277"/>
      <c r="K277"/>
    </row>
    <row r="278" spans="8:11" ht="15" x14ac:dyDescent="0.25">
      <c r="H278"/>
      <c r="I278"/>
      <c r="J278"/>
      <c r="K278"/>
    </row>
    <row r="279" spans="8:11" ht="15" x14ac:dyDescent="0.25">
      <c r="H279"/>
      <c r="I279"/>
      <c r="J279"/>
      <c r="K279"/>
    </row>
    <row r="280" spans="8:11" ht="15" x14ac:dyDescent="0.25">
      <c r="H280"/>
      <c r="I280"/>
      <c r="J280"/>
      <c r="K280"/>
    </row>
    <row r="281" spans="8:11" ht="15" x14ac:dyDescent="0.25">
      <c r="H281"/>
      <c r="I281"/>
      <c r="J281"/>
      <c r="K281"/>
    </row>
    <row r="282" spans="8:11" ht="15" x14ac:dyDescent="0.25">
      <c r="H282"/>
      <c r="I282"/>
      <c r="J282"/>
      <c r="K282"/>
    </row>
    <row r="283" spans="8:11" ht="15" x14ac:dyDescent="0.25">
      <c r="H283"/>
      <c r="I283"/>
      <c r="J283"/>
      <c r="K283"/>
    </row>
    <row r="284" spans="8:11" ht="15" x14ac:dyDescent="0.25">
      <c r="H284"/>
      <c r="I284"/>
      <c r="J284"/>
      <c r="K284"/>
    </row>
    <row r="285" spans="8:11" ht="15" x14ac:dyDescent="0.25">
      <c r="H285"/>
      <c r="I285"/>
      <c r="J285"/>
      <c r="K285"/>
    </row>
    <row r="286" spans="8:11" ht="15" x14ac:dyDescent="0.25">
      <c r="H286"/>
      <c r="I286"/>
      <c r="J286"/>
      <c r="K286"/>
    </row>
    <row r="287" spans="8:11" ht="15" x14ac:dyDescent="0.25">
      <c r="H287"/>
      <c r="I287"/>
      <c r="J287"/>
      <c r="K287"/>
    </row>
    <row r="288" spans="8:11" ht="15" x14ac:dyDescent="0.25">
      <c r="H288"/>
      <c r="I288"/>
      <c r="J288"/>
      <c r="K288"/>
    </row>
    <row r="289" spans="8:11" ht="15" x14ac:dyDescent="0.25">
      <c r="H289"/>
      <c r="I289"/>
      <c r="J289"/>
      <c r="K289"/>
    </row>
    <row r="290" spans="8:11" ht="15" x14ac:dyDescent="0.25">
      <c r="H290"/>
      <c r="I290"/>
      <c r="J290"/>
      <c r="K290"/>
    </row>
    <row r="291" spans="8:11" ht="15" x14ac:dyDescent="0.25">
      <c r="H291"/>
      <c r="I291"/>
      <c r="J291"/>
      <c r="K291"/>
    </row>
    <row r="292" spans="8:11" ht="15" x14ac:dyDescent="0.25">
      <c r="H292"/>
      <c r="I292"/>
      <c r="J292"/>
      <c r="K292"/>
    </row>
    <row r="293" spans="8:11" ht="15" x14ac:dyDescent="0.25">
      <c r="H293"/>
      <c r="I293"/>
      <c r="J293"/>
      <c r="K293"/>
    </row>
    <row r="294" spans="8:11" ht="15" x14ac:dyDescent="0.25">
      <c r="H294"/>
      <c r="I294"/>
      <c r="J294"/>
      <c r="K294"/>
    </row>
    <row r="295" spans="8:11" ht="15" x14ac:dyDescent="0.25">
      <c r="H295"/>
      <c r="I295"/>
      <c r="J295"/>
      <c r="K295"/>
    </row>
    <row r="296" spans="8:11" ht="15" x14ac:dyDescent="0.25">
      <c r="H296"/>
      <c r="I296"/>
      <c r="J296"/>
      <c r="K296"/>
    </row>
    <row r="297" spans="8:11" ht="15" x14ac:dyDescent="0.25">
      <c r="H297"/>
      <c r="I297"/>
      <c r="J297"/>
      <c r="K297"/>
    </row>
    <row r="298" spans="8:11" ht="15" x14ac:dyDescent="0.25">
      <c r="H298"/>
      <c r="I298"/>
      <c r="J298"/>
      <c r="K298"/>
    </row>
    <row r="299" spans="8:11" ht="15" x14ac:dyDescent="0.25">
      <c r="H299"/>
      <c r="I299"/>
      <c r="J299"/>
      <c r="K299"/>
    </row>
    <row r="300" spans="8:11" ht="15" x14ac:dyDescent="0.25">
      <c r="H300"/>
      <c r="I300"/>
      <c r="J300"/>
      <c r="K300"/>
    </row>
    <row r="301" spans="8:11" ht="15" x14ac:dyDescent="0.25">
      <c r="H301"/>
      <c r="I301"/>
      <c r="J301"/>
      <c r="K301"/>
    </row>
    <row r="302" spans="8:11" ht="15" x14ac:dyDescent="0.25">
      <c r="H302"/>
      <c r="I302"/>
      <c r="J302"/>
      <c r="K302"/>
    </row>
    <row r="303" spans="8:11" ht="15" x14ac:dyDescent="0.25">
      <c r="H303"/>
      <c r="I303"/>
      <c r="J303"/>
      <c r="K303"/>
    </row>
    <row r="304" spans="8:11" ht="15" x14ac:dyDescent="0.25">
      <c r="H304"/>
      <c r="I304"/>
      <c r="J304"/>
      <c r="K304"/>
    </row>
    <row r="305" spans="8:11" ht="15" x14ac:dyDescent="0.25">
      <c r="H305"/>
      <c r="I305"/>
      <c r="J305"/>
      <c r="K305"/>
    </row>
    <row r="306" spans="8:11" ht="15" x14ac:dyDescent="0.25">
      <c r="H306"/>
      <c r="I306"/>
      <c r="J306"/>
      <c r="K306"/>
    </row>
    <row r="307" spans="8:11" ht="15" x14ac:dyDescent="0.25">
      <c r="H307"/>
      <c r="I307"/>
      <c r="J307"/>
      <c r="K307"/>
    </row>
    <row r="308" spans="8:11" ht="15" x14ac:dyDescent="0.25">
      <c r="H308"/>
      <c r="I308"/>
      <c r="J308"/>
      <c r="K308"/>
    </row>
    <row r="309" spans="8:11" ht="15" x14ac:dyDescent="0.25">
      <c r="H309"/>
      <c r="I309"/>
      <c r="J309"/>
      <c r="K309"/>
    </row>
    <row r="310" spans="8:11" ht="15" x14ac:dyDescent="0.25">
      <c r="H310"/>
      <c r="I310"/>
      <c r="J310"/>
      <c r="K310"/>
    </row>
    <row r="311" spans="8:11" ht="15" x14ac:dyDescent="0.25">
      <c r="H311"/>
      <c r="I311"/>
      <c r="J311"/>
      <c r="K311"/>
    </row>
    <row r="312" spans="8:11" ht="15" x14ac:dyDescent="0.25">
      <c r="H312"/>
      <c r="I312"/>
      <c r="J312"/>
      <c r="K312"/>
    </row>
    <row r="313" spans="8:11" ht="15" x14ac:dyDescent="0.25">
      <c r="H313"/>
      <c r="I313"/>
      <c r="J313"/>
      <c r="K313"/>
    </row>
    <row r="314" spans="8:11" ht="15" x14ac:dyDescent="0.25">
      <c r="H314"/>
      <c r="I314"/>
      <c r="J314"/>
      <c r="K314"/>
    </row>
    <row r="315" spans="8:11" ht="15" x14ac:dyDescent="0.25">
      <c r="H315"/>
      <c r="I315"/>
      <c r="J315"/>
      <c r="K315"/>
    </row>
    <row r="316" spans="8:11" ht="15" x14ac:dyDescent="0.25">
      <c r="H316"/>
      <c r="I316"/>
      <c r="J316"/>
      <c r="K316"/>
    </row>
    <row r="317" spans="8:11" ht="15" x14ac:dyDescent="0.25">
      <c r="H317"/>
      <c r="I317"/>
      <c r="J317"/>
      <c r="K317"/>
    </row>
    <row r="318" spans="8:11" ht="15" x14ac:dyDescent="0.25">
      <c r="H318"/>
      <c r="I318"/>
      <c r="J318"/>
      <c r="K318"/>
    </row>
    <row r="319" spans="8:11" ht="15" x14ac:dyDescent="0.25">
      <c r="H319"/>
      <c r="I319"/>
      <c r="J319"/>
      <c r="K319"/>
    </row>
    <row r="320" spans="8:11" ht="15" x14ac:dyDescent="0.25">
      <c r="H320"/>
      <c r="I320"/>
      <c r="J320"/>
      <c r="K320"/>
    </row>
    <row r="321" spans="8:11" ht="15" x14ac:dyDescent="0.25">
      <c r="H321"/>
      <c r="I321"/>
      <c r="J321"/>
      <c r="K321"/>
    </row>
    <row r="322" spans="8:11" ht="15" x14ac:dyDescent="0.25">
      <c r="H322"/>
      <c r="I322"/>
      <c r="J322"/>
      <c r="K322"/>
    </row>
    <row r="323" spans="8:11" ht="15" x14ac:dyDescent="0.25">
      <c r="H323"/>
      <c r="I323"/>
      <c r="J323"/>
      <c r="K323"/>
    </row>
    <row r="324" spans="8:11" ht="15" x14ac:dyDescent="0.25">
      <c r="H324"/>
      <c r="I324"/>
      <c r="J324"/>
      <c r="K324"/>
    </row>
    <row r="325" spans="8:11" ht="15" x14ac:dyDescent="0.25">
      <c r="H325"/>
      <c r="I325"/>
      <c r="J325"/>
      <c r="K325"/>
    </row>
    <row r="326" spans="8:11" ht="15" x14ac:dyDescent="0.25">
      <c r="H326"/>
      <c r="I326"/>
      <c r="J326"/>
      <c r="K326"/>
    </row>
    <row r="327" spans="8:11" ht="15" x14ac:dyDescent="0.25">
      <c r="H327"/>
      <c r="I327"/>
      <c r="J327"/>
      <c r="K327"/>
    </row>
    <row r="328" spans="8:11" ht="15" x14ac:dyDescent="0.25">
      <c r="H328"/>
      <c r="I328"/>
      <c r="J328"/>
      <c r="K328"/>
    </row>
    <row r="329" spans="8:11" ht="15" x14ac:dyDescent="0.25">
      <c r="H329"/>
      <c r="I329"/>
      <c r="J329"/>
      <c r="K329"/>
    </row>
    <row r="330" spans="8:11" ht="15" x14ac:dyDescent="0.25">
      <c r="H330"/>
      <c r="I330"/>
      <c r="J330"/>
      <c r="K330"/>
    </row>
    <row r="331" spans="8:11" ht="15" x14ac:dyDescent="0.25">
      <c r="H331"/>
      <c r="I331"/>
      <c r="J331"/>
      <c r="K331"/>
    </row>
    <row r="332" spans="8:11" ht="15" x14ac:dyDescent="0.25">
      <c r="H332"/>
      <c r="I332"/>
      <c r="J332"/>
      <c r="K332"/>
    </row>
    <row r="333" spans="8:11" ht="15" x14ac:dyDescent="0.25">
      <c r="H333"/>
      <c r="I333"/>
      <c r="J333"/>
      <c r="K333"/>
    </row>
    <row r="334" spans="8:11" ht="15" x14ac:dyDescent="0.25">
      <c r="H334"/>
      <c r="I334"/>
      <c r="J334"/>
      <c r="K334"/>
    </row>
    <row r="335" spans="8:11" ht="15" x14ac:dyDescent="0.25">
      <c r="H335"/>
      <c r="I335"/>
      <c r="J335"/>
      <c r="K335"/>
    </row>
    <row r="336" spans="8:11" ht="15" x14ac:dyDescent="0.25">
      <c r="H336"/>
      <c r="I336"/>
      <c r="J336"/>
      <c r="K336"/>
    </row>
    <row r="337" spans="8:11" ht="15" x14ac:dyDescent="0.25">
      <c r="H337"/>
      <c r="I337"/>
      <c r="J337"/>
      <c r="K337"/>
    </row>
    <row r="338" spans="8:11" ht="15" x14ac:dyDescent="0.25">
      <c r="H338"/>
      <c r="I338"/>
      <c r="J338"/>
      <c r="K338"/>
    </row>
    <row r="339" spans="8:11" ht="15" x14ac:dyDescent="0.25">
      <c r="H339"/>
      <c r="I339"/>
      <c r="J339"/>
      <c r="K339"/>
    </row>
    <row r="340" spans="8:11" ht="15" x14ac:dyDescent="0.25">
      <c r="H340"/>
      <c r="I340"/>
      <c r="J340"/>
      <c r="K340"/>
    </row>
    <row r="341" spans="8:11" ht="15" x14ac:dyDescent="0.25">
      <c r="H341"/>
      <c r="I341"/>
      <c r="J341"/>
      <c r="K341"/>
    </row>
    <row r="342" spans="8:11" ht="15" x14ac:dyDescent="0.25">
      <c r="H342"/>
      <c r="I342"/>
      <c r="J342"/>
      <c r="K342"/>
    </row>
    <row r="343" spans="8:11" ht="15" x14ac:dyDescent="0.25">
      <c r="H343"/>
      <c r="I343"/>
      <c r="J343"/>
      <c r="K343"/>
    </row>
    <row r="344" spans="8:11" ht="15" x14ac:dyDescent="0.25">
      <c r="H344"/>
      <c r="I344"/>
      <c r="J344"/>
      <c r="K344"/>
    </row>
    <row r="345" spans="8:11" ht="15" x14ac:dyDescent="0.25">
      <c r="H345"/>
      <c r="I345"/>
      <c r="J345"/>
      <c r="K345"/>
    </row>
    <row r="346" spans="8:11" ht="15" x14ac:dyDescent="0.25">
      <c r="H346"/>
      <c r="I346"/>
      <c r="J346"/>
      <c r="K346"/>
    </row>
    <row r="347" spans="8:11" ht="15" x14ac:dyDescent="0.25">
      <c r="H347"/>
      <c r="I347"/>
      <c r="J347"/>
      <c r="K347"/>
    </row>
    <row r="348" spans="8:11" ht="15" x14ac:dyDescent="0.25">
      <c r="H348"/>
      <c r="I348"/>
      <c r="J348"/>
      <c r="K348"/>
    </row>
    <row r="349" spans="8:11" ht="15" x14ac:dyDescent="0.25">
      <c r="H349"/>
      <c r="I349"/>
      <c r="J349"/>
      <c r="K349"/>
    </row>
    <row r="350" spans="8:11" ht="15" x14ac:dyDescent="0.25">
      <c r="H350"/>
      <c r="I350"/>
      <c r="J350"/>
      <c r="K350"/>
    </row>
    <row r="351" spans="8:11" ht="15" x14ac:dyDescent="0.25">
      <c r="H351"/>
      <c r="I351"/>
      <c r="J351"/>
      <c r="K351"/>
    </row>
    <row r="352" spans="8:11" ht="15" x14ac:dyDescent="0.25">
      <c r="H352"/>
      <c r="I352"/>
      <c r="J352"/>
      <c r="K352"/>
    </row>
    <row r="353" spans="8:11" ht="15" x14ac:dyDescent="0.25">
      <c r="H353"/>
      <c r="I353"/>
      <c r="J353"/>
      <c r="K353"/>
    </row>
    <row r="354" spans="8:11" ht="15" x14ac:dyDescent="0.25">
      <c r="H354"/>
      <c r="I354"/>
      <c r="J354"/>
      <c r="K354"/>
    </row>
    <row r="355" spans="8:11" ht="15" x14ac:dyDescent="0.25">
      <c r="H355"/>
      <c r="I355"/>
      <c r="J355"/>
      <c r="K355"/>
    </row>
    <row r="356" spans="8:11" ht="15" x14ac:dyDescent="0.25">
      <c r="H356"/>
      <c r="I356"/>
      <c r="J356"/>
      <c r="K356"/>
    </row>
    <row r="357" spans="8:11" ht="15" x14ac:dyDescent="0.25">
      <c r="H357"/>
      <c r="I357"/>
      <c r="J357"/>
      <c r="K357"/>
    </row>
    <row r="358" spans="8:11" ht="15" x14ac:dyDescent="0.25">
      <c r="H358"/>
      <c r="I358"/>
      <c r="J358"/>
      <c r="K358"/>
    </row>
    <row r="359" spans="8:11" ht="15" x14ac:dyDescent="0.25">
      <c r="H359"/>
      <c r="I359"/>
      <c r="J359"/>
      <c r="K359"/>
    </row>
    <row r="360" spans="8:11" ht="15" x14ac:dyDescent="0.25">
      <c r="H360"/>
      <c r="I360"/>
      <c r="J360"/>
      <c r="K360"/>
    </row>
    <row r="361" spans="8:11" ht="15" x14ac:dyDescent="0.25">
      <c r="H361"/>
      <c r="I361"/>
      <c r="J361"/>
      <c r="K361"/>
    </row>
    <row r="362" spans="8:11" ht="15" x14ac:dyDescent="0.25">
      <c r="H362"/>
      <c r="I362"/>
      <c r="J362"/>
      <c r="K362"/>
    </row>
    <row r="363" spans="8:11" ht="15" x14ac:dyDescent="0.25">
      <c r="H363"/>
      <c r="I363"/>
      <c r="J363"/>
      <c r="K363"/>
    </row>
    <row r="364" spans="8:11" ht="15" x14ac:dyDescent="0.25">
      <c r="H364"/>
      <c r="I364"/>
      <c r="J364"/>
      <c r="K364"/>
    </row>
    <row r="365" spans="8:11" ht="15" x14ac:dyDescent="0.25">
      <c r="H365"/>
      <c r="I365"/>
      <c r="J365"/>
      <c r="K365"/>
    </row>
    <row r="366" spans="8:11" ht="15" x14ac:dyDescent="0.25">
      <c r="H366"/>
      <c r="I366"/>
      <c r="J366"/>
      <c r="K366"/>
    </row>
    <row r="367" spans="8:11" ht="15" x14ac:dyDescent="0.25">
      <c r="H367"/>
      <c r="I367"/>
      <c r="J367"/>
      <c r="K367"/>
    </row>
    <row r="368" spans="8:11" ht="15" x14ac:dyDescent="0.25">
      <c r="H368"/>
      <c r="I368"/>
      <c r="J368"/>
      <c r="K368"/>
    </row>
    <row r="369" spans="8:11" ht="15" x14ac:dyDescent="0.25">
      <c r="H369"/>
      <c r="I369"/>
      <c r="J369"/>
      <c r="K369"/>
    </row>
    <row r="370" spans="8:11" ht="15" x14ac:dyDescent="0.25">
      <c r="H370"/>
      <c r="I370"/>
      <c r="J370"/>
      <c r="K370"/>
    </row>
    <row r="371" spans="8:11" ht="15" x14ac:dyDescent="0.25">
      <c r="H371"/>
      <c r="I371"/>
      <c r="J371"/>
      <c r="K371"/>
    </row>
    <row r="372" spans="8:11" ht="15" x14ac:dyDescent="0.25">
      <c r="H372"/>
      <c r="I372"/>
      <c r="J372"/>
      <c r="K372"/>
    </row>
    <row r="373" spans="8:11" ht="15" x14ac:dyDescent="0.25">
      <c r="H373"/>
      <c r="I373"/>
      <c r="J373"/>
      <c r="K373"/>
    </row>
    <row r="374" spans="8:11" ht="15" x14ac:dyDescent="0.25">
      <c r="H374"/>
      <c r="I374"/>
      <c r="J374"/>
      <c r="K374"/>
    </row>
    <row r="375" spans="8:11" ht="15" x14ac:dyDescent="0.25">
      <c r="H375"/>
      <c r="I375"/>
      <c r="J375"/>
      <c r="K375"/>
    </row>
    <row r="376" spans="8:11" ht="15" x14ac:dyDescent="0.25">
      <c r="H376"/>
      <c r="I376"/>
      <c r="J376"/>
      <c r="K376"/>
    </row>
    <row r="377" spans="8:11" ht="15" x14ac:dyDescent="0.25">
      <c r="H377"/>
      <c r="I377"/>
      <c r="J377"/>
      <c r="K377"/>
    </row>
    <row r="378" spans="8:11" ht="15" x14ac:dyDescent="0.25">
      <c r="H378"/>
      <c r="I378"/>
      <c r="J378"/>
      <c r="K378"/>
    </row>
    <row r="379" spans="8:11" ht="15" x14ac:dyDescent="0.25">
      <c r="H379"/>
      <c r="I379"/>
      <c r="J379"/>
      <c r="K379"/>
    </row>
    <row r="380" spans="8:11" ht="15" x14ac:dyDescent="0.25">
      <c r="H380"/>
      <c r="I380"/>
      <c r="J380"/>
      <c r="K380"/>
    </row>
    <row r="381" spans="8:11" ht="15" x14ac:dyDescent="0.25">
      <c r="H381"/>
      <c r="I381"/>
      <c r="J381"/>
      <c r="K381"/>
    </row>
    <row r="382" spans="8:11" ht="15" x14ac:dyDescent="0.25">
      <c r="H382"/>
      <c r="I382"/>
      <c r="J382"/>
      <c r="K382"/>
    </row>
    <row r="383" spans="8:11" ht="15" x14ac:dyDescent="0.25">
      <c r="H383"/>
      <c r="I383"/>
      <c r="J383"/>
      <c r="K383"/>
    </row>
    <row r="384" spans="8:11" ht="15" x14ac:dyDescent="0.25">
      <c r="H384"/>
      <c r="I384"/>
      <c r="J384"/>
      <c r="K384"/>
    </row>
    <row r="385" spans="8:11" ht="15" x14ac:dyDescent="0.25">
      <c r="H385"/>
      <c r="I385"/>
      <c r="J385"/>
      <c r="K385"/>
    </row>
    <row r="386" spans="8:11" ht="15" x14ac:dyDescent="0.25">
      <c r="H386"/>
      <c r="I386"/>
      <c r="J386"/>
      <c r="K386"/>
    </row>
    <row r="387" spans="8:11" ht="15" x14ac:dyDescent="0.25">
      <c r="H387"/>
      <c r="I387"/>
      <c r="J387"/>
      <c r="K387"/>
    </row>
    <row r="388" spans="8:11" ht="15" x14ac:dyDescent="0.25">
      <c r="H388"/>
      <c r="I388"/>
      <c r="J388"/>
      <c r="K388"/>
    </row>
    <row r="389" spans="8:11" ht="15" x14ac:dyDescent="0.25">
      <c r="H389"/>
      <c r="I389"/>
      <c r="J389"/>
      <c r="K389"/>
    </row>
    <row r="390" spans="8:11" ht="15" x14ac:dyDescent="0.25">
      <c r="H390"/>
      <c r="I390"/>
      <c r="J390"/>
      <c r="K390"/>
    </row>
    <row r="391" spans="8:11" ht="15" x14ac:dyDescent="0.25">
      <c r="H391"/>
      <c r="I391"/>
      <c r="J391"/>
      <c r="K391"/>
    </row>
    <row r="392" spans="8:11" ht="15" x14ac:dyDescent="0.25">
      <c r="H392"/>
      <c r="I392"/>
      <c r="J392"/>
      <c r="K392"/>
    </row>
    <row r="393" spans="8:11" ht="15" x14ac:dyDescent="0.25">
      <c r="H393"/>
      <c r="I393"/>
      <c r="J393"/>
      <c r="K393"/>
    </row>
    <row r="394" spans="8:11" ht="15" x14ac:dyDescent="0.25">
      <c r="H394"/>
      <c r="I394"/>
      <c r="J394"/>
      <c r="K394"/>
    </row>
    <row r="395" spans="8:11" ht="15" x14ac:dyDescent="0.25">
      <c r="H395"/>
      <c r="I395"/>
      <c r="J395"/>
      <c r="K395"/>
    </row>
    <row r="396" spans="8:11" ht="15" x14ac:dyDescent="0.25">
      <c r="H396"/>
      <c r="I396"/>
      <c r="J396"/>
      <c r="K396"/>
    </row>
    <row r="397" spans="8:11" ht="15" x14ac:dyDescent="0.25">
      <c r="H397"/>
      <c r="I397"/>
      <c r="J397"/>
      <c r="K397"/>
    </row>
    <row r="398" spans="8:11" ht="15" x14ac:dyDescent="0.25">
      <c r="H398"/>
      <c r="I398"/>
      <c r="J398"/>
      <c r="K398"/>
    </row>
    <row r="399" spans="8:11" ht="15" x14ac:dyDescent="0.25">
      <c r="H399"/>
      <c r="I399"/>
      <c r="J399"/>
      <c r="K399"/>
    </row>
    <row r="400" spans="8:11" ht="15" x14ac:dyDescent="0.25">
      <c r="H400"/>
      <c r="I400"/>
      <c r="J400"/>
      <c r="K400"/>
    </row>
    <row r="401" spans="8:11" ht="15" x14ac:dyDescent="0.25">
      <c r="H401"/>
      <c r="I401"/>
      <c r="J401"/>
      <c r="K401"/>
    </row>
    <row r="402" spans="8:11" ht="15" x14ac:dyDescent="0.25">
      <c r="H402"/>
      <c r="I402"/>
      <c r="J402"/>
      <c r="K402"/>
    </row>
    <row r="403" spans="8:11" ht="15" x14ac:dyDescent="0.25">
      <c r="H403"/>
      <c r="I403"/>
      <c r="J403"/>
      <c r="K403"/>
    </row>
    <row r="404" spans="8:11" ht="15" x14ac:dyDescent="0.25">
      <c r="H404"/>
      <c r="I404"/>
      <c r="J404"/>
      <c r="K404"/>
    </row>
    <row r="405" spans="8:11" ht="15" x14ac:dyDescent="0.25">
      <c r="H405"/>
      <c r="I405"/>
      <c r="J405"/>
      <c r="K405"/>
    </row>
    <row r="406" spans="8:11" ht="15" x14ac:dyDescent="0.25">
      <c r="H406"/>
      <c r="I406"/>
      <c r="J406"/>
      <c r="K406"/>
    </row>
    <row r="407" spans="8:11" ht="15" x14ac:dyDescent="0.25">
      <c r="H407"/>
      <c r="I407"/>
      <c r="J407"/>
      <c r="K407"/>
    </row>
    <row r="408" spans="8:11" ht="15" x14ac:dyDescent="0.25">
      <c r="H408"/>
      <c r="I408"/>
      <c r="J408"/>
      <c r="K408"/>
    </row>
    <row r="409" spans="8:11" ht="15" x14ac:dyDescent="0.25">
      <c r="H409"/>
      <c r="I409"/>
      <c r="J409"/>
      <c r="K409"/>
    </row>
    <row r="410" spans="8:11" ht="15" x14ac:dyDescent="0.25">
      <c r="H410"/>
      <c r="I410"/>
      <c r="J410"/>
      <c r="K410"/>
    </row>
    <row r="411" spans="8:11" ht="15" x14ac:dyDescent="0.25">
      <c r="H411"/>
      <c r="I411"/>
      <c r="J411"/>
      <c r="K411"/>
    </row>
    <row r="412" spans="8:11" ht="15" x14ac:dyDescent="0.25">
      <c r="H412"/>
      <c r="I412"/>
      <c r="J412"/>
      <c r="K412"/>
    </row>
    <row r="413" spans="8:11" ht="15" x14ac:dyDescent="0.25">
      <c r="H413"/>
      <c r="I413"/>
      <c r="J413"/>
      <c r="K413"/>
    </row>
    <row r="414" spans="8:11" ht="15" x14ac:dyDescent="0.25">
      <c r="H414"/>
      <c r="I414"/>
      <c r="J414"/>
      <c r="K414"/>
    </row>
    <row r="415" spans="8:11" ht="15" x14ac:dyDescent="0.25">
      <c r="H415"/>
      <c r="I415"/>
      <c r="J415"/>
      <c r="K415"/>
    </row>
    <row r="416" spans="8:11" ht="15" x14ac:dyDescent="0.25">
      <c r="H416"/>
      <c r="I416"/>
      <c r="J416"/>
      <c r="K416"/>
    </row>
    <row r="417" spans="8:11" ht="15" x14ac:dyDescent="0.25">
      <c r="H417"/>
      <c r="I417"/>
      <c r="J417"/>
      <c r="K417"/>
    </row>
    <row r="418" spans="8:11" ht="15" x14ac:dyDescent="0.25">
      <c r="H418"/>
      <c r="I418"/>
      <c r="J418"/>
      <c r="K418"/>
    </row>
    <row r="419" spans="8:11" ht="15" x14ac:dyDescent="0.25">
      <c r="H419"/>
      <c r="I419"/>
      <c r="J419"/>
      <c r="K419"/>
    </row>
    <row r="420" spans="8:11" ht="15" x14ac:dyDescent="0.25">
      <c r="H420"/>
      <c r="I420"/>
      <c r="J420"/>
      <c r="K420"/>
    </row>
    <row r="421" spans="8:11" ht="15" x14ac:dyDescent="0.25">
      <c r="H421"/>
      <c r="I421"/>
      <c r="J421"/>
      <c r="K421"/>
    </row>
    <row r="422" spans="8:11" ht="15" x14ac:dyDescent="0.25">
      <c r="H422"/>
      <c r="I422"/>
      <c r="J422"/>
      <c r="K422"/>
    </row>
    <row r="423" spans="8:11" ht="15" x14ac:dyDescent="0.25">
      <c r="H423"/>
      <c r="I423"/>
      <c r="J423"/>
      <c r="K423"/>
    </row>
    <row r="424" spans="8:11" ht="15" x14ac:dyDescent="0.25">
      <c r="H424"/>
      <c r="I424"/>
      <c r="J424"/>
      <c r="K424"/>
    </row>
    <row r="425" spans="8:11" ht="15" x14ac:dyDescent="0.25">
      <c r="H425"/>
      <c r="I425"/>
      <c r="J425"/>
      <c r="K425"/>
    </row>
    <row r="426" spans="8:11" ht="15" x14ac:dyDescent="0.25">
      <c r="H426"/>
      <c r="I426"/>
      <c r="J426"/>
      <c r="K426"/>
    </row>
    <row r="427" spans="8:11" ht="15" x14ac:dyDescent="0.25">
      <c r="H427"/>
      <c r="I427"/>
      <c r="J427"/>
      <c r="K427"/>
    </row>
    <row r="428" spans="8:11" ht="15" x14ac:dyDescent="0.25">
      <c r="H428"/>
      <c r="I428"/>
      <c r="J428"/>
      <c r="K428"/>
    </row>
    <row r="429" spans="8:11" ht="15" x14ac:dyDescent="0.25">
      <c r="H429"/>
      <c r="I429"/>
      <c r="J429"/>
      <c r="K429"/>
    </row>
    <row r="430" spans="8:11" ht="15" x14ac:dyDescent="0.25">
      <c r="H430"/>
      <c r="I430"/>
      <c r="J430"/>
      <c r="K430"/>
    </row>
    <row r="431" spans="8:11" ht="15" x14ac:dyDescent="0.25">
      <c r="H431"/>
      <c r="I431"/>
      <c r="J431"/>
      <c r="K431"/>
    </row>
    <row r="432" spans="8:11" ht="15" x14ac:dyDescent="0.25">
      <c r="H432"/>
      <c r="I432"/>
      <c r="J432"/>
      <c r="K432"/>
    </row>
    <row r="433" spans="8:11" ht="15" x14ac:dyDescent="0.25">
      <c r="H433"/>
      <c r="I433"/>
      <c r="J433"/>
      <c r="K433"/>
    </row>
    <row r="434" spans="8:11" ht="15" x14ac:dyDescent="0.25">
      <c r="H434"/>
      <c r="I434"/>
      <c r="J434"/>
      <c r="K434"/>
    </row>
    <row r="435" spans="8:11" ht="15" x14ac:dyDescent="0.25">
      <c r="H435"/>
      <c r="I435"/>
      <c r="J435"/>
      <c r="K435"/>
    </row>
    <row r="436" spans="8:11" ht="15" x14ac:dyDescent="0.25">
      <c r="H436"/>
      <c r="I436"/>
      <c r="J436"/>
      <c r="K436"/>
    </row>
    <row r="437" spans="8:11" ht="15" x14ac:dyDescent="0.25">
      <c r="H437"/>
      <c r="I437"/>
      <c r="J437"/>
      <c r="K437"/>
    </row>
    <row r="438" spans="8:11" ht="15" x14ac:dyDescent="0.25">
      <c r="H438"/>
      <c r="I438"/>
      <c r="J438"/>
      <c r="K438"/>
    </row>
    <row r="439" spans="8:11" ht="15" x14ac:dyDescent="0.25">
      <c r="H439"/>
      <c r="I439"/>
      <c r="J439"/>
      <c r="K439"/>
    </row>
    <row r="440" spans="8:11" ht="15" x14ac:dyDescent="0.25">
      <c r="H440"/>
      <c r="I440"/>
      <c r="J440"/>
      <c r="K440"/>
    </row>
    <row r="441" spans="8:11" ht="15" x14ac:dyDescent="0.25">
      <c r="H441"/>
      <c r="I441"/>
      <c r="J441"/>
      <c r="K441"/>
    </row>
    <row r="442" spans="8:11" ht="15" x14ac:dyDescent="0.25">
      <c r="H442"/>
      <c r="I442"/>
      <c r="J442"/>
      <c r="K442"/>
    </row>
    <row r="443" spans="8:11" ht="15" x14ac:dyDescent="0.25">
      <c r="H443"/>
      <c r="I443"/>
      <c r="J443"/>
      <c r="K443"/>
    </row>
    <row r="444" spans="8:11" ht="15" x14ac:dyDescent="0.25">
      <c r="H444"/>
      <c r="I444"/>
      <c r="J444"/>
      <c r="K444"/>
    </row>
    <row r="445" spans="8:11" ht="15" x14ac:dyDescent="0.25">
      <c r="H445"/>
      <c r="I445"/>
      <c r="J445"/>
      <c r="K445"/>
    </row>
    <row r="446" spans="8:11" ht="15" x14ac:dyDescent="0.25">
      <c r="H446"/>
      <c r="I446"/>
      <c r="J446"/>
      <c r="K446"/>
    </row>
    <row r="447" spans="8:11" ht="15" x14ac:dyDescent="0.25">
      <c r="H447"/>
      <c r="I447"/>
      <c r="J447"/>
      <c r="K447"/>
    </row>
    <row r="448" spans="8:11" ht="15" x14ac:dyDescent="0.25">
      <c r="H448"/>
      <c r="I448"/>
      <c r="J448"/>
      <c r="K448"/>
    </row>
    <row r="449" spans="8:11" ht="15" x14ac:dyDescent="0.25">
      <c r="H449"/>
      <c r="I449"/>
      <c r="J449"/>
      <c r="K449"/>
    </row>
    <row r="450" spans="8:11" ht="15" x14ac:dyDescent="0.25">
      <c r="H450"/>
      <c r="I450"/>
      <c r="J450"/>
      <c r="K450"/>
    </row>
    <row r="451" spans="8:11" ht="15" x14ac:dyDescent="0.25">
      <c r="H451"/>
      <c r="I451"/>
      <c r="J451"/>
      <c r="K451"/>
    </row>
    <row r="452" spans="8:11" ht="15" x14ac:dyDescent="0.25">
      <c r="H452"/>
      <c r="I452"/>
      <c r="J452"/>
      <c r="K452"/>
    </row>
    <row r="453" spans="8:11" ht="15" x14ac:dyDescent="0.25">
      <c r="H453"/>
      <c r="I453"/>
      <c r="J453"/>
      <c r="K453"/>
    </row>
    <row r="454" spans="8:11" ht="15" x14ac:dyDescent="0.25">
      <c r="H454"/>
      <c r="I454"/>
      <c r="J454"/>
      <c r="K454"/>
    </row>
    <row r="455" spans="8:11" ht="15" x14ac:dyDescent="0.25">
      <c r="H455"/>
      <c r="I455"/>
      <c r="J455"/>
      <c r="K455"/>
    </row>
    <row r="456" spans="8:11" ht="15" x14ac:dyDescent="0.25">
      <c r="H456"/>
      <c r="I456"/>
      <c r="J456"/>
      <c r="K456"/>
    </row>
    <row r="457" spans="8:11" ht="15" x14ac:dyDescent="0.25">
      <c r="H457"/>
      <c r="I457"/>
      <c r="J457"/>
      <c r="K457"/>
    </row>
    <row r="458" spans="8:11" ht="15" x14ac:dyDescent="0.25">
      <c r="H458"/>
      <c r="I458"/>
      <c r="J458"/>
      <c r="K458"/>
    </row>
    <row r="459" spans="8:11" ht="15" x14ac:dyDescent="0.25">
      <c r="H459"/>
      <c r="I459"/>
      <c r="J459"/>
      <c r="K459"/>
    </row>
    <row r="460" spans="8:11" ht="15" x14ac:dyDescent="0.25">
      <c r="H460"/>
      <c r="I460"/>
      <c r="J460"/>
      <c r="K460"/>
    </row>
    <row r="461" spans="8:11" ht="15" x14ac:dyDescent="0.25">
      <c r="H461"/>
      <c r="I461"/>
      <c r="J461"/>
      <c r="K461"/>
    </row>
    <row r="462" spans="8:11" ht="15" x14ac:dyDescent="0.25">
      <c r="H462"/>
      <c r="I462"/>
      <c r="J462"/>
      <c r="K462"/>
    </row>
    <row r="463" spans="8:11" ht="15" x14ac:dyDescent="0.25">
      <c r="H463"/>
      <c r="I463"/>
      <c r="J463"/>
      <c r="K463"/>
    </row>
    <row r="464" spans="8:11" ht="15" x14ac:dyDescent="0.25">
      <c r="H464"/>
      <c r="I464"/>
      <c r="J464"/>
      <c r="K464"/>
    </row>
    <row r="465" spans="8:11" ht="15" x14ac:dyDescent="0.25">
      <c r="H465"/>
      <c r="I465"/>
      <c r="J465"/>
      <c r="K465"/>
    </row>
    <row r="466" spans="8:11" ht="15" x14ac:dyDescent="0.25">
      <c r="H466"/>
      <c r="I466"/>
      <c r="J466"/>
      <c r="K466"/>
    </row>
    <row r="467" spans="8:11" ht="15" x14ac:dyDescent="0.25">
      <c r="H467"/>
      <c r="I467"/>
      <c r="J467"/>
      <c r="K467"/>
    </row>
    <row r="468" spans="8:11" ht="15" x14ac:dyDescent="0.25">
      <c r="H468"/>
      <c r="I468"/>
      <c r="J468"/>
      <c r="K468"/>
    </row>
    <row r="469" spans="8:11" ht="15" x14ac:dyDescent="0.25">
      <c r="H469"/>
      <c r="I469"/>
      <c r="J469"/>
      <c r="K469"/>
    </row>
    <row r="470" spans="8:11" ht="15" x14ac:dyDescent="0.25">
      <c r="H470"/>
      <c r="I470"/>
      <c r="J470"/>
      <c r="K470"/>
    </row>
    <row r="471" spans="8:11" ht="15" x14ac:dyDescent="0.25">
      <c r="H471"/>
      <c r="I471"/>
      <c r="J471"/>
      <c r="K471"/>
    </row>
    <row r="472" spans="8:11" ht="15" x14ac:dyDescent="0.25">
      <c r="H472"/>
      <c r="I472"/>
      <c r="J472"/>
      <c r="K472"/>
    </row>
    <row r="473" spans="8:11" ht="15" x14ac:dyDescent="0.25">
      <c r="H473"/>
      <c r="I473"/>
      <c r="J473"/>
      <c r="K473"/>
    </row>
    <row r="474" spans="8:11" ht="15" x14ac:dyDescent="0.25">
      <c r="H474"/>
      <c r="I474"/>
      <c r="J474"/>
      <c r="K474"/>
    </row>
    <row r="475" spans="8:11" ht="15" x14ac:dyDescent="0.25">
      <c r="H475"/>
      <c r="I475"/>
      <c r="J475"/>
      <c r="K475"/>
    </row>
    <row r="476" spans="8:11" ht="15" x14ac:dyDescent="0.25">
      <c r="H476"/>
      <c r="I476"/>
      <c r="J476"/>
      <c r="K476"/>
    </row>
    <row r="477" spans="8:11" ht="15" x14ac:dyDescent="0.25">
      <c r="H477"/>
      <c r="I477"/>
      <c r="J477"/>
      <c r="K477"/>
    </row>
    <row r="478" spans="8:11" ht="15" x14ac:dyDescent="0.25">
      <c r="H478"/>
      <c r="I478"/>
      <c r="J478"/>
      <c r="K478"/>
    </row>
    <row r="479" spans="8:11" ht="15" x14ac:dyDescent="0.25">
      <c r="H479"/>
      <c r="I479"/>
      <c r="J479"/>
      <c r="K479"/>
    </row>
    <row r="480" spans="8:11" ht="15" x14ac:dyDescent="0.25">
      <c r="H480"/>
      <c r="I480"/>
      <c r="J480"/>
      <c r="K480"/>
    </row>
    <row r="481" spans="8:11" ht="15" x14ac:dyDescent="0.25">
      <c r="H481"/>
      <c r="I481"/>
      <c r="J481"/>
      <c r="K481"/>
    </row>
    <row r="482" spans="8:11" ht="15" x14ac:dyDescent="0.25">
      <c r="H482"/>
      <c r="I482"/>
      <c r="J482"/>
      <c r="K482"/>
    </row>
    <row r="483" spans="8:11" ht="15" x14ac:dyDescent="0.25">
      <c r="H483"/>
      <c r="I483"/>
      <c r="J483"/>
      <c r="K483"/>
    </row>
    <row r="484" spans="8:11" ht="15" x14ac:dyDescent="0.25">
      <c r="H484"/>
      <c r="I484"/>
      <c r="J484"/>
      <c r="K484"/>
    </row>
    <row r="485" spans="8:11" ht="15" x14ac:dyDescent="0.25">
      <c r="H485"/>
      <c r="I485"/>
      <c r="J485"/>
      <c r="K485"/>
    </row>
    <row r="486" spans="8:11" ht="15" x14ac:dyDescent="0.25">
      <c r="H486"/>
      <c r="I486"/>
      <c r="J486"/>
      <c r="K486"/>
    </row>
    <row r="487" spans="8:11" ht="15" x14ac:dyDescent="0.25">
      <c r="H487"/>
      <c r="I487"/>
      <c r="J487"/>
      <c r="K487"/>
    </row>
    <row r="488" spans="8:11" ht="15" x14ac:dyDescent="0.25">
      <c r="H488"/>
      <c r="I488"/>
      <c r="J488"/>
      <c r="K488"/>
    </row>
    <row r="489" spans="8:11" ht="15" x14ac:dyDescent="0.25">
      <c r="H489"/>
      <c r="I489"/>
      <c r="J489"/>
      <c r="K489"/>
    </row>
    <row r="490" spans="8:11" ht="15" x14ac:dyDescent="0.25">
      <c r="H490"/>
      <c r="I490"/>
      <c r="J490"/>
      <c r="K490"/>
    </row>
    <row r="491" spans="8:11" ht="15" x14ac:dyDescent="0.25">
      <c r="H491"/>
      <c r="I491"/>
      <c r="J491"/>
      <c r="K491"/>
    </row>
    <row r="492" spans="8:11" ht="15" x14ac:dyDescent="0.25">
      <c r="H492"/>
      <c r="I492"/>
      <c r="J492"/>
      <c r="K492"/>
    </row>
    <row r="493" spans="8:11" ht="15" x14ac:dyDescent="0.25">
      <c r="H493"/>
      <c r="I493"/>
      <c r="J493"/>
      <c r="K493"/>
    </row>
    <row r="505" spans="2:2" x14ac:dyDescent="0.15">
      <c r="B505" s="12" t="s">
        <v>71</v>
      </c>
    </row>
  </sheetData>
  <sheetProtection algorithmName="SHA-512" hashValue="l6X46f1kMOpsptxi2X6c8pj4McOxoVc9sZy3RK9sGs68foj61eE/xsSQ63W2OzI+4Igr4kZlA1FmWYRK7Iu9fg==" saltValue="H43j46IgBhF9hLvfk7Q3Vw==" spinCount="100000" sheet="1" objects="1" scenarios="1"/>
  <protectedRanges>
    <protectedRange sqref="V9:V77" name="SchC6"/>
    <protectedRange sqref="O9:O77" name="SchC4"/>
    <protectedRange sqref="G9:G77" name="SchC2"/>
    <protectedRange sqref="D9:D77" name="SchC1"/>
    <protectedRange sqref="L9:L77" name="SchC3"/>
    <protectedRange sqref="S9:S77" name="SchC5"/>
  </protectedRanges>
  <mergeCells count="7">
    <mergeCell ref="B5:F5"/>
    <mergeCell ref="B2:G2"/>
    <mergeCell ref="V2:W2"/>
    <mergeCell ref="S3:U3"/>
    <mergeCell ref="V3:Y3"/>
    <mergeCell ref="T4:Y4"/>
    <mergeCell ref="T5:V5"/>
  </mergeCells>
  <printOptions gridLines="1"/>
  <pageMargins left="0.7" right="0.7" top="0.75" bottom="0.75" header="0.3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99"/>
  </sheetPr>
  <dimension ref="A1:P511"/>
  <sheetViews>
    <sheetView zoomScale="90" zoomScaleNormal="90" workbookViewId="0">
      <pane xSplit="2" ySplit="8" topLeftCell="C72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8.25" x14ac:dyDescent="0.15"/>
  <cols>
    <col min="1" max="1" width="4.7109375" style="12" customWidth="1"/>
    <col min="2" max="2" width="44.28515625" style="12" customWidth="1"/>
    <col min="3" max="6" width="13.7109375" style="12" customWidth="1"/>
    <col min="7" max="7" width="12.7109375" style="12" customWidth="1"/>
    <col min="8" max="9" width="13.7109375" style="12" customWidth="1"/>
    <col min="10" max="10" width="15.7109375" style="12" customWidth="1"/>
    <col min="11" max="15" width="14.7109375" style="12" customWidth="1"/>
    <col min="16" max="16" width="15.7109375" style="12" customWidth="1"/>
    <col min="17" max="251" width="9.28515625" style="12"/>
    <col min="252" max="252" width="4.28515625" style="12" bestFit="1" customWidth="1"/>
    <col min="253" max="253" width="44.28515625" style="12" customWidth="1"/>
    <col min="254" max="254" width="11.7109375" style="12" customWidth="1"/>
    <col min="255" max="255" width="11.7109375" style="12" bestFit="1" customWidth="1"/>
    <col min="256" max="256" width="11" style="12" customWidth="1"/>
    <col min="257" max="257" width="8.7109375" style="12" bestFit="1" customWidth="1"/>
    <col min="258" max="259" width="11" style="12" customWidth="1"/>
    <col min="260" max="260" width="11.5703125" style="12" customWidth="1"/>
    <col min="261" max="261" width="11.7109375" style="12" customWidth="1"/>
    <col min="262" max="264" width="12.5703125" style="12" customWidth="1"/>
    <col min="265" max="265" width="14.42578125" style="12" customWidth="1"/>
    <col min="266" max="266" width="14.28515625" style="12" customWidth="1"/>
    <col min="267" max="267" width="15.7109375" style="12" bestFit="1" customWidth="1"/>
    <col min="268" max="268" width="11.7109375" style="12" customWidth="1"/>
    <col min="269" max="269" width="12.28515625" style="12" customWidth="1"/>
    <col min="270" max="270" width="11.28515625" style="12" customWidth="1"/>
    <col min="271" max="507" width="9.28515625" style="12"/>
    <col min="508" max="508" width="4.28515625" style="12" bestFit="1" customWidth="1"/>
    <col min="509" max="509" width="44.28515625" style="12" customWidth="1"/>
    <col min="510" max="510" width="11.7109375" style="12" customWidth="1"/>
    <col min="511" max="511" width="11.7109375" style="12" bestFit="1" customWidth="1"/>
    <col min="512" max="512" width="11" style="12" customWidth="1"/>
    <col min="513" max="513" width="8.7109375" style="12" bestFit="1" customWidth="1"/>
    <col min="514" max="515" width="11" style="12" customWidth="1"/>
    <col min="516" max="516" width="11.5703125" style="12" customWidth="1"/>
    <col min="517" max="517" width="11.7109375" style="12" customWidth="1"/>
    <col min="518" max="520" width="12.5703125" style="12" customWidth="1"/>
    <col min="521" max="521" width="14.42578125" style="12" customWidth="1"/>
    <col min="522" max="522" width="14.28515625" style="12" customWidth="1"/>
    <col min="523" max="523" width="15.7109375" style="12" bestFit="1" customWidth="1"/>
    <col min="524" max="524" width="11.7109375" style="12" customWidth="1"/>
    <col min="525" max="525" width="12.28515625" style="12" customWidth="1"/>
    <col min="526" max="526" width="11.28515625" style="12" customWidth="1"/>
    <col min="527" max="763" width="9.28515625" style="12"/>
    <col min="764" max="764" width="4.28515625" style="12" bestFit="1" customWidth="1"/>
    <col min="765" max="765" width="44.28515625" style="12" customWidth="1"/>
    <col min="766" max="766" width="11.7109375" style="12" customWidth="1"/>
    <col min="767" max="767" width="11.7109375" style="12" bestFit="1" customWidth="1"/>
    <col min="768" max="768" width="11" style="12" customWidth="1"/>
    <col min="769" max="769" width="8.7109375" style="12" bestFit="1" customWidth="1"/>
    <col min="770" max="771" width="11" style="12" customWidth="1"/>
    <col min="772" max="772" width="11.5703125" style="12" customWidth="1"/>
    <col min="773" max="773" width="11.7109375" style="12" customWidth="1"/>
    <col min="774" max="776" width="12.5703125" style="12" customWidth="1"/>
    <col min="777" max="777" width="14.42578125" style="12" customWidth="1"/>
    <col min="778" max="778" width="14.28515625" style="12" customWidth="1"/>
    <col min="779" max="779" width="15.7109375" style="12" bestFit="1" customWidth="1"/>
    <col min="780" max="780" width="11.7109375" style="12" customWidth="1"/>
    <col min="781" max="781" width="12.28515625" style="12" customWidth="1"/>
    <col min="782" max="782" width="11.28515625" style="12" customWidth="1"/>
    <col min="783" max="1019" width="9.28515625" style="12"/>
    <col min="1020" max="1020" width="4.28515625" style="12" bestFit="1" customWidth="1"/>
    <col min="1021" max="1021" width="44.28515625" style="12" customWidth="1"/>
    <col min="1022" max="1022" width="11.7109375" style="12" customWidth="1"/>
    <col min="1023" max="1023" width="11.7109375" style="12" bestFit="1" customWidth="1"/>
    <col min="1024" max="1024" width="11" style="12" customWidth="1"/>
    <col min="1025" max="1025" width="8.7109375" style="12" bestFit="1" customWidth="1"/>
    <col min="1026" max="1027" width="11" style="12" customWidth="1"/>
    <col min="1028" max="1028" width="11.5703125" style="12" customWidth="1"/>
    <col min="1029" max="1029" width="11.7109375" style="12" customWidth="1"/>
    <col min="1030" max="1032" width="12.5703125" style="12" customWidth="1"/>
    <col min="1033" max="1033" width="14.42578125" style="12" customWidth="1"/>
    <col min="1034" max="1034" width="14.28515625" style="12" customWidth="1"/>
    <col min="1035" max="1035" width="15.7109375" style="12" bestFit="1" customWidth="1"/>
    <col min="1036" max="1036" width="11.7109375" style="12" customWidth="1"/>
    <col min="1037" max="1037" width="12.28515625" style="12" customWidth="1"/>
    <col min="1038" max="1038" width="11.28515625" style="12" customWidth="1"/>
    <col min="1039" max="1275" width="9.28515625" style="12"/>
    <col min="1276" max="1276" width="4.28515625" style="12" bestFit="1" customWidth="1"/>
    <col min="1277" max="1277" width="44.28515625" style="12" customWidth="1"/>
    <col min="1278" max="1278" width="11.7109375" style="12" customWidth="1"/>
    <col min="1279" max="1279" width="11.7109375" style="12" bestFit="1" customWidth="1"/>
    <col min="1280" max="1280" width="11" style="12" customWidth="1"/>
    <col min="1281" max="1281" width="8.7109375" style="12" bestFit="1" customWidth="1"/>
    <col min="1282" max="1283" width="11" style="12" customWidth="1"/>
    <col min="1284" max="1284" width="11.5703125" style="12" customWidth="1"/>
    <col min="1285" max="1285" width="11.7109375" style="12" customWidth="1"/>
    <col min="1286" max="1288" width="12.5703125" style="12" customWidth="1"/>
    <col min="1289" max="1289" width="14.42578125" style="12" customWidth="1"/>
    <col min="1290" max="1290" width="14.28515625" style="12" customWidth="1"/>
    <col min="1291" max="1291" width="15.7109375" style="12" bestFit="1" customWidth="1"/>
    <col min="1292" max="1292" width="11.7109375" style="12" customWidth="1"/>
    <col min="1293" max="1293" width="12.28515625" style="12" customWidth="1"/>
    <col min="1294" max="1294" width="11.28515625" style="12" customWidth="1"/>
    <col min="1295" max="1531" width="9.28515625" style="12"/>
    <col min="1532" max="1532" width="4.28515625" style="12" bestFit="1" customWidth="1"/>
    <col min="1533" max="1533" width="44.28515625" style="12" customWidth="1"/>
    <col min="1534" max="1534" width="11.7109375" style="12" customWidth="1"/>
    <col min="1535" max="1535" width="11.7109375" style="12" bestFit="1" customWidth="1"/>
    <col min="1536" max="1536" width="11" style="12" customWidth="1"/>
    <col min="1537" max="1537" width="8.7109375" style="12" bestFit="1" customWidth="1"/>
    <col min="1538" max="1539" width="11" style="12" customWidth="1"/>
    <col min="1540" max="1540" width="11.5703125" style="12" customWidth="1"/>
    <col min="1541" max="1541" width="11.7109375" style="12" customWidth="1"/>
    <col min="1542" max="1544" width="12.5703125" style="12" customWidth="1"/>
    <col min="1545" max="1545" width="14.42578125" style="12" customWidth="1"/>
    <col min="1546" max="1546" width="14.28515625" style="12" customWidth="1"/>
    <col min="1547" max="1547" width="15.7109375" style="12" bestFit="1" customWidth="1"/>
    <col min="1548" max="1548" width="11.7109375" style="12" customWidth="1"/>
    <col min="1549" max="1549" width="12.28515625" style="12" customWidth="1"/>
    <col min="1550" max="1550" width="11.28515625" style="12" customWidth="1"/>
    <col min="1551" max="1787" width="9.28515625" style="12"/>
    <col min="1788" max="1788" width="4.28515625" style="12" bestFit="1" customWidth="1"/>
    <col min="1789" max="1789" width="44.28515625" style="12" customWidth="1"/>
    <col min="1790" max="1790" width="11.7109375" style="12" customWidth="1"/>
    <col min="1791" max="1791" width="11.7109375" style="12" bestFit="1" customWidth="1"/>
    <col min="1792" max="1792" width="11" style="12" customWidth="1"/>
    <col min="1793" max="1793" width="8.7109375" style="12" bestFit="1" customWidth="1"/>
    <col min="1794" max="1795" width="11" style="12" customWidth="1"/>
    <col min="1796" max="1796" width="11.5703125" style="12" customWidth="1"/>
    <col min="1797" max="1797" width="11.7109375" style="12" customWidth="1"/>
    <col min="1798" max="1800" width="12.5703125" style="12" customWidth="1"/>
    <col min="1801" max="1801" width="14.42578125" style="12" customWidth="1"/>
    <col min="1802" max="1802" width="14.28515625" style="12" customWidth="1"/>
    <col min="1803" max="1803" width="15.7109375" style="12" bestFit="1" customWidth="1"/>
    <col min="1804" max="1804" width="11.7109375" style="12" customWidth="1"/>
    <col min="1805" max="1805" width="12.28515625" style="12" customWidth="1"/>
    <col min="1806" max="1806" width="11.28515625" style="12" customWidth="1"/>
    <col min="1807" max="2043" width="9.28515625" style="12"/>
    <col min="2044" max="2044" width="4.28515625" style="12" bestFit="1" customWidth="1"/>
    <col min="2045" max="2045" width="44.28515625" style="12" customWidth="1"/>
    <col min="2046" max="2046" width="11.7109375" style="12" customWidth="1"/>
    <col min="2047" max="2047" width="11.7109375" style="12" bestFit="1" customWidth="1"/>
    <col min="2048" max="2048" width="11" style="12" customWidth="1"/>
    <col min="2049" max="2049" width="8.7109375" style="12" bestFit="1" customWidth="1"/>
    <col min="2050" max="2051" width="11" style="12" customWidth="1"/>
    <col min="2052" max="2052" width="11.5703125" style="12" customWidth="1"/>
    <col min="2053" max="2053" width="11.7109375" style="12" customWidth="1"/>
    <col min="2054" max="2056" width="12.5703125" style="12" customWidth="1"/>
    <col min="2057" max="2057" width="14.42578125" style="12" customWidth="1"/>
    <col min="2058" max="2058" width="14.28515625" style="12" customWidth="1"/>
    <col min="2059" max="2059" width="15.7109375" style="12" bestFit="1" customWidth="1"/>
    <col min="2060" max="2060" width="11.7109375" style="12" customWidth="1"/>
    <col min="2061" max="2061" width="12.28515625" style="12" customWidth="1"/>
    <col min="2062" max="2062" width="11.28515625" style="12" customWidth="1"/>
    <col min="2063" max="2299" width="9.28515625" style="12"/>
    <col min="2300" max="2300" width="4.28515625" style="12" bestFit="1" customWidth="1"/>
    <col min="2301" max="2301" width="44.28515625" style="12" customWidth="1"/>
    <col min="2302" max="2302" width="11.7109375" style="12" customWidth="1"/>
    <col min="2303" max="2303" width="11.7109375" style="12" bestFit="1" customWidth="1"/>
    <col min="2304" max="2304" width="11" style="12" customWidth="1"/>
    <col min="2305" max="2305" width="8.7109375" style="12" bestFit="1" customWidth="1"/>
    <col min="2306" max="2307" width="11" style="12" customWidth="1"/>
    <col min="2308" max="2308" width="11.5703125" style="12" customWidth="1"/>
    <col min="2309" max="2309" width="11.7109375" style="12" customWidth="1"/>
    <col min="2310" max="2312" width="12.5703125" style="12" customWidth="1"/>
    <col min="2313" max="2313" width="14.42578125" style="12" customWidth="1"/>
    <col min="2314" max="2314" width="14.28515625" style="12" customWidth="1"/>
    <col min="2315" max="2315" width="15.7109375" style="12" bestFit="1" customWidth="1"/>
    <col min="2316" max="2316" width="11.7109375" style="12" customWidth="1"/>
    <col min="2317" max="2317" width="12.28515625" style="12" customWidth="1"/>
    <col min="2318" max="2318" width="11.28515625" style="12" customWidth="1"/>
    <col min="2319" max="2555" width="9.28515625" style="12"/>
    <col min="2556" max="2556" width="4.28515625" style="12" bestFit="1" customWidth="1"/>
    <col min="2557" max="2557" width="44.28515625" style="12" customWidth="1"/>
    <col min="2558" max="2558" width="11.7109375" style="12" customWidth="1"/>
    <col min="2559" max="2559" width="11.7109375" style="12" bestFit="1" customWidth="1"/>
    <col min="2560" max="2560" width="11" style="12" customWidth="1"/>
    <col min="2561" max="2561" width="8.7109375" style="12" bestFit="1" customWidth="1"/>
    <col min="2562" max="2563" width="11" style="12" customWidth="1"/>
    <col min="2564" max="2564" width="11.5703125" style="12" customWidth="1"/>
    <col min="2565" max="2565" width="11.7109375" style="12" customWidth="1"/>
    <col min="2566" max="2568" width="12.5703125" style="12" customWidth="1"/>
    <col min="2569" max="2569" width="14.42578125" style="12" customWidth="1"/>
    <col min="2570" max="2570" width="14.28515625" style="12" customWidth="1"/>
    <col min="2571" max="2571" width="15.7109375" style="12" bestFit="1" customWidth="1"/>
    <col min="2572" max="2572" width="11.7109375" style="12" customWidth="1"/>
    <col min="2573" max="2573" width="12.28515625" style="12" customWidth="1"/>
    <col min="2574" max="2574" width="11.28515625" style="12" customWidth="1"/>
    <col min="2575" max="2811" width="9.28515625" style="12"/>
    <col min="2812" max="2812" width="4.28515625" style="12" bestFit="1" customWidth="1"/>
    <col min="2813" max="2813" width="44.28515625" style="12" customWidth="1"/>
    <col min="2814" max="2814" width="11.7109375" style="12" customWidth="1"/>
    <col min="2815" max="2815" width="11.7109375" style="12" bestFit="1" customWidth="1"/>
    <col min="2816" max="2816" width="11" style="12" customWidth="1"/>
    <col min="2817" max="2817" width="8.7109375" style="12" bestFit="1" customWidth="1"/>
    <col min="2818" max="2819" width="11" style="12" customWidth="1"/>
    <col min="2820" max="2820" width="11.5703125" style="12" customWidth="1"/>
    <col min="2821" max="2821" width="11.7109375" style="12" customWidth="1"/>
    <col min="2822" max="2824" width="12.5703125" style="12" customWidth="1"/>
    <col min="2825" max="2825" width="14.42578125" style="12" customWidth="1"/>
    <col min="2826" max="2826" width="14.28515625" style="12" customWidth="1"/>
    <col min="2827" max="2827" width="15.7109375" style="12" bestFit="1" customWidth="1"/>
    <col min="2828" max="2828" width="11.7109375" style="12" customWidth="1"/>
    <col min="2829" max="2829" width="12.28515625" style="12" customWidth="1"/>
    <col min="2830" max="2830" width="11.28515625" style="12" customWidth="1"/>
    <col min="2831" max="3067" width="9.28515625" style="12"/>
    <col min="3068" max="3068" width="4.28515625" style="12" bestFit="1" customWidth="1"/>
    <col min="3069" max="3069" width="44.28515625" style="12" customWidth="1"/>
    <col min="3070" max="3070" width="11.7109375" style="12" customWidth="1"/>
    <col min="3071" max="3071" width="11.7109375" style="12" bestFit="1" customWidth="1"/>
    <col min="3072" max="3072" width="11" style="12" customWidth="1"/>
    <col min="3073" max="3073" width="8.7109375" style="12" bestFit="1" customWidth="1"/>
    <col min="3074" max="3075" width="11" style="12" customWidth="1"/>
    <col min="3076" max="3076" width="11.5703125" style="12" customWidth="1"/>
    <col min="3077" max="3077" width="11.7109375" style="12" customWidth="1"/>
    <col min="3078" max="3080" width="12.5703125" style="12" customWidth="1"/>
    <col min="3081" max="3081" width="14.42578125" style="12" customWidth="1"/>
    <col min="3082" max="3082" width="14.28515625" style="12" customWidth="1"/>
    <col min="3083" max="3083" width="15.7109375" style="12" bestFit="1" customWidth="1"/>
    <col min="3084" max="3084" width="11.7109375" style="12" customWidth="1"/>
    <col min="3085" max="3085" width="12.28515625" style="12" customWidth="1"/>
    <col min="3086" max="3086" width="11.28515625" style="12" customWidth="1"/>
    <col min="3087" max="3323" width="9.28515625" style="12"/>
    <col min="3324" max="3324" width="4.28515625" style="12" bestFit="1" customWidth="1"/>
    <col min="3325" max="3325" width="44.28515625" style="12" customWidth="1"/>
    <col min="3326" max="3326" width="11.7109375" style="12" customWidth="1"/>
    <col min="3327" max="3327" width="11.7109375" style="12" bestFit="1" customWidth="1"/>
    <col min="3328" max="3328" width="11" style="12" customWidth="1"/>
    <col min="3329" max="3329" width="8.7109375" style="12" bestFit="1" customWidth="1"/>
    <col min="3330" max="3331" width="11" style="12" customWidth="1"/>
    <col min="3332" max="3332" width="11.5703125" style="12" customWidth="1"/>
    <col min="3333" max="3333" width="11.7109375" style="12" customWidth="1"/>
    <col min="3334" max="3336" width="12.5703125" style="12" customWidth="1"/>
    <col min="3337" max="3337" width="14.42578125" style="12" customWidth="1"/>
    <col min="3338" max="3338" width="14.28515625" style="12" customWidth="1"/>
    <col min="3339" max="3339" width="15.7109375" style="12" bestFit="1" customWidth="1"/>
    <col min="3340" max="3340" width="11.7109375" style="12" customWidth="1"/>
    <col min="3341" max="3341" width="12.28515625" style="12" customWidth="1"/>
    <col min="3342" max="3342" width="11.28515625" style="12" customWidth="1"/>
    <col min="3343" max="3579" width="9.28515625" style="12"/>
    <col min="3580" max="3580" width="4.28515625" style="12" bestFit="1" customWidth="1"/>
    <col min="3581" max="3581" width="44.28515625" style="12" customWidth="1"/>
    <col min="3582" max="3582" width="11.7109375" style="12" customWidth="1"/>
    <col min="3583" max="3583" width="11.7109375" style="12" bestFit="1" customWidth="1"/>
    <col min="3584" max="3584" width="11" style="12" customWidth="1"/>
    <col min="3585" max="3585" width="8.7109375" style="12" bestFit="1" customWidth="1"/>
    <col min="3586" max="3587" width="11" style="12" customWidth="1"/>
    <col min="3588" max="3588" width="11.5703125" style="12" customWidth="1"/>
    <col min="3589" max="3589" width="11.7109375" style="12" customWidth="1"/>
    <col min="3590" max="3592" width="12.5703125" style="12" customWidth="1"/>
    <col min="3593" max="3593" width="14.42578125" style="12" customWidth="1"/>
    <col min="3594" max="3594" width="14.28515625" style="12" customWidth="1"/>
    <col min="3595" max="3595" width="15.7109375" style="12" bestFit="1" customWidth="1"/>
    <col min="3596" max="3596" width="11.7109375" style="12" customWidth="1"/>
    <col min="3597" max="3597" width="12.28515625" style="12" customWidth="1"/>
    <col min="3598" max="3598" width="11.28515625" style="12" customWidth="1"/>
    <col min="3599" max="3835" width="9.28515625" style="12"/>
    <col min="3836" max="3836" width="4.28515625" style="12" bestFit="1" customWidth="1"/>
    <col min="3837" max="3837" width="44.28515625" style="12" customWidth="1"/>
    <col min="3838" max="3838" width="11.7109375" style="12" customWidth="1"/>
    <col min="3839" max="3839" width="11.7109375" style="12" bestFit="1" customWidth="1"/>
    <col min="3840" max="3840" width="11" style="12" customWidth="1"/>
    <col min="3841" max="3841" width="8.7109375" style="12" bestFit="1" customWidth="1"/>
    <col min="3842" max="3843" width="11" style="12" customWidth="1"/>
    <col min="3844" max="3844" width="11.5703125" style="12" customWidth="1"/>
    <col min="3845" max="3845" width="11.7109375" style="12" customWidth="1"/>
    <col min="3846" max="3848" width="12.5703125" style="12" customWidth="1"/>
    <col min="3849" max="3849" width="14.42578125" style="12" customWidth="1"/>
    <col min="3850" max="3850" width="14.28515625" style="12" customWidth="1"/>
    <col min="3851" max="3851" width="15.7109375" style="12" bestFit="1" customWidth="1"/>
    <col min="3852" max="3852" width="11.7109375" style="12" customWidth="1"/>
    <col min="3853" max="3853" width="12.28515625" style="12" customWidth="1"/>
    <col min="3854" max="3854" width="11.28515625" style="12" customWidth="1"/>
    <col min="3855" max="4091" width="9.28515625" style="12"/>
    <col min="4092" max="4092" width="4.28515625" style="12" bestFit="1" customWidth="1"/>
    <col min="4093" max="4093" width="44.28515625" style="12" customWidth="1"/>
    <col min="4094" max="4094" width="11.7109375" style="12" customWidth="1"/>
    <col min="4095" max="4095" width="11.7109375" style="12" bestFit="1" customWidth="1"/>
    <col min="4096" max="4096" width="11" style="12" customWidth="1"/>
    <col min="4097" max="4097" width="8.7109375" style="12" bestFit="1" customWidth="1"/>
    <col min="4098" max="4099" width="11" style="12" customWidth="1"/>
    <col min="4100" max="4100" width="11.5703125" style="12" customWidth="1"/>
    <col min="4101" max="4101" width="11.7109375" style="12" customWidth="1"/>
    <col min="4102" max="4104" width="12.5703125" style="12" customWidth="1"/>
    <col min="4105" max="4105" width="14.42578125" style="12" customWidth="1"/>
    <col min="4106" max="4106" width="14.28515625" style="12" customWidth="1"/>
    <col min="4107" max="4107" width="15.7109375" style="12" bestFit="1" customWidth="1"/>
    <col min="4108" max="4108" width="11.7109375" style="12" customWidth="1"/>
    <col min="4109" max="4109" width="12.28515625" style="12" customWidth="1"/>
    <col min="4110" max="4110" width="11.28515625" style="12" customWidth="1"/>
    <col min="4111" max="4347" width="9.28515625" style="12"/>
    <col min="4348" max="4348" width="4.28515625" style="12" bestFit="1" customWidth="1"/>
    <col min="4349" max="4349" width="44.28515625" style="12" customWidth="1"/>
    <col min="4350" max="4350" width="11.7109375" style="12" customWidth="1"/>
    <col min="4351" max="4351" width="11.7109375" style="12" bestFit="1" customWidth="1"/>
    <col min="4352" max="4352" width="11" style="12" customWidth="1"/>
    <col min="4353" max="4353" width="8.7109375" style="12" bestFit="1" customWidth="1"/>
    <col min="4354" max="4355" width="11" style="12" customWidth="1"/>
    <col min="4356" max="4356" width="11.5703125" style="12" customWidth="1"/>
    <col min="4357" max="4357" width="11.7109375" style="12" customWidth="1"/>
    <col min="4358" max="4360" width="12.5703125" style="12" customWidth="1"/>
    <col min="4361" max="4361" width="14.42578125" style="12" customWidth="1"/>
    <col min="4362" max="4362" width="14.28515625" style="12" customWidth="1"/>
    <col min="4363" max="4363" width="15.7109375" style="12" bestFit="1" customWidth="1"/>
    <col min="4364" max="4364" width="11.7109375" style="12" customWidth="1"/>
    <col min="4365" max="4365" width="12.28515625" style="12" customWidth="1"/>
    <col min="4366" max="4366" width="11.28515625" style="12" customWidth="1"/>
    <col min="4367" max="4603" width="9.28515625" style="12"/>
    <col min="4604" max="4604" width="4.28515625" style="12" bestFit="1" customWidth="1"/>
    <col min="4605" max="4605" width="44.28515625" style="12" customWidth="1"/>
    <col min="4606" max="4606" width="11.7109375" style="12" customWidth="1"/>
    <col min="4607" max="4607" width="11.7109375" style="12" bestFit="1" customWidth="1"/>
    <col min="4608" max="4608" width="11" style="12" customWidth="1"/>
    <col min="4609" max="4609" width="8.7109375" style="12" bestFit="1" customWidth="1"/>
    <col min="4610" max="4611" width="11" style="12" customWidth="1"/>
    <col min="4612" max="4612" width="11.5703125" style="12" customWidth="1"/>
    <col min="4613" max="4613" width="11.7109375" style="12" customWidth="1"/>
    <col min="4614" max="4616" width="12.5703125" style="12" customWidth="1"/>
    <col min="4617" max="4617" width="14.42578125" style="12" customWidth="1"/>
    <col min="4618" max="4618" width="14.28515625" style="12" customWidth="1"/>
    <col min="4619" max="4619" width="15.7109375" style="12" bestFit="1" customWidth="1"/>
    <col min="4620" max="4620" width="11.7109375" style="12" customWidth="1"/>
    <col min="4621" max="4621" width="12.28515625" style="12" customWidth="1"/>
    <col min="4622" max="4622" width="11.28515625" style="12" customWidth="1"/>
    <col min="4623" max="4859" width="9.28515625" style="12"/>
    <col min="4860" max="4860" width="4.28515625" style="12" bestFit="1" customWidth="1"/>
    <col min="4861" max="4861" width="44.28515625" style="12" customWidth="1"/>
    <col min="4862" max="4862" width="11.7109375" style="12" customWidth="1"/>
    <col min="4863" max="4863" width="11.7109375" style="12" bestFit="1" customWidth="1"/>
    <col min="4864" max="4864" width="11" style="12" customWidth="1"/>
    <col min="4865" max="4865" width="8.7109375" style="12" bestFit="1" customWidth="1"/>
    <col min="4866" max="4867" width="11" style="12" customWidth="1"/>
    <col min="4868" max="4868" width="11.5703125" style="12" customWidth="1"/>
    <col min="4869" max="4869" width="11.7109375" style="12" customWidth="1"/>
    <col min="4870" max="4872" width="12.5703125" style="12" customWidth="1"/>
    <col min="4873" max="4873" width="14.42578125" style="12" customWidth="1"/>
    <col min="4874" max="4874" width="14.28515625" style="12" customWidth="1"/>
    <col min="4875" max="4875" width="15.7109375" style="12" bestFit="1" customWidth="1"/>
    <col min="4876" max="4876" width="11.7109375" style="12" customWidth="1"/>
    <col min="4877" max="4877" width="12.28515625" style="12" customWidth="1"/>
    <col min="4878" max="4878" width="11.28515625" style="12" customWidth="1"/>
    <col min="4879" max="5115" width="9.28515625" style="12"/>
    <col min="5116" max="5116" width="4.28515625" style="12" bestFit="1" customWidth="1"/>
    <col min="5117" max="5117" width="44.28515625" style="12" customWidth="1"/>
    <col min="5118" max="5118" width="11.7109375" style="12" customWidth="1"/>
    <col min="5119" max="5119" width="11.7109375" style="12" bestFit="1" customWidth="1"/>
    <col min="5120" max="5120" width="11" style="12" customWidth="1"/>
    <col min="5121" max="5121" width="8.7109375" style="12" bestFit="1" customWidth="1"/>
    <col min="5122" max="5123" width="11" style="12" customWidth="1"/>
    <col min="5124" max="5124" width="11.5703125" style="12" customWidth="1"/>
    <col min="5125" max="5125" width="11.7109375" style="12" customWidth="1"/>
    <col min="5126" max="5128" width="12.5703125" style="12" customWidth="1"/>
    <col min="5129" max="5129" width="14.42578125" style="12" customWidth="1"/>
    <col min="5130" max="5130" width="14.28515625" style="12" customWidth="1"/>
    <col min="5131" max="5131" width="15.7109375" style="12" bestFit="1" customWidth="1"/>
    <col min="5132" max="5132" width="11.7109375" style="12" customWidth="1"/>
    <col min="5133" max="5133" width="12.28515625" style="12" customWidth="1"/>
    <col min="5134" max="5134" width="11.28515625" style="12" customWidth="1"/>
    <col min="5135" max="5371" width="9.28515625" style="12"/>
    <col min="5372" max="5372" width="4.28515625" style="12" bestFit="1" customWidth="1"/>
    <col min="5373" max="5373" width="44.28515625" style="12" customWidth="1"/>
    <col min="5374" max="5374" width="11.7109375" style="12" customWidth="1"/>
    <col min="5375" max="5375" width="11.7109375" style="12" bestFit="1" customWidth="1"/>
    <col min="5376" max="5376" width="11" style="12" customWidth="1"/>
    <col min="5377" max="5377" width="8.7109375" style="12" bestFit="1" customWidth="1"/>
    <col min="5378" max="5379" width="11" style="12" customWidth="1"/>
    <col min="5380" max="5380" width="11.5703125" style="12" customWidth="1"/>
    <col min="5381" max="5381" width="11.7109375" style="12" customWidth="1"/>
    <col min="5382" max="5384" width="12.5703125" style="12" customWidth="1"/>
    <col min="5385" max="5385" width="14.42578125" style="12" customWidth="1"/>
    <col min="5386" max="5386" width="14.28515625" style="12" customWidth="1"/>
    <col min="5387" max="5387" width="15.7109375" style="12" bestFit="1" customWidth="1"/>
    <col min="5388" max="5388" width="11.7109375" style="12" customWidth="1"/>
    <col min="5389" max="5389" width="12.28515625" style="12" customWidth="1"/>
    <col min="5390" max="5390" width="11.28515625" style="12" customWidth="1"/>
    <col min="5391" max="5627" width="9.28515625" style="12"/>
    <col min="5628" max="5628" width="4.28515625" style="12" bestFit="1" customWidth="1"/>
    <col min="5629" max="5629" width="44.28515625" style="12" customWidth="1"/>
    <col min="5630" max="5630" width="11.7109375" style="12" customWidth="1"/>
    <col min="5631" max="5631" width="11.7109375" style="12" bestFit="1" customWidth="1"/>
    <col min="5632" max="5632" width="11" style="12" customWidth="1"/>
    <col min="5633" max="5633" width="8.7109375" style="12" bestFit="1" customWidth="1"/>
    <col min="5634" max="5635" width="11" style="12" customWidth="1"/>
    <col min="5636" max="5636" width="11.5703125" style="12" customWidth="1"/>
    <col min="5637" max="5637" width="11.7109375" style="12" customWidth="1"/>
    <col min="5638" max="5640" width="12.5703125" style="12" customWidth="1"/>
    <col min="5641" max="5641" width="14.42578125" style="12" customWidth="1"/>
    <col min="5642" max="5642" width="14.28515625" style="12" customWidth="1"/>
    <col min="5643" max="5643" width="15.7109375" style="12" bestFit="1" customWidth="1"/>
    <col min="5644" max="5644" width="11.7109375" style="12" customWidth="1"/>
    <col min="5645" max="5645" width="12.28515625" style="12" customWidth="1"/>
    <col min="5646" max="5646" width="11.28515625" style="12" customWidth="1"/>
    <col min="5647" max="5883" width="9.28515625" style="12"/>
    <col min="5884" max="5884" width="4.28515625" style="12" bestFit="1" customWidth="1"/>
    <col min="5885" max="5885" width="44.28515625" style="12" customWidth="1"/>
    <col min="5886" max="5886" width="11.7109375" style="12" customWidth="1"/>
    <col min="5887" max="5887" width="11.7109375" style="12" bestFit="1" customWidth="1"/>
    <col min="5888" max="5888" width="11" style="12" customWidth="1"/>
    <col min="5889" max="5889" width="8.7109375" style="12" bestFit="1" customWidth="1"/>
    <col min="5890" max="5891" width="11" style="12" customWidth="1"/>
    <col min="5892" max="5892" width="11.5703125" style="12" customWidth="1"/>
    <col min="5893" max="5893" width="11.7109375" style="12" customWidth="1"/>
    <col min="5894" max="5896" width="12.5703125" style="12" customWidth="1"/>
    <col min="5897" max="5897" width="14.42578125" style="12" customWidth="1"/>
    <col min="5898" max="5898" width="14.28515625" style="12" customWidth="1"/>
    <col min="5899" max="5899" width="15.7109375" style="12" bestFit="1" customWidth="1"/>
    <col min="5900" max="5900" width="11.7109375" style="12" customWidth="1"/>
    <col min="5901" max="5901" width="12.28515625" style="12" customWidth="1"/>
    <col min="5902" max="5902" width="11.28515625" style="12" customWidth="1"/>
    <col min="5903" max="6139" width="9.28515625" style="12"/>
    <col min="6140" max="6140" width="4.28515625" style="12" bestFit="1" customWidth="1"/>
    <col min="6141" max="6141" width="44.28515625" style="12" customWidth="1"/>
    <col min="6142" max="6142" width="11.7109375" style="12" customWidth="1"/>
    <col min="6143" max="6143" width="11.7109375" style="12" bestFit="1" customWidth="1"/>
    <col min="6144" max="6144" width="11" style="12" customWidth="1"/>
    <col min="6145" max="6145" width="8.7109375" style="12" bestFit="1" customWidth="1"/>
    <col min="6146" max="6147" width="11" style="12" customWidth="1"/>
    <col min="6148" max="6148" width="11.5703125" style="12" customWidth="1"/>
    <col min="6149" max="6149" width="11.7109375" style="12" customWidth="1"/>
    <col min="6150" max="6152" width="12.5703125" style="12" customWidth="1"/>
    <col min="6153" max="6153" width="14.42578125" style="12" customWidth="1"/>
    <col min="6154" max="6154" width="14.28515625" style="12" customWidth="1"/>
    <col min="6155" max="6155" width="15.7109375" style="12" bestFit="1" customWidth="1"/>
    <col min="6156" max="6156" width="11.7109375" style="12" customWidth="1"/>
    <col min="6157" max="6157" width="12.28515625" style="12" customWidth="1"/>
    <col min="6158" max="6158" width="11.28515625" style="12" customWidth="1"/>
    <col min="6159" max="6395" width="9.28515625" style="12"/>
    <col min="6396" max="6396" width="4.28515625" style="12" bestFit="1" customWidth="1"/>
    <col min="6397" max="6397" width="44.28515625" style="12" customWidth="1"/>
    <col min="6398" max="6398" width="11.7109375" style="12" customWidth="1"/>
    <col min="6399" max="6399" width="11.7109375" style="12" bestFit="1" customWidth="1"/>
    <col min="6400" max="6400" width="11" style="12" customWidth="1"/>
    <col min="6401" max="6401" width="8.7109375" style="12" bestFit="1" customWidth="1"/>
    <col min="6402" max="6403" width="11" style="12" customWidth="1"/>
    <col min="6404" max="6404" width="11.5703125" style="12" customWidth="1"/>
    <col min="6405" max="6405" width="11.7109375" style="12" customWidth="1"/>
    <col min="6406" max="6408" width="12.5703125" style="12" customWidth="1"/>
    <col min="6409" max="6409" width="14.42578125" style="12" customWidth="1"/>
    <col min="6410" max="6410" width="14.28515625" style="12" customWidth="1"/>
    <col min="6411" max="6411" width="15.7109375" style="12" bestFit="1" customWidth="1"/>
    <col min="6412" max="6412" width="11.7109375" style="12" customWidth="1"/>
    <col min="6413" max="6413" width="12.28515625" style="12" customWidth="1"/>
    <col min="6414" max="6414" width="11.28515625" style="12" customWidth="1"/>
    <col min="6415" max="6651" width="9.28515625" style="12"/>
    <col min="6652" max="6652" width="4.28515625" style="12" bestFit="1" customWidth="1"/>
    <col min="6653" max="6653" width="44.28515625" style="12" customWidth="1"/>
    <col min="6654" max="6654" width="11.7109375" style="12" customWidth="1"/>
    <col min="6655" max="6655" width="11.7109375" style="12" bestFit="1" customWidth="1"/>
    <col min="6656" max="6656" width="11" style="12" customWidth="1"/>
    <col min="6657" max="6657" width="8.7109375" style="12" bestFit="1" customWidth="1"/>
    <col min="6658" max="6659" width="11" style="12" customWidth="1"/>
    <col min="6660" max="6660" width="11.5703125" style="12" customWidth="1"/>
    <col min="6661" max="6661" width="11.7109375" style="12" customWidth="1"/>
    <col min="6662" max="6664" width="12.5703125" style="12" customWidth="1"/>
    <col min="6665" max="6665" width="14.42578125" style="12" customWidth="1"/>
    <col min="6666" max="6666" width="14.28515625" style="12" customWidth="1"/>
    <col min="6667" max="6667" width="15.7109375" style="12" bestFit="1" customWidth="1"/>
    <col min="6668" max="6668" width="11.7109375" style="12" customWidth="1"/>
    <col min="6669" max="6669" width="12.28515625" style="12" customWidth="1"/>
    <col min="6670" max="6670" width="11.28515625" style="12" customWidth="1"/>
    <col min="6671" max="6907" width="9.28515625" style="12"/>
    <col min="6908" max="6908" width="4.28515625" style="12" bestFit="1" customWidth="1"/>
    <col min="6909" max="6909" width="44.28515625" style="12" customWidth="1"/>
    <col min="6910" max="6910" width="11.7109375" style="12" customWidth="1"/>
    <col min="6911" max="6911" width="11.7109375" style="12" bestFit="1" customWidth="1"/>
    <col min="6912" max="6912" width="11" style="12" customWidth="1"/>
    <col min="6913" max="6913" width="8.7109375" style="12" bestFit="1" customWidth="1"/>
    <col min="6914" max="6915" width="11" style="12" customWidth="1"/>
    <col min="6916" max="6916" width="11.5703125" style="12" customWidth="1"/>
    <col min="6917" max="6917" width="11.7109375" style="12" customWidth="1"/>
    <col min="6918" max="6920" width="12.5703125" style="12" customWidth="1"/>
    <col min="6921" max="6921" width="14.42578125" style="12" customWidth="1"/>
    <col min="6922" max="6922" width="14.28515625" style="12" customWidth="1"/>
    <col min="6923" max="6923" width="15.7109375" style="12" bestFit="1" customWidth="1"/>
    <col min="6924" max="6924" width="11.7109375" style="12" customWidth="1"/>
    <col min="6925" max="6925" width="12.28515625" style="12" customWidth="1"/>
    <col min="6926" max="6926" width="11.28515625" style="12" customWidth="1"/>
    <col min="6927" max="7163" width="9.28515625" style="12"/>
    <col min="7164" max="7164" width="4.28515625" style="12" bestFit="1" customWidth="1"/>
    <col min="7165" max="7165" width="44.28515625" style="12" customWidth="1"/>
    <col min="7166" max="7166" width="11.7109375" style="12" customWidth="1"/>
    <col min="7167" max="7167" width="11.7109375" style="12" bestFit="1" customWidth="1"/>
    <col min="7168" max="7168" width="11" style="12" customWidth="1"/>
    <col min="7169" max="7169" width="8.7109375" style="12" bestFit="1" customWidth="1"/>
    <col min="7170" max="7171" width="11" style="12" customWidth="1"/>
    <col min="7172" max="7172" width="11.5703125" style="12" customWidth="1"/>
    <col min="7173" max="7173" width="11.7109375" style="12" customWidth="1"/>
    <col min="7174" max="7176" width="12.5703125" style="12" customWidth="1"/>
    <col min="7177" max="7177" width="14.42578125" style="12" customWidth="1"/>
    <col min="7178" max="7178" width="14.28515625" style="12" customWidth="1"/>
    <col min="7179" max="7179" width="15.7109375" style="12" bestFit="1" customWidth="1"/>
    <col min="7180" max="7180" width="11.7109375" style="12" customWidth="1"/>
    <col min="7181" max="7181" width="12.28515625" style="12" customWidth="1"/>
    <col min="7182" max="7182" width="11.28515625" style="12" customWidth="1"/>
    <col min="7183" max="7419" width="9.28515625" style="12"/>
    <col min="7420" max="7420" width="4.28515625" style="12" bestFit="1" customWidth="1"/>
    <col min="7421" max="7421" width="44.28515625" style="12" customWidth="1"/>
    <col min="7422" max="7422" width="11.7109375" style="12" customWidth="1"/>
    <col min="7423" max="7423" width="11.7109375" style="12" bestFit="1" customWidth="1"/>
    <col min="7424" max="7424" width="11" style="12" customWidth="1"/>
    <col min="7425" max="7425" width="8.7109375" style="12" bestFit="1" customWidth="1"/>
    <col min="7426" max="7427" width="11" style="12" customWidth="1"/>
    <col min="7428" max="7428" width="11.5703125" style="12" customWidth="1"/>
    <col min="7429" max="7429" width="11.7109375" style="12" customWidth="1"/>
    <col min="7430" max="7432" width="12.5703125" style="12" customWidth="1"/>
    <col min="7433" max="7433" width="14.42578125" style="12" customWidth="1"/>
    <col min="7434" max="7434" width="14.28515625" style="12" customWidth="1"/>
    <col min="7435" max="7435" width="15.7109375" style="12" bestFit="1" customWidth="1"/>
    <col min="7436" max="7436" width="11.7109375" style="12" customWidth="1"/>
    <col min="7437" max="7437" width="12.28515625" style="12" customWidth="1"/>
    <col min="7438" max="7438" width="11.28515625" style="12" customWidth="1"/>
    <col min="7439" max="7675" width="9.28515625" style="12"/>
    <col min="7676" max="7676" width="4.28515625" style="12" bestFit="1" customWidth="1"/>
    <col min="7677" max="7677" width="44.28515625" style="12" customWidth="1"/>
    <col min="7678" max="7678" width="11.7109375" style="12" customWidth="1"/>
    <col min="7679" max="7679" width="11.7109375" style="12" bestFit="1" customWidth="1"/>
    <col min="7680" max="7680" width="11" style="12" customWidth="1"/>
    <col min="7681" max="7681" width="8.7109375" style="12" bestFit="1" customWidth="1"/>
    <col min="7682" max="7683" width="11" style="12" customWidth="1"/>
    <col min="7684" max="7684" width="11.5703125" style="12" customWidth="1"/>
    <col min="7685" max="7685" width="11.7109375" style="12" customWidth="1"/>
    <col min="7686" max="7688" width="12.5703125" style="12" customWidth="1"/>
    <col min="7689" max="7689" width="14.42578125" style="12" customWidth="1"/>
    <col min="7690" max="7690" width="14.28515625" style="12" customWidth="1"/>
    <col min="7691" max="7691" width="15.7109375" style="12" bestFit="1" customWidth="1"/>
    <col min="7692" max="7692" width="11.7109375" style="12" customWidth="1"/>
    <col min="7693" max="7693" width="12.28515625" style="12" customWidth="1"/>
    <col min="7694" max="7694" width="11.28515625" style="12" customWidth="1"/>
    <col min="7695" max="7931" width="9.28515625" style="12"/>
    <col min="7932" max="7932" width="4.28515625" style="12" bestFit="1" customWidth="1"/>
    <col min="7933" max="7933" width="44.28515625" style="12" customWidth="1"/>
    <col min="7934" max="7934" width="11.7109375" style="12" customWidth="1"/>
    <col min="7935" max="7935" width="11.7109375" style="12" bestFit="1" customWidth="1"/>
    <col min="7936" max="7936" width="11" style="12" customWidth="1"/>
    <col min="7937" max="7937" width="8.7109375" style="12" bestFit="1" customWidth="1"/>
    <col min="7938" max="7939" width="11" style="12" customWidth="1"/>
    <col min="7940" max="7940" width="11.5703125" style="12" customWidth="1"/>
    <col min="7941" max="7941" width="11.7109375" style="12" customWidth="1"/>
    <col min="7942" max="7944" width="12.5703125" style="12" customWidth="1"/>
    <col min="7945" max="7945" width="14.42578125" style="12" customWidth="1"/>
    <col min="7946" max="7946" width="14.28515625" style="12" customWidth="1"/>
    <col min="7947" max="7947" width="15.7109375" style="12" bestFit="1" customWidth="1"/>
    <col min="7948" max="7948" width="11.7109375" style="12" customWidth="1"/>
    <col min="7949" max="7949" width="12.28515625" style="12" customWidth="1"/>
    <col min="7950" max="7950" width="11.28515625" style="12" customWidth="1"/>
    <col min="7951" max="8187" width="9.28515625" style="12"/>
    <col min="8188" max="8188" width="4.28515625" style="12" bestFit="1" customWidth="1"/>
    <col min="8189" max="8189" width="44.28515625" style="12" customWidth="1"/>
    <col min="8190" max="8190" width="11.7109375" style="12" customWidth="1"/>
    <col min="8191" max="8191" width="11.7109375" style="12" bestFit="1" customWidth="1"/>
    <col min="8192" max="8192" width="11" style="12" customWidth="1"/>
    <col min="8193" max="8193" width="8.7109375" style="12" bestFit="1" customWidth="1"/>
    <col min="8194" max="8195" width="11" style="12" customWidth="1"/>
    <col min="8196" max="8196" width="11.5703125" style="12" customWidth="1"/>
    <col min="8197" max="8197" width="11.7109375" style="12" customWidth="1"/>
    <col min="8198" max="8200" width="12.5703125" style="12" customWidth="1"/>
    <col min="8201" max="8201" width="14.42578125" style="12" customWidth="1"/>
    <col min="8202" max="8202" width="14.28515625" style="12" customWidth="1"/>
    <col min="8203" max="8203" width="15.7109375" style="12" bestFit="1" customWidth="1"/>
    <col min="8204" max="8204" width="11.7109375" style="12" customWidth="1"/>
    <col min="8205" max="8205" width="12.28515625" style="12" customWidth="1"/>
    <col min="8206" max="8206" width="11.28515625" style="12" customWidth="1"/>
    <col min="8207" max="8443" width="9.28515625" style="12"/>
    <col min="8444" max="8444" width="4.28515625" style="12" bestFit="1" customWidth="1"/>
    <col min="8445" max="8445" width="44.28515625" style="12" customWidth="1"/>
    <col min="8446" max="8446" width="11.7109375" style="12" customWidth="1"/>
    <col min="8447" max="8447" width="11.7109375" style="12" bestFit="1" customWidth="1"/>
    <col min="8448" max="8448" width="11" style="12" customWidth="1"/>
    <col min="8449" max="8449" width="8.7109375" style="12" bestFit="1" customWidth="1"/>
    <col min="8450" max="8451" width="11" style="12" customWidth="1"/>
    <col min="8452" max="8452" width="11.5703125" style="12" customWidth="1"/>
    <col min="8453" max="8453" width="11.7109375" style="12" customWidth="1"/>
    <col min="8454" max="8456" width="12.5703125" style="12" customWidth="1"/>
    <col min="8457" max="8457" width="14.42578125" style="12" customWidth="1"/>
    <col min="8458" max="8458" width="14.28515625" style="12" customWidth="1"/>
    <col min="8459" max="8459" width="15.7109375" style="12" bestFit="1" customWidth="1"/>
    <col min="8460" max="8460" width="11.7109375" style="12" customWidth="1"/>
    <col min="8461" max="8461" width="12.28515625" style="12" customWidth="1"/>
    <col min="8462" max="8462" width="11.28515625" style="12" customWidth="1"/>
    <col min="8463" max="8699" width="9.28515625" style="12"/>
    <col min="8700" max="8700" width="4.28515625" style="12" bestFit="1" customWidth="1"/>
    <col min="8701" max="8701" width="44.28515625" style="12" customWidth="1"/>
    <col min="8702" max="8702" width="11.7109375" style="12" customWidth="1"/>
    <col min="8703" max="8703" width="11.7109375" style="12" bestFit="1" customWidth="1"/>
    <col min="8704" max="8704" width="11" style="12" customWidth="1"/>
    <col min="8705" max="8705" width="8.7109375" style="12" bestFit="1" customWidth="1"/>
    <col min="8706" max="8707" width="11" style="12" customWidth="1"/>
    <col min="8708" max="8708" width="11.5703125" style="12" customWidth="1"/>
    <col min="8709" max="8709" width="11.7109375" style="12" customWidth="1"/>
    <col min="8710" max="8712" width="12.5703125" style="12" customWidth="1"/>
    <col min="8713" max="8713" width="14.42578125" style="12" customWidth="1"/>
    <col min="8714" max="8714" width="14.28515625" style="12" customWidth="1"/>
    <col min="8715" max="8715" width="15.7109375" style="12" bestFit="1" customWidth="1"/>
    <col min="8716" max="8716" width="11.7109375" style="12" customWidth="1"/>
    <col min="8717" max="8717" width="12.28515625" style="12" customWidth="1"/>
    <col min="8718" max="8718" width="11.28515625" style="12" customWidth="1"/>
    <col min="8719" max="8955" width="9.28515625" style="12"/>
    <col min="8956" max="8956" width="4.28515625" style="12" bestFit="1" customWidth="1"/>
    <col min="8957" max="8957" width="44.28515625" style="12" customWidth="1"/>
    <col min="8958" max="8958" width="11.7109375" style="12" customWidth="1"/>
    <col min="8959" max="8959" width="11.7109375" style="12" bestFit="1" customWidth="1"/>
    <col min="8960" max="8960" width="11" style="12" customWidth="1"/>
    <col min="8961" max="8961" width="8.7109375" style="12" bestFit="1" customWidth="1"/>
    <col min="8962" max="8963" width="11" style="12" customWidth="1"/>
    <col min="8964" max="8964" width="11.5703125" style="12" customWidth="1"/>
    <col min="8965" max="8965" width="11.7109375" style="12" customWidth="1"/>
    <col min="8966" max="8968" width="12.5703125" style="12" customWidth="1"/>
    <col min="8969" max="8969" width="14.42578125" style="12" customWidth="1"/>
    <col min="8970" max="8970" width="14.28515625" style="12" customWidth="1"/>
    <col min="8971" max="8971" width="15.7109375" style="12" bestFit="1" customWidth="1"/>
    <col min="8972" max="8972" width="11.7109375" style="12" customWidth="1"/>
    <col min="8973" max="8973" width="12.28515625" style="12" customWidth="1"/>
    <col min="8974" max="8974" width="11.28515625" style="12" customWidth="1"/>
    <col min="8975" max="9211" width="9.28515625" style="12"/>
    <col min="9212" max="9212" width="4.28515625" style="12" bestFit="1" customWidth="1"/>
    <col min="9213" max="9213" width="44.28515625" style="12" customWidth="1"/>
    <col min="9214" max="9214" width="11.7109375" style="12" customWidth="1"/>
    <col min="9215" max="9215" width="11.7109375" style="12" bestFit="1" customWidth="1"/>
    <col min="9216" max="9216" width="11" style="12" customWidth="1"/>
    <col min="9217" max="9217" width="8.7109375" style="12" bestFit="1" customWidth="1"/>
    <col min="9218" max="9219" width="11" style="12" customWidth="1"/>
    <col min="9220" max="9220" width="11.5703125" style="12" customWidth="1"/>
    <col min="9221" max="9221" width="11.7109375" style="12" customWidth="1"/>
    <col min="9222" max="9224" width="12.5703125" style="12" customWidth="1"/>
    <col min="9225" max="9225" width="14.42578125" style="12" customWidth="1"/>
    <col min="9226" max="9226" width="14.28515625" style="12" customWidth="1"/>
    <col min="9227" max="9227" width="15.7109375" style="12" bestFit="1" customWidth="1"/>
    <col min="9228" max="9228" width="11.7109375" style="12" customWidth="1"/>
    <col min="9229" max="9229" width="12.28515625" style="12" customWidth="1"/>
    <col min="9230" max="9230" width="11.28515625" style="12" customWidth="1"/>
    <col min="9231" max="9467" width="9.28515625" style="12"/>
    <col min="9468" max="9468" width="4.28515625" style="12" bestFit="1" customWidth="1"/>
    <col min="9469" max="9469" width="44.28515625" style="12" customWidth="1"/>
    <col min="9470" max="9470" width="11.7109375" style="12" customWidth="1"/>
    <col min="9471" max="9471" width="11.7109375" style="12" bestFit="1" customWidth="1"/>
    <col min="9472" max="9472" width="11" style="12" customWidth="1"/>
    <col min="9473" max="9473" width="8.7109375" style="12" bestFit="1" customWidth="1"/>
    <col min="9474" max="9475" width="11" style="12" customWidth="1"/>
    <col min="9476" max="9476" width="11.5703125" style="12" customWidth="1"/>
    <col min="9477" max="9477" width="11.7109375" style="12" customWidth="1"/>
    <col min="9478" max="9480" width="12.5703125" style="12" customWidth="1"/>
    <col min="9481" max="9481" width="14.42578125" style="12" customWidth="1"/>
    <col min="9482" max="9482" width="14.28515625" style="12" customWidth="1"/>
    <col min="9483" max="9483" width="15.7109375" style="12" bestFit="1" customWidth="1"/>
    <col min="9484" max="9484" width="11.7109375" style="12" customWidth="1"/>
    <col min="9485" max="9485" width="12.28515625" style="12" customWidth="1"/>
    <col min="9486" max="9486" width="11.28515625" style="12" customWidth="1"/>
    <col min="9487" max="9723" width="9.28515625" style="12"/>
    <col min="9724" max="9724" width="4.28515625" style="12" bestFit="1" customWidth="1"/>
    <col min="9725" max="9725" width="44.28515625" style="12" customWidth="1"/>
    <col min="9726" max="9726" width="11.7109375" style="12" customWidth="1"/>
    <col min="9727" max="9727" width="11.7109375" style="12" bestFit="1" customWidth="1"/>
    <col min="9728" max="9728" width="11" style="12" customWidth="1"/>
    <col min="9729" max="9729" width="8.7109375" style="12" bestFit="1" customWidth="1"/>
    <col min="9730" max="9731" width="11" style="12" customWidth="1"/>
    <col min="9732" max="9732" width="11.5703125" style="12" customWidth="1"/>
    <col min="9733" max="9733" width="11.7109375" style="12" customWidth="1"/>
    <col min="9734" max="9736" width="12.5703125" style="12" customWidth="1"/>
    <col min="9737" max="9737" width="14.42578125" style="12" customWidth="1"/>
    <col min="9738" max="9738" width="14.28515625" style="12" customWidth="1"/>
    <col min="9739" max="9739" width="15.7109375" style="12" bestFit="1" customWidth="1"/>
    <col min="9740" max="9740" width="11.7109375" style="12" customWidth="1"/>
    <col min="9741" max="9741" width="12.28515625" style="12" customWidth="1"/>
    <col min="9742" max="9742" width="11.28515625" style="12" customWidth="1"/>
    <col min="9743" max="9979" width="9.28515625" style="12"/>
    <col min="9980" max="9980" width="4.28515625" style="12" bestFit="1" customWidth="1"/>
    <col min="9981" max="9981" width="44.28515625" style="12" customWidth="1"/>
    <col min="9982" max="9982" width="11.7109375" style="12" customWidth="1"/>
    <col min="9983" max="9983" width="11.7109375" style="12" bestFit="1" customWidth="1"/>
    <col min="9984" max="9984" width="11" style="12" customWidth="1"/>
    <col min="9985" max="9985" width="8.7109375" style="12" bestFit="1" customWidth="1"/>
    <col min="9986" max="9987" width="11" style="12" customWidth="1"/>
    <col min="9988" max="9988" width="11.5703125" style="12" customWidth="1"/>
    <col min="9989" max="9989" width="11.7109375" style="12" customWidth="1"/>
    <col min="9990" max="9992" width="12.5703125" style="12" customWidth="1"/>
    <col min="9993" max="9993" width="14.42578125" style="12" customWidth="1"/>
    <col min="9994" max="9994" width="14.28515625" style="12" customWidth="1"/>
    <col min="9995" max="9995" width="15.7109375" style="12" bestFit="1" customWidth="1"/>
    <col min="9996" max="9996" width="11.7109375" style="12" customWidth="1"/>
    <col min="9997" max="9997" width="12.28515625" style="12" customWidth="1"/>
    <col min="9998" max="9998" width="11.28515625" style="12" customWidth="1"/>
    <col min="9999" max="10235" width="9.28515625" style="12"/>
    <col min="10236" max="10236" width="4.28515625" style="12" bestFit="1" customWidth="1"/>
    <col min="10237" max="10237" width="44.28515625" style="12" customWidth="1"/>
    <col min="10238" max="10238" width="11.7109375" style="12" customWidth="1"/>
    <col min="10239" max="10239" width="11.7109375" style="12" bestFit="1" customWidth="1"/>
    <col min="10240" max="10240" width="11" style="12" customWidth="1"/>
    <col min="10241" max="10241" width="8.7109375" style="12" bestFit="1" customWidth="1"/>
    <col min="10242" max="10243" width="11" style="12" customWidth="1"/>
    <col min="10244" max="10244" width="11.5703125" style="12" customWidth="1"/>
    <col min="10245" max="10245" width="11.7109375" style="12" customWidth="1"/>
    <col min="10246" max="10248" width="12.5703125" style="12" customWidth="1"/>
    <col min="10249" max="10249" width="14.42578125" style="12" customWidth="1"/>
    <col min="10250" max="10250" width="14.28515625" style="12" customWidth="1"/>
    <col min="10251" max="10251" width="15.7109375" style="12" bestFit="1" customWidth="1"/>
    <col min="10252" max="10252" width="11.7109375" style="12" customWidth="1"/>
    <col min="10253" max="10253" width="12.28515625" style="12" customWidth="1"/>
    <col min="10254" max="10254" width="11.28515625" style="12" customWidth="1"/>
    <col min="10255" max="10491" width="9.28515625" style="12"/>
    <col min="10492" max="10492" width="4.28515625" style="12" bestFit="1" customWidth="1"/>
    <col min="10493" max="10493" width="44.28515625" style="12" customWidth="1"/>
    <col min="10494" max="10494" width="11.7109375" style="12" customWidth="1"/>
    <col min="10495" max="10495" width="11.7109375" style="12" bestFit="1" customWidth="1"/>
    <col min="10496" max="10496" width="11" style="12" customWidth="1"/>
    <col min="10497" max="10497" width="8.7109375" style="12" bestFit="1" customWidth="1"/>
    <col min="10498" max="10499" width="11" style="12" customWidth="1"/>
    <col min="10500" max="10500" width="11.5703125" style="12" customWidth="1"/>
    <col min="10501" max="10501" width="11.7109375" style="12" customWidth="1"/>
    <col min="10502" max="10504" width="12.5703125" style="12" customWidth="1"/>
    <col min="10505" max="10505" width="14.42578125" style="12" customWidth="1"/>
    <col min="10506" max="10506" width="14.28515625" style="12" customWidth="1"/>
    <col min="10507" max="10507" width="15.7109375" style="12" bestFit="1" customWidth="1"/>
    <col min="10508" max="10508" width="11.7109375" style="12" customWidth="1"/>
    <col min="10509" max="10509" width="12.28515625" style="12" customWidth="1"/>
    <col min="10510" max="10510" width="11.28515625" style="12" customWidth="1"/>
    <col min="10511" max="10747" width="9.28515625" style="12"/>
    <col min="10748" max="10748" width="4.28515625" style="12" bestFit="1" customWidth="1"/>
    <col min="10749" max="10749" width="44.28515625" style="12" customWidth="1"/>
    <col min="10750" max="10750" width="11.7109375" style="12" customWidth="1"/>
    <col min="10751" max="10751" width="11.7109375" style="12" bestFit="1" customWidth="1"/>
    <col min="10752" max="10752" width="11" style="12" customWidth="1"/>
    <col min="10753" max="10753" width="8.7109375" style="12" bestFit="1" customWidth="1"/>
    <col min="10754" max="10755" width="11" style="12" customWidth="1"/>
    <col min="10756" max="10756" width="11.5703125" style="12" customWidth="1"/>
    <col min="10757" max="10757" width="11.7109375" style="12" customWidth="1"/>
    <col min="10758" max="10760" width="12.5703125" style="12" customWidth="1"/>
    <col min="10761" max="10761" width="14.42578125" style="12" customWidth="1"/>
    <col min="10762" max="10762" width="14.28515625" style="12" customWidth="1"/>
    <col min="10763" max="10763" width="15.7109375" style="12" bestFit="1" customWidth="1"/>
    <col min="10764" max="10764" width="11.7109375" style="12" customWidth="1"/>
    <col min="10765" max="10765" width="12.28515625" style="12" customWidth="1"/>
    <col min="10766" max="10766" width="11.28515625" style="12" customWidth="1"/>
    <col min="10767" max="11003" width="9.28515625" style="12"/>
    <col min="11004" max="11004" width="4.28515625" style="12" bestFit="1" customWidth="1"/>
    <col min="11005" max="11005" width="44.28515625" style="12" customWidth="1"/>
    <col min="11006" max="11006" width="11.7109375" style="12" customWidth="1"/>
    <col min="11007" max="11007" width="11.7109375" style="12" bestFit="1" customWidth="1"/>
    <col min="11008" max="11008" width="11" style="12" customWidth="1"/>
    <col min="11009" max="11009" width="8.7109375" style="12" bestFit="1" customWidth="1"/>
    <col min="11010" max="11011" width="11" style="12" customWidth="1"/>
    <col min="11012" max="11012" width="11.5703125" style="12" customWidth="1"/>
    <col min="11013" max="11013" width="11.7109375" style="12" customWidth="1"/>
    <col min="11014" max="11016" width="12.5703125" style="12" customWidth="1"/>
    <col min="11017" max="11017" width="14.42578125" style="12" customWidth="1"/>
    <col min="11018" max="11018" width="14.28515625" style="12" customWidth="1"/>
    <col min="11019" max="11019" width="15.7109375" style="12" bestFit="1" customWidth="1"/>
    <col min="11020" max="11020" width="11.7109375" style="12" customWidth="1"/>
    <col min="11021" max="11021" width="12.28515625" style="12" customWidth="1"/>
    <col min="11022" max="11022" width="11.28515625" style="12" customWidth="1"/>
    <col min="11023" max="11259" width="9.28515625" style="12"/>
    <col min="11260" max="11260" width="4.28515625" style="12" bestFit="1" customWidth="1"/>
    <col min="11261" max="11261" width="44.28515625" style="12" customWidth="1"/>
    <col min="11262" max="11262" width="11.7109375" style="12" customWidth="1"/>
    <col min="11263" max="11263" width="11.7109375" style="12" bestFit="1" customWidth="1"/>
    <col min="11264" max="11264" width="11" style="12" customWidth="1"/>
    <col min="11265" max="11265" width="8.7109375" style="12" bestFit="1" customWidth="1"/>
    <col min="11266" max="11267" width="11" style="12" customWidth="1"/>
    <col min="11268" max="11268" width="11.5703125" style="12" customWidth="1"/>
    <col min="11269" max="11269" width="11.7109375" style="12" customWidth="1"/>
    <col min="11270" max="11272" width="12.5703125" style="12" customWidth="1"/>
    <col min="11273" max="11273" width="14.42578125" style="12" customWidth="1"/>
    <col min="11274" max="11274" width="14.28515625" style="12" customWidth="1"/>
    <col min="11275" max="11275" width="15.7109375" style="12" bestFit="1" customWidth="1"/>
    <col min="11276" max="11276" width="11.7109375" style="12" customWidth="1"/>
    <col min="11277" max="11277" width="12.28515625" style="12" customWidth="1"/>
    <col min="11278" max="11278" width="11.28515625" style="12" customWidth="1"/>
    <col min="11279" max="11515" width="9.28515625" style="12"/>
    <col min="11516" max="11516" width="4.28515625" style="12" bestFit="1" customWidth="1"/>
    <col min="11517" max="11517" width="44.28515625" style="12" customWidth="1"/>
    <col min="11518" max="11518" width="11.7109375" style="12" customWidth="1"/>
    <col min="11519" max="11519" width="11.7109375" style="12" bestFit="1" customWidth="1"/>
    <col min="11520" max="11520" width="11" style="12" customWidth="1"/>
    <col min="11521" max="11521" width="8.7109375" style="12" bestFit="1" customWidth="1"/>
    <col min="11522" max="11523" width="11" style="12" customWidth="1"/>
    <col min="11524" max="11524" width="11.5703125" style="12" customWidth="1"/>
    <col min="11525" max="11525" width="11.7109375" style="12" customWidth="1"/>
    <col min="11526" max="11528" width="12.5703125" style="12" customWidth="1"/>
    <col min="11529" max="11529" width="14.42578125" style="12" customWidth="1"/>
    <col min="11530" max="11530" width="14.28515625" style="12" customWidth="1"/>
    <col min="11531" max="11531" width="15.7109375" style="12" bestFit="1" customWidth="1"/>
    <col min="11532" max="11532" width="11.7109375" style="12" customWidth="1"/>
    <col min="11533" max="11533" width="12.28515625" style="12" customWidth="1"/>
    <col min="11534" max="11534" width="11.28515625" style="12" customWidth="1"/>
    <col min="11535" max="11771" width="9.28515625" style="12"/>
    <col min="11772" max="11772" width="4.28515625" style="12" bestFit="1" customWidth="1"/>
    <col min="11773" max="11773" width="44.28515625" style="12" customWidth="1"/>
    <col min="11774" max="11774" width="11.7109375" style="12" customWidth="1"/>
    <col min="11775" max="11775" width="11.7109375" style="12" bestFit="1" customWidth="1"/>
    <col min="11776" max="11776" width="11" style="12" customWidth="1"/>
    <col min="11777" max="11777" width="8.7109375" style="12" bestFit="1" customWidth="1"/>
    <col min="11778" max="11779" width="11" style="12" customWidth="1"/>
    <col min="11780" max="11780" width="11.5703125" style="12" customWidth="1"/>
    <col min="11781" max="11781" width="11.7109375" style="12" customWidth="1"/>
    <col min="11782" max="11784" width="12.5703125" style="12" customWidth="1"/>
    <col min="11785" max="11785" width="14.42578125" style="12" customWidth="1"/>
    <col min="11786" max="11786" width="14.28515625" style="12" customWidth="1"/>
    <col min="11787" max="11787" width="15.7109375" style="12" bestFit="1" customWidth="1"/>
    <col min="11788" max="11788" width="11.7109375" style="12" customWidth="1"/>
    <col min="11789" max="11789" width="12.28515625" style="12" customWidth="1"/>
    <col min="11790" max="11790" width="11.28515625" style="12" customWidth="1"/>
    <col min="11791" max="12027" width="9.28515625" style="12"/>
    <col min="12028" max="12028" width="4.28515625" style="12" bestFit="1" customWidth="1"/>
    <col min="12029" max="12029" width="44.28515625" style="12" customWidth="1"/>
    <col min="12030" max="12030" width="11.7109375" style="12" customWidth="1"/>
    <col min="12031" max="12031" width="11.7109375" style="12" bestFit="1" customWidth="1"/>
    <col min="12032" max="12032" width="11" style="12" customWidth="1"/>
    <col min="12033" max="12033" width="8.7109375" style="12" bestFit="1" customWidth="1"/>
    <col min="12034" max="12035" width="11" style="12" customWidth="1"/>
    <col min="12036" max="12036" width="11.5703125" style="12" customWidth="1"/>
    <col min="12037" max="12037" width="11.7109375" style="12" customWidth="1"/>
    <col min="12038" max="12040" width="12.5703125" style="12" customWidth="1"/>
    <col min="12041" max="12041" width="14.42578125" style="12" customWidth="1"/>
    <col min="12042" max="12042" width="14.28515625" style="12" customWidth="1"/>
    <col min="12043" max="12043" width="15.7109375" style="12" bestFit="1" customWidth="1"/>
    <col min="12044" max="12044" width="11.7109375" style="12" customWidth="1"/>
    <col min="12045" max="12045" width="12.28515625" style="12" customWidth="1"/>
    <col min="12046" max="12046" width="11.28515625" style="12" customWidth="1"/>
    <col min="12047" max="12283" width="9.28515625" style="12"/>
    <col min="12284" max="12284" width="4.28515625" style="12" bestFit="1" customWidth="1"/>
    <col min="12285" max="12285" width="44.28515625" style="12" customWidth="1"/>
    <col min="12286" max="12286" width="11.7109375" style="12" customWidth="1"/>
    <col min="12287" max="12287" width="11.7109375" style="12" bestFit="1" customWidth="1"/>
    <col min="12288" max="12288" width="11" style="12" customWidth="1"/>
    <col min="12289" max="12289" width="8.7109375" style="12" bestFit="1" customWidth="1"/>
    <col min="12290" max="12291" width="11" style="12" customWidth="1"/>
    <col min="12292" max="12292" width="11.5703125" style="12" customWidth="1"/>
    <col min="12293" max="12293" width="11.7109375" style="12" customWidth="1"/>
    <col min="12294" max="12296" width="12.5703125" style="12" customWidth="1"/>
    <col min="12297" max="12297" width="14.42578125" style="12" customWidth="1"/>
    <col min="12298" max="12298" width="14.28515625" style="12" customWidth="1"/>
    <col min="12299" max="12299" width="15.7109375" style="12" bestFit="1" customWidth="1"/>
    <col min="12300" max="12300" width="11.7109375" style="12" customWidth="1"/>
    <col min="12301" max="12301" width="12.28515625" style="12" customWidth="1"/>
    <col min="12302" max="12302" width="11.28515625" style="12" customWidth="1"/>
    <col min="12303" max="12539" width="9.28515625" style="12"/>
    <col min="12540" max="12540" width="4.28515625" style="12" bestFit="1" customWidth="1"/>
    <col min="12541" max="12541" width="44.28515625" style="12" customWidth="1"/>
    <col min="12542" max="12542" width="11.7109375" style="12" customWidth="1"/>
    <col min="12543" max="12543" width="11.7109375" style="12" bestFit="1" customWidth="1"/>
    <col min="12544" max="12544" width="11" style="12" customWidth="1"/>
    <col min="12545" max="12545" width="8.7109375" style="12" bestFit="1" customWidth="1"/>
    <col min="12546" max="12547" width="11" style="12" customWidth="1"/>
    <col min="12548" max="12548" width="11.5703125" style="12" customWidth="1"/>
    <col min="12549" max="12549" width="11.7109375" style="12" customWidth="1"/>
    <col min="12550" max="12552" width="12.5703125" style="12" customWidth="1"/>
    <col min="12553" max="12553" width="14.42578125" style="12" customWidth="1"/>
    <col min="12554" max="12554" width="14.28515625" style="12" customWidth="1"/>
    <col min="12555" max="12555" width="15.7109375" style="12" bestFit="1" customWidth="1"/>
    <col min="12556" max="12556" width="11.7109375" style="12" customWidth="1"/>
    <col min="12557" max="12557" width="12.28515625" style="12" customWidth="1"/>
    <col min="12558" max="12558" width="11.28515625" style="12" customWidth="1"/>
    <col min="12559" max="12795" width="9.28515625" style="12"/>
    <col min="12796" max="12796" width="4.28515625" style="12" bestFit="1" customWidth="1"/>
    <col min="12797" max="12797" width="44.28515625" style="12" customWidth="1"/>
    <col min="12798" max="12798" width="11.7109375" style="12" customWidth="1"/>
    <col min="12799" max="12799" width="11.7109375" style="12" bestFit="1" customWidth="1"/>
    <col min="12800" max="12800" width="11" style="12" customWidth="1"/>
    <col min="12801" max="12801" width="8.7109375" style="12" bestFit="1" customWidth="1"/>
    <col min="12802" max="12803" width="11" style="12" customWidth="1"/>
    <col min="12804" max="12804" width="11.5703125" style="12" customWidth="1"/>
    <col min="12805" max="12805" width="11.7109375" style="12" customWidth="1"/>
    <col min="12806" max="12808" width="12.5703125" style="12" customWidth="1"/>
    <col min="12809" max="12809" width="14.42578125" style="12" customWidth="1"/>
    <col min="12810" max="12810" width="14.28515625" style="12" customWidth="1"/>
    <col min="12811" max="12811" width="15.7109375" style="12" bestFit="1" customWidth="1"/>
    <col min="12812" max="12812" width="11.7109375" style="12" customWidth="1"/>
    <col min="12813" max="12813" width="12.28515625" style="12" customWidth="1"/>
    <col min="12814" max="12814" width="11.28515625" style="12" customWidth="1"/>
    <col min="12815" max="13051" width="9.28515625" style="12"/>
    <col min="13052" max="13052" width="4.28515625" style="12" bestFit="1" customWidth="1"/>
    <col min="13053" max="13053" width="44.28515625" style="12" customWidth="1"/>
    <col min="13054" max="13054" width="11.7109375" style="12" customWidth="1"/>
    <col min="13055" max="13055" width="11.7109375" style="12" bestFit="1" customWidth="1"/>
    <col min="13056" max="13056" width="11" style="12" customWidth="1"/>
    <col min="13057" max="13057" width="8.7109375" style="12" bestFit="1" customWidth="1"/>
    <col min="13058" max="13059" width="11" style="12" customWidth="1"/>
    <col min="13060" max="13060" width="11.5703125" style="12" customWidth="1"/>
    <col min="13061" max="13061" width="11.7109375" style="12" customWidth="1"/>
    <col min="13062" max="13064" width="12.5703125" style="12" customWidth="1"/>
    <col min="13065" max="13065" width="14.42578125" style="12" customWidth="1"/>
    <col min="13066" max="13066" width="14.28515625" style="12" customWidth="1"/>
    <col min="13067" max="13067" width="15.7109375" style="12" bestFit="1" customWidth="1"/>
    <col min="13068" max="13068" width="11.7109375" style="12" customWidth="1"/>
    <col min="13069" max="13069" width="12.28515625" style="12" customWidth="1"/>
    <col min="13070" max="13070" width="11.28515625" style="12" customWidth="1"/>
    <col min="13071" max="13307" width="9.28515625" style="12"/>
    <col min="13308" max="13308" width="4.28515625" style="12" bestFit="1" customWidth="1"/>
    <col min="13309" max="13309" width="44.28515625" style="12" customWidth="1"/>
    <col min="13310" max="13310" width="11.7109375" style="12" customWidth="1"/>
    <col min="13311" max="13311" width="11.7109375" style="12" bestFit="1" customWidth="1"/>
    <col min="13312" max="13312" width="11" style="12" customWidth="1"/>
    <col min="13313" max="13313" width="8.7109375" style="12" bestFit="1" customWidth="1"/>
    <col min="13314" max="13315" width="11" style="12" customWidth="1"/>
    <col min="13316" max="13316" width="11.5703125" style="12" customWidth="1"/>
    <col min="13317" max="13317" width="11.7109375" style="12" customWidth="1"/>
    <col min="13318" max="13320" width="12.5703125" style="12" customWidth="1"/>
    <col min="13321" max="13321" width="14.42578125" style="12" customWidth="1"/>
    <col min="13322" max="13322" width="14.28515625" style="12" customWidth="1"/>
    <col min="13323" max="13323" width="15.7109375" style="12" bestFit="1" customWidth="1"/>
    <col min="13324" max="13324" width="11.7109375" style="12" customWidth="1"/>
    <col min="13325" max="13325" width="12.28515625" style="12" customWidth="1"/>
    <col min="13326" max="13326" width="11.28515625" style="12" customWidth="1"/>
    <col min="13327" max="13563" width="9.28515625" style="12"/>
    <col min="13564" max="13564" width="4.28515625" style="12" bestFit="1" customWidth="1"/>
    <col min="13565" max="13565" width="44.28515625" style="12" customWidth="1"/>
    <col min="13566" max="13566" width="11.7109375" style="12" customWidth="1"/>
    <col min="13567" max="13567" width="11.7109375" style="12" bestFit="1" customWidth="1"/>
    <col min="13568" max="13568" width="11" style="12" customWidth="1"/>
    <col min="13569" max="13569" width="8.7109375" style="12" bestFit="1" customWidth="1"/>
    <col min="13570" max="13571" width="11" style="12" customWidth="1"/>
    <col min="13572" max="13572" width="11.5703125" style="12" customWidth="1"/>
    <col min="13573" max="13573" width="11.7109375" style="12" customWidth="1"/>
    <col min="13574" max="13576" width="12.5703125" style="12" customWidth="1"/>
    <col min="13577" max="13577" width="14.42578125" style="12" customWidth="1"/>
    <col min="13578" max="13578" width="14.28515625" style="12" customWidth="1"/>
    <col min="13579" max="13579" width="15.7109375" style="12" bestFit="1" customWidth="1"/>
    <col min="13580" max="13580" width="11.7109375" style="12" customWidth="1"/>
    <col min="13581" max="13581" width="12.28515625" style="12" customWidth="1"/>
    <col min="13582" max="13582" width="11.28515625" style="12" customWidth="1"/>
    <col min="13583" max="13819" width="9.28515625" style="12"/>
    <col min="13820" max="13820" width="4.28515625" style="12" bestFit="1" customWidth="1"/>
    <col min="13821" max="13821" width="44.28515625" style="12" customWidth="1"/>
    <col min="13822" max="13822" width="11.7109375" style="12" customWidth="1"/>
    <col min="13823" max="13823" width="11.7109375" style="12" bestFit="1" customWidth="1"/>
    <col min="13824" max="13824" width="11" style="12" customWidth="1"/>
    <col min="13825" max="13825" width="8.7109375" style="12" bestFit="1" customWidth="1"/>
    <col min="13826" max="13827" width="11" style="12" customWidth="1"/>
    <col min="13828" max="13828" width="11.5703125" style="12" customWidth="1"/>
    <col min="13829" max="13829" width="11.7109375" style="12" customWidth="1"/>
    <col min="13830" max="13832" width="12.5703125" style="12" customWidth="1"/>
    <col min="13833" max="13833" width="14.42578125" style="12" customWidth="1"/>
    <col min="13834" max="13834" width="14.28515625" style="12" customWidth="1"/>
    <col min="13835" max="13835" width="15.7109375" style="12" bestFit="1" customWidth="1"/>
    <col min="13836" max="13836" width="11.7109375" style="12" customWidth="1"/>
    <col min="13837" max="13837" width="12.28515625" style="12" customWidth="1"/>
    <col min="13838" max="13838" width="11.28515625" style="12" customWidth="1"/>
    <col min="13839" max="14075" width="9.28515625" style="12"/>
    <col min="14076" max="14076" width="4.28515625" style="12" bestFit="1" customWidth="1"/>
    <col min="14077" max="14077" width="44.28515625" style="12" customWidth="1"/>
    <col min="14078" max="14078" width="11.7109375" style="12" customWidth="1"/>
    <col min="14079" max="14079" width="11.7109375" style="12" bestFit="1" customWidth="1"/>
    <col min="14080" max="14080" width="11" style="12" customWidth="1"/>
    <col min="14081" max="14081" width="8.7109375" style="12" bestFit="1" customWidth="1"/>
    <col min="14082" max="14083" width="11" style="12" customWidth="1"/>
    <col min="14084" max="14084" width="11.5703125" style="12" customWidth="1"/>
    <col min="14085" max="14085" width="11.7109375" style="12" customWidth="1"/>
    <col min="14086" max="14088" width="12.5703125" style="12" customWidth="1"/>
    <col min="14089" max="14089" width="14.42578125" style="12" customWidth="1"/>
    <col min="14090" max="14090" width="14.28515625" style="12" customWidth="1"/>
    <col min="14091" max="14091" width="15.7109375" style="12" bestFit="1" customWidth="1"/>
    <col min="14092" max="14092" width="11.7109375" style="12" customWidth="1"/>
    <col min="14093" max="14093" width="12.28515625" style="12" customWidth="1"/>
    <col min="14094" max="14094" width="11.28515625" style="12" customWidth="1"/>
    <col min="14095" max="14331" width="9.28515625" style="12"/>
    <col min="14332" max="14332" width="4.28515625" style="12" bestFit="1" customWidth="1"/>
    <col min="14333" max="14333" width="44.28515625" style="12" customWidth="1"/>
    <col min="14334" max="14334" width="11.7109375" style="12" customWidth="1"/>
    <col min="14335" max="14335" width="11.7109375" style="12" bestFit="1" customWidth="1"/>
    <col min="14336" max="14336" width="11" style="12" customWidth="1"/>
    <col min="14337" max="14337" width="8.7109375" style="12" bestFit="1" customWidth="1"/>
    <col min="14338" max="14339" width="11" style="12" customWidth="1"/>
    <col min="14340" max="14340" width="11.5703125" style="12" customWidth="1"/>
    <col min="14341" max="14341" width="11.7109375" style="12" customWidth="1"/>
    <col min="14342" max="14344" width="12.5703125" style="12" customWidth="1"/>
    <col min="14345" max="14345" width="14.42578125" style="12" customWidth="1"/>
    <col min="14346" max="14346" width="14.28515625" style="12" customWidth="1"/>
    <col min="14347" max="14347" width="15.7109375" style="12" bestFit="1" customWidth="1"/>
    <col min="14348" max="14348" width="11.7109375" style="12" customWidth="1"/>
    <col min="14349" max="14349" width="12.28515625" style="12" customWidth="1"/>
    <col min="14350" max="14350" width="11.28515625" style="12" customWidth="1"/>
    <col min="14351" max="14587" width="9.28515625" style="12"/>
    <col min="14588" max="14588" width="4.28515625" style="12" bestFit="1" customWidth="1"/>
    <col min="14589" max="14589" width="44.28515625" style="12" customWidth="1"/>
    <col min="14590" max="14590" width="11.7109375" style="12" customWidth="1"/>
    <col min="14591" max="14591" width="11.7109375" style="12" bestFit="1" customWidth="1"/>
    <col min="14592" max="14592" width="11" style="12" customWidth="1"/>
    <col min="14593" max="14593" width="8.7109375" style="12" bestFit="1" customWidth="1"/>
    <col min="14594" max="14595" width="11" style="12" customWidth="1"/>
    <col min="14596" max="14596" width="11.5703125" style="12" customWidth="1"/>
    <col min="14597" max="14597" width="11.7109375" style="12" customWidth="1"/>
    <col min="14598" max="14600" width="12.5703125" style="12" customWidth="1"/>
    <col min="14601" max="14601" width="14.42578125" style="12" customWidth="1"/>
    <col min="14602" max="14602" width="14.28515625" style="12" customWidth="1"/>
    <col min="14603" max="14603" width="15.7109375" style="12" bestFit="1" customWidth="1"/>
    <col min="14604" max="14604" width="11.7109375" style="12" customWidth="1"/>
    <col min="14605" max="14605" width="12.28515625" style="12" customWidth="1"/>
    <col min="14606" max="14606" width="11.28515625" style="12" customWidth="1"/>
    <col min="14607" max="14843" width="9.28515625" style="12"/>
    <col min="14844" max="14844" width="4.28515625" style="12" bestFit="1" customWidth="1"/>
    <col min="14845" max="14845" width="44.28515625" style="12" customWidth="1"/>
    <col min="14846" max="14846" width="11.7109375" style="12" customWidth="1"/>
    <col min="14847" max="14847" width="11.7109375" style="12" bestFit="1" customWidth="1"/>
    <col min="14848" max="14848" width="11" style="12" customWidth="1"/>
    <col min="14849" max="14849" width="8.7109375" style="12" bestFit="1" customWidth="1"/>
    <col min="14850" max="14851" width="11" style="12" customWidth="1"/>
    <col min="14852" max="14852" width="11.5703125" style="12" customWidth="1"/>
    <col min="14853" max="14853" width="11.7109375" style="12" customWidth="1"/>
    <col min="14854" max="14856" width="12.5703125" style="12" customWidth="1"/>
    <col min="14857" max="14857" width="14.42578125" style="12" customWidth="1"/>
    <col min="14858" max="14858" width="14.28515625" style="12" customWidth="1"/>
    <col min="14859" max="14859" width="15.7109375" style="12" bestFit="1" customWidth="1"/>
    <col min="14860" max="14860" width="11.7109375" style="12" customWidth="1"/>
    <col min="14861" max="14861" width="12.28515625" style="12" customWidth="1"/>
    <col min="14862" max="14862" width="11.28515625" style="12" customWidth="1"/>
    <col min="14863" max="15099" width="9.28515625" style="12"/>
    <col min="15100" max="15100" width="4.28515625" style="12" bestFit="1" customWidth="1"/>
    <col min="15101" max="15101" width="44.28515625" style="12" customWidth="1"/>
    <col min="15102" max="15102" width="11.7109375" style="12" customWidth="1"/>
    <col min="15103" max="15103" width="11.7109375" style="12" bestFit="1" customWidth="1"/>
    <col min="15104" max="15104" width="11" style="12" customWidth="1"/>
    <col min="15105" max="15105" width="8.7109375" style="12" bestFit="1" customWidth="1"/>
    <col min="15106" max="15107" width="11" style="12" customWidth="1"/>
    <col min="15108" max="15108" width="11.5703125" style="12" customWidth="1"/>
    <col min="15109" max="15109" width="11.7109375" style="12" customWidth="1"/>
    <col min="15110" max="15112" width="12.5703125" style="12" customWidth="1"/>
    <col min="15113" max="15113" width="14.42578125" style="12" customWidth="1"/>
    <col min="15114" max="15114" width="14.28515625" style="12" customWidth="1"/>
    <col min="15115" max="15115" width="15.7109375" style="12" bestFit="1" customWidth="1"/>
    <col min="15116" max="15116" width="11.7109375" style="12" customWidth="1"/>
    <col min="15117" max="15117" width="12.28515625" style="12" customWidth="1"/>
    <col min="15118" max="15118" width="11.28515625" style="12" customWidth="1"/>
    <col min="15119" max="15355" width="9.28515625" style="12"/>
    <col min="15356" max="15356" width="4.28515625" style="12" bestFit="1" customWidth="1"/>
    <col min="15357" max="15357" width="44.28515625" style="12" customWidth="1"/>
    <col min="15358" max="15358" width="11.7109375" style="12" customWidth="1"/>
    <col min="15359" max="15359" width="11.7109375" style="12" bestFit="1" customWidth="1"/>
    <col min="15360" max="15360" width="11" style="12" customWidth="1"/>
    <col min="15361" max="15361" width="8.7109375" style="12" bestFit="1" customWidth="1"/>
    <col min="15362" max="15363" width="11" style="12" customWidth="1"/>
    <col min="15364" max="15364" width="11.5703125" style="12" customWidth="1"/>
    <col min="15365" max="15365" width="11.7109375" style="12" customWidth="1"/>
    <col min="15366" max="15368" width="12.5703125" style="12" customWidth="1"/>
    <col min="15369" max="15369" width="14.42578125" style="12" customWidth="1"/>
    <col min="15370" max="15370" width="14.28515625" style="12" customWidth="1"/>
    <col min="15371" max="15371" width="15.7109375" style="12" bestFit="1" customWidth="1"/>
    <col min="15372" max="15372" width="11.7109375" style="12" customWidth="1"/>
    <col min="15373" max="15373" width="12.28515625" style="12" customWidth="1"/>
    <col min="15374" max="15374" width="11.28515625" style="12" customWidth="1"/>
    <col min="15375" max="15611" width="9.28515625" style="12"/>
    <col min="15612" max="15612" width="4.28515625" style="12" bestFit="1" customWidth="1"/>
    <col min="15613" max="15613" width="44.28515625" style="12" customWidth="1"/>
    <col min="15614" max="15614" width="11.7109375" style="12" customWidth="1"/>
    <col min="15615" max="15615" width="11.7109375" style="12" bestFit="1" customWidth="1"/>
    <col min="15616" max="15616" width="11" style="12" customWidth="1"/>
    <col min="15617" max="15617" width="8.7109375" style="12" bestFit="1" customWidth="1"/>
    <col min="15618" max="15619" width="11" style="12" customWidth="1"/>
    <col min="15620" max="15620" width="11.5703125" style="12" customWidth="1"/>
    <col min="15621" max="15621" width="11.7109375" style="12" customWidth="1"/>
    <col min="15622" max="15624" width="12.5703125" style="12" customWidth="1"/>
    <col min="15625" max="15625" width="14.42578125" style="12" customWidth="1"/>
    <col min="15626" max="15626" width="14.28515625" style="12" customWidth="1"/>
    <col min="15627" max="15627" width="15.7109375" style="12" bestFit="1" customWidth="1"/>
    <col min="15628" max="15628" width="11.7109375" style="12" customWidth="1"/>
    <col min="15629" max="15629" width="12.28515625" style="12" customWidth="1"/>
    <col min="15630" max="15630" width="11.28515625" style="12" customWidth="1"/>
    <col min="15631" max="15867" width="9.28515625" style="12"/>
    <col min="15868" max="15868" width="4.28515625" style="12" bestFit="1" customWidth="1"/>
    <col min="15869" max="15869" width="44.28515625" style="12" customWidth="1"/>
    <col min="15870" max="15870" width="11.7109375" style="12" customWidth="1"/>
    <col min="15871" max="15871" width="11.7109375" style="12" bestFit="1" customWidth="1"/>
    <col min="15872" max="15872" width="11" style="12" customWidth="1"/>
    <col min="15873" max="15873" width="8.7109375" style="12" bestFit="1" customWidth="1"/>
    <col min="15874" max="15875" width="11" style="12" customWidth="1"/>
    <col min="15876" max="15876" width="11.5703125" style="12" customWidth="1"/>
    <col min="15877" max="15877" width="11.7109375" style="12" customWidth="1"/>
    <col min="15878" max="15880" width="12.5703125" style="12" customWidth="1"/>
    <col min="15881" max="15881" width="14.42578125" style="12" customWidth="1"/>
    <col min="15882" max="15882" width="14.28515625" style="12" customWidth="1"/>
    <col min="15883" max="15883" width="15.7109375" style="12" bestFit="1" customWidth="1"/>
    <col min="15884" max="15884" width="11.7109375" style="12" customWidth="1"/>
    <col min="15885" max="15885" width="12.28515625" style="12" customWidth="1"/>
    <col min="15886" max="15886" width="11.28515625" style="12" customWidth="1"/>
    <col min="15887" max="16123" width="9.28515625" style="12"/>
    <col min="16124" max="16124" width="4.28515625" style="12" bestFit="1" customWidth="1"/>
    <col min="16125" max="16125" width="44.28515625" style="12" customWidth="1"/>
    <col min="16126" max="16126" width="11.7109375" style="12" customWidth="1"/>
    <col min="16127" max="16127" width="11.7109375" style="12" bestFit="1" customWidth="1"/>
    <col min="16128" max="16128" width="11" style="12" customWidth="1"/>
    <col min="16129" max="16129" width="8.7109375" style="12" bestFit="1" customWidth="1"/>
    <col min="16130" max="16131" width="11" style="12" customWidth="1"/>
    <col min="16132" max="16132" width="11.5703125" style="12" customWidth="1"/>
    <col min="16133" max="16133" width="11.7109375" style="12" customWidth="1"/>
    <col min="16134" max="16136" width="12.5703125" style="12" customWidth="1"/>
    <col min="16137" max="16137" width="14.42578125" style="12" customWidth="1"/>
    <col min="16138" max="16138" width="14.28515625" style="12" customWidth="1"/>
    <col min="16139" max="16139" width="15.7109375" style="12" bestFit="1" customWidth="1"/>
    <col min="16140" max="16140" width="11.7109375" style="12" customWidth="1"/>
    <col min="16141" max="16141" width="12.28515625" style="12" customWidth="1"/>
    <col min="16142" max="16142" width="11.28515625" style="12" customWidth="1"/>
    <col min="16143" max="16380" width="9.28515625" style="12"/>
    <col min="16381" max="16384" width="9.28515625" style="12" customWidth="1"/>
  </cols>
  <sheetData>
    <row r="1" spans="1:16" ht="15.75" customHeight="1" x14ac:dyDescent="0.15"/>
    <row r="2" spans="1:16" s="83" customFormat="1" ht="16.5" customHeight="1" x14ac:dyDescent="0.25">
      <c r="B2" s="422" t="s">
        <v>75</v>
      </c>
      <c r="C2" s="423"/>
      <c r="D2" s="423"/>
      <c r="E2" s="140"/>
      <c r="F2" s="57"/>
      <c r="G2" s="84"/>
      <c r="H2" s="84"/>
      <c r="I2" s="84"/>
      <c r="L2" s="84"/>
      <c r="M2" s="84"/>
      <c r="N2" s="132"/>
      <c r="O2" s="171" t="s">
        <v>1</v>
      </c>
      <c r="P2" s="143">
        <f>CoverPage!B15</f>
        <v>0</v>
      </c>
    </row>
    <row r="3" spans="1:16" s="83" customFormat="1" ht="16.5" customHeight="1" x14ac:dyDescent="0.25">
      <c r="D3" s="444"/>
      <c r="E3" s="444"/>
      <c r="F3" s="444"/>
      <c r="L3" s="430" t="s">
        <v>250</v>
      </c>
      <c r="M3" s="431"/>
      <c r="N3" s="432"/>
      <c r="O3" s="440">
        <f>CoverPage!B7</f>
        <v>0</v>
      </c>
      <c r="P3" s="442"/>
    </row>
    <row r="4" spans="1:16" s="85" customFormat="1" ht="16.5" customHeight="1" x14ac:dyDescent="0.2">
      <c r="B4" s="443" t="s">
        <v>76</v>
      </c>
      <c r="C4" s="443"/>
      <c r="D4" s="443"/>
      <c r="E4" s="443"/>
      <c r="F4" s="443"/>
      <c r="G4" s="86"/>
      <c r="I4" s="130"/>
      <c r="J4" s="83"/>
      <c r="K4" s="83"/>
      <c r="L4" s="158" t="s">
        <v>3</v>
      </c>
      <c r="M4" s="440">
        <f>CoverPage!B3</f>
        <v>0</v>
      </c>
      <c r="N4" s="441"/>
      <c r="O4" s="441"/>
      <c r="P4" s="442"/>
    </row>
    <row r="5" spans="1:16" s="85" customFormat="1" ht="16.5" customHeight="1" x14ac:dyDescent="0.2">
      <c r="B5" s="87"/>
      <c r="C5" s="87"/>
      <c r="D5" s="87"/>
      <c r="E5" s="87"/>
      <c r="F5" s="87"/>
      <c r="J5" s="83"/>
      <c r="K5" s="83"/>
      <c r="L5" s="158" t="s">
        <v>251</v>
      </c>
      <c r="M5" s="437">
        <f>CoverPage!B4</f>
        <v>0</v>
      </c>
      <c r="N5" s="439"/>
      <c r="O5" s="153" t="s">
        <v>136</v>
      </c>
      <c r="P5" s="170">
        <f>CoverPage!B5</f>
        <v>0</v>
      </c>
    </row>
    <row r="6" spans="1:16" s="85" customFormat="1" ht="16.5" customHeight="1" x14ac:dyDescent="0.2">
      <c r="B6" s="87"/>
      <c r="C6" s="87"/>
      <c r="D6" s="87"/>
      <c r="E6" s="87"/>
      <c r="F6" s="87"/>
      <c r="J6" s="83"/>
      <c r="K6" s="222"/>
      <c r="L6" s="158"/>
      <c r="M6" s="172"/>
      <c r="N6" s="173"/>
      <c r="O6" s="153" t="s">
        <v>137</v>
      </c>
      <c r="P6" s="163">
        <f>CoverPage!B6</f>
        <v>0</v>
      </c>
    </row>
    <row r="7" spans="1:16" ht="93" customHeight="1" thickBot="1" x14ac:dyDescent="0.2">
      <c r="A7" s="104" t="s">
        <v>5</v>
      </c>
      <c r="B7" s="88" t="s">
        <v>6</v>
      </c>
      <c r="C7" s="89" t="s">
        <v>129</v>
      </c>
      <c r="D7" s="89" t="s">
        <v>130</v>
      </c>
      <c r="E7" s="89" t="s">
        <v>131</v>
      </c>
      <c r="F7" s="89" t="s">
        <v>77</v>
      </c>
      <c r="G7" s="128" t="s">
        <v>256</v>
      </c>
      <c r="H7" s="128" t="s">
        <v>78</v>
      </c>
      <c r="I7" s="128" t="s">
        <v>139</v>
      </c>
      <c r="J7" s="128" t="s">
        <v>147</v>
      </c>
      <c r="K7" s="131" t="s">
        <v>148</v>
      </c>
      <c r="L7" s="90" t="s">
        <v>149</v>
      </c>
      <c r="M7" s="90" t="s">
        <v>150</v>
      </c>
      <c r="N7" s="90" t="s">
        <v>246</v>
      </c>
      <c r="O7" s="90" t="s">
        <v>247</v>
      </c>
      <c r="P7" s="90" t="s">
        <v>258</v>
      </c>
    </row>
    <row r="8" spans="1:16" ht="16.149999999999999" customHeight="1" thickBot="1" x14ac:dyDescent="0.2">
      <c r="A8" s="13"/>
      <c r="B8" s="119" t="s">
        <v>7</v>
      </c>
      <c r="C8" s="11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1:16" ht="14.25" customHeight="1" x14ac:dyDescent="0.15">
      <c r="A9" s="54">
        <v>30</v>
      </c>
      <c r="B9" s="17" t="s">
        <v>8</v>
      </c>
      <c r="C9" s="180"/>
      <c r="D9" s="181"/>
      <c r="E9" s="182">
        <f>C9+D9</f>
        <v>0</v>
      </c>
      <c r="F9" s="180"/>
      <c r="G9" s="20">
        <f>IF(F9=0,0,E9/F9)</f>
        <v>0</v>
      </c>
      <c r="H9" s="180"/>
      <c r="I9" s="182">
        <f>G9*H9</f>
        <v>0</v>
      </c>
      <c r="J9" s="180"/>
      <c r="K9" s="182">
        <f>G9*J9</f>
        <v>0</v>
      </c>
      <c r="L9" s="180"/>
      <c r="M9" s="182">
        <f t="shared" ref="M9:M21" si="0">G9*L9</f>
        <v>0</v>
      </c>
      <c r="N9" s="180"/>
      <c r="O9" s="182">
        <f>G9*N9</f>
        <v>0</v>
      </c>
      <c r="P9" s="187">
        <f>I9+K9+M9+O9</f>
        <v>0</v>
      </c>
    </row>
    <row r="10" spans="1:16" ht="14.25" customHeight="1" x14ac:dyDescent="0.15">
      <c r="A10" s="54">
        <v>31</v>
      </c>
      <c r="B10" s="17" t="s">
        <v>9</v>
      </c>
      <c r="C10" s="183"/>
      <c r="D10" s="184"/>
      <c r="E10" s="182">
        <f t="shared" ref="E10:E21" si="1">C10+D10</f>
        <v>0</v>
      </c>
      <c r="F10" s="183"/>
      <c r="G10" s="20">
        <f t="shared" ref="G10:G21" si="2">IF(F10=0,0,E10/F10)</f>
        <v>0</v>
      </c>
      <c r="H10" s="183"/>
      <c r="I10" s="182">
        <f t="shared" ref="I10:I21" si="3">G10*H10</f>
        <v>0</v>
      </c>
      <c r="J10" s="183"/>
      <c r="K10" s="182">
        <f t="shared" ref="K10:K21" si="4">G10*J10</f>
        <v>0</v>
      </c>
      <c r="L10" s="183"/>
      <c r="M10" s="182">
        <f t="shared" si="0"/>
        <v>0</v>
      </c>
      <c r="N10" s="183"/>
      <c r="O10" s="182">
        <f t="shared" ref="O10:O21" si="5">G10*N10</f>
        <v>0</v>
      </c>
      <c r="P10" s="182">
        <f t="shared" ref="P10:P73" si="6">I10+K10+M10+O10</f>
        <v>0</v>
      </c>
    </row>
    <row r="11" spans="1:16" ht="14.25" customHeight="1" x14ac:dyDescent="0.15">
      <c r="A11" s="54">
        <v>32</v>
      </c>
      <c r="B11" s="17" t="s">
        <v>10</v>
      </c>
      <c r="C11" s="183"/>
      <c r="D11" s="184"/>
      <c r="E11" s="182">
        <f t="shared" si="1"/>
        <v>0</v>
      </c>
      <c r="F11" s="183"/>
      <c r="G11" s="20">
        <f t="shared" si="2"/>
        <v>0</v>
      </c>
      <c r="H11" s="183"/>
      <c r="I11" s="182">
        <f t="shared" si="3"/>
        <v>0</v>
      </c>
      <c r="J11" s="183"/>
      <c r="K11" s="182">
        <f t="shared" si="4"/>
        <v>0</v>
      </c>
      <c r="L11" s="183"/>
      <c r="M11" s="182">
        <f t="shared" si="0"/>
        <v>0</v>
      </c>
      <c r="N11" s="183"/>
      <c r="O11" s="182">
        <f t="shared" si="5"/>
        <v>0</v>
      </c>
      <c r="P11" s="182">
        <f t="shared" si="6"/>
        <v>0</v>
      </c>
    </row>
    <row r="12" spans="1:16" ht="14.25" customHeight="1" x14ac:dyDescent="0.15">
      <c r="A12" s="54">
        <v>33</v>
      </c>
      <c r="B12" s="17" t="s">
        <v>11</v>
      </c>
      <c r="C12" s="183"/>
      <c r="D12" s="184"/>
      <c r="E12" s="182">
        <f t="shared" si="1"/>
        <v>0</v>
      </c>
      <c r="F12" s="183"/>
      <c r="G12" s="20">
        <f t="shared" si="2"/>
        <v>0</v>
      </c>
      <c r="H12" s="183"/>
      <c r="I12" s="182">
        <f t="shared" si="3"/>
        <v>0</v>
      </c>
      <c r="J12" s="183"/>
      <c r="K12" s="182">
        <f t="shared" si="4"/>
        <v>0</v>
      </c>
      <c r="L12" s="183"/>
      <c r="M12" s="182">
        <f t="shared" si="0"/>
        <v>0</v>
      </c>
      <c r="N12" s="183"/>
      <c r="O12" s="182">
        <f t="shared" si="5"/>
        <v>0</v>
      </c>
      <c r="P12" s="182">
        <f t="shared" si="6"/>
        <v>0</v>
      </c>
    </row>
    <row r="13" spans="1:16" ht="14.25" customHeight="1" x14ac:dyDescent="0.15">
      <c r="A13" s="54">
        <v>34</v>
      </c>
      <c r="B13" s="17" t="s">
        <v>12</v>
      </c>
      <c r="C13" s="183"/>
      <c r="D13" s="184"/>
      <c r="E13" s="182">
        <f t="shared" si="1"/>
        <v>0</v>
      </c>
      <c r="F13" s="183"/>
      <c r="G13" s="20">
        <f t="shared" si="2"/>
        <v>0</v>
      </c>
      <c r="H13" s="183"/>
      <c r="I13" s="182">
        <f t="shared" si="3"/>
        <v>0</v>
      </c>
      <c r="J13" s="183"/>
      <c r="K13" s="182">
        <f t="shared" si="4"/>
        <v>0</v>
      </c>
      <c r="L13" s="183"/>
      <c r="M13" s="182">
        <f t="shared" si="0"/>
        <v>0</v>
      </c>
      <c r="N13" s="183"/>
      <c r="O13" s="182">
        <f t="shared" si="5"/>
        <v>0</v>
      </c>
      <c r="P13" s="182">
        <f t="shared" si="6"/>
        <v>0</v>
      </c>
    </row>
    <row r="14" spans="1:16" ht="14.25" customHeight="1" x14ac:dyDescent="0.15">
      <c r="A14" s="54">
        <v>35</v>
      </c>
      <c r="B14" s="17" t="s">
        <v>13</v>
      </c>
      <c r="C14" s="183"/>
      <c r="D14" s="184"/>
      <c r="E14" s="182">
        <f t="shared" ref="E14:E16" si="7">C14+D14</f>
        <v>0</v>
      </c>
      <c r="F14" s="183"/>
      <c r="G14" s="20">
        <f t="shared" ref="G14:G16" si="8">IF(F14=0,0,E14/F14)</f>
        <v>0</v>
      </c>
      <c r="H14" s="183"/>
      <c r="I14" s="182">
        <f t="shared" ref="I14:I16" si="9">G14*H14</f>
        <v>0</v>
      </c>
      <c r="J14" s="183"/>
      <c r="K14" s="182">
        <f t="shared" ref="K14:K16" si="10">G14*J14</f>
        <v>0</v>
      </c>
      <c r="L14" s="183"/>
      <c r="M14" s="182">
        <f t="shared" si="0"/>
        <v>0</v>
      </c>
      <c r="N14" s="183"/>
      <c r="O14" s="182">
        <f t="shared" si="5"/>
        <v>0</v>
      </c>
      <c r="P14" s="182">
        <f t="shared" si="6"/>
        <v>0</v>
      </c>
    </row>
    <row r="15" spans="1:16" ht="14.25" customHeight="1" x14ac:dyDescent="0.15">
      <c r="A15" s="54">
        <v>40</v>
      </c>
      <c r="B15" s="17" t="s">
        <v>84</v>
      </c>
      <c r="C15" s="183"/>
      <c r="D15" s="184"/>
      <c r="E15" s="182">
        <f t="shared" si="7"/>
        <v>0</v>
      </c>
      <c r="F15" s="183"/>
      <c r="G15" s="20">
        <f t="shared" si="8"/>
        <v>0</v>
      </c>
      <c r="H15" s="183"/>
      <c r="I15" s="182">
        <f t="shared" si="9"/>
        <v>0</v>
      </c>
      <c r="J15" s="183"/>
      <c r="K15" s="182">
        <f t="shared" si="10"/>
        <v>0</v>
      </c>
      <c r="L15" s="183"/>
      <c r="M15" s="182">
        <f t="shared" si="0"/>
        <v>0</v>
      </c>
      <c r="N15" s="183"/>
      <c r="O15" s="182">
        <f t="shared" si="5"/>
        <v>0</v>
      </c>
      <c r="P15" s="182">
        <f t="shared" si="6"/>
        <v>0</v>
      </c>
    </row>
    <row r="16" spans="1:16" ht="14.25" customHeight="1" x14ac:dyDescent="0.15">
      <c r="A16" s="54">
        <v>41</v>
      </c>
      <c r="B16" s="17" t="s">
        <v>85</v>
      </c>
      <c r="C16" s="183"/>
      <c r="D16" s="184"/>
      <c r="E16" s="182">
        <f t="shared" si="7"/>
        <v>0</v>
      </c>
      <c r="F16" s="183"/>
      <c r="G16" s="20">
        <f t="shared" si="8"/>
        <v>0</v>
      </c>
      <c r="H16" s="183"/>
      <c r="I16" s="182">
        <f t="shared" si="9"/>
        <v>0</v>
      </c>
      <c r="J16" s="183"/>
      <c r="K16" s="182">
        <f t="shared" si="10"/>
        <v>0</v>
      </c>
      <c r="L16" s="183"/>
      <c r="M16" s="182">
        <f t="shared" si="0"/>
        <v>0</v>
      </c>
      <c r="N16" s="183"/>
      <c r="O16" s="182">
        <f t="shared" si="5"/>
        <v>0</v>
      </c>
      <c r="P16" s="182">
        <f t="shared" si="6"/>
        <v>0</v>
      </c>
    </row>
    <row r="17" spans="1:16" ht="14.25" customHeight="1" x14ac:dyDescent="0.15">
      <c r="A17" s="54">
        <v>42</v>
      </c>
      <c r="B17" s="17" t="s">
        <v>14</v>
      </c>
      <c r="C17" s="183"/>
      <c r="D17" s="184"/>
      <c r="E17" s="182">
        <f t="shared" si="1"/>
        <v>0</v>
      </c>
      <c r="F17" s="183"/>
      <c r="G17" s="20">
        <f t="shared" si="2"/>
        <v>0</v>
      </c>
      <c r="H17" s="183"/>
      <c r="I17" s="182">
        <f t="shared" si="3"/>
        <v>0</v>
      </c>
      <c r="J17" s="183"/>
      <c r="K17" s="182">
        <f t="shared" si="4"/>
        <v>0</v>
      </c>
      <c r="L17" s="183"/>
      <c r="M17" s="182">
        <f t="shared" si="0"/>
        <v>0</v>
      </c>
      <c r="N17" s="183"/>
      <c r="O17" s="182">
        <f t="shared" si="5"/>
        <v>0</v>
      </c>
      <c r="P17" s="182">
        <f t="shared" si="6"/>
        <v>0</v>
      </c>
    </row>
    <row r="18" spans="1:16" ht="14.25" customHeight="1" x14ac:dyDescent="0.15">
      <c r="A18" s="54">
        <v>43</v>
      </c>
      <c r="B18" s="17" t="s">
        <v>15</v>
      </c>
      <c r="C18" s="183"/>
      <c r="D18" s="184"/>
      <c r="E18" s="182">
        <f t="shared" si="1"/>
        <v>0</v>
      </c>
      <c r="F18" s="183"/>
      <c r="G18" s="20">
        <f t="shared" si="2"/>
        <v>0</v>
      </c>
      <c r="H18" s="183"/>
      <c r="I18" s="182">
        <f t="shared" si="3"/>
        <v>0</v>
      </c>
      <c r="J18" s="183"/>
      <c r="K18" s="182">
        <f t="shared" si="4"/>
        <v>0</v>
      </c>
      <c r="L18" s="183"/>
      <c r="M18" s="182">
        <f t="shared" si="0"/>
        <v>0</v>
      </c>
      <c r="N18" s="183"/>
      <c r="O18" s="182">
        <f t="shared" si="5"/>
        <v>0</v>
      </c>
      <c r="P18" s="182">
        <f t="shared" si="6"/>
        <v>0</v>
      </c>
    </row>
    <row r="19" spans="1:16" ht="14.25" customHeight="1" x14ac:dyDescent="0.15">
      <c r="A19" s="54">
        <v>44</v>
      </c>
      <c r="B19" s="17" t="s">
        <v>16</v>
      </c>
      <c r="C19" s="183"/>
      <c r="D19" s="184"/>
      <c r="E19" s="182">
        <f t="shared" si="1"/>
        <v>0</v>
      </c>
      <c r="F19" s="183"/>
      <c r="G19" s="20">
        <f t="shared" si="2"/>
        <v>0</v>
      </c>
      <c r="H19" s="183"/>
      <c r="I19" s="182">
        <f t="shared" si="3"/>
        <v>0</v>
      </c>
      <c r="J19" s="183"/>
      <c r="K19" s="182">
        <f t="shared" si="4"/>
        <v>0</v>
      </c>
      <c r="L19" s="183"/>
      <c r="M19" s="182">
        <f t="shared" si="0"/>
        <v>0</v>
      </c>
      <c r="N19" s="183"/>
      <c r="O19" s="182">
        <f t="shared" si="5"/>
        <v>0</v>
      </c>
      <c r="P19" s="182">
        <f t="shared" si="6"/>
        <v>0</v>
      </c>
    </row>
    <row r="20" spans="1:16" ht="14.25" customHeight="1" x14ac:dyDescent="0.15">
      <c r="A20" s="54">
        <v>45</v>
      </c>
      <c r="B20" s="17" t="s">
        <v>17</v>
      </c>
      <c r="C20" s="183"/>
      <c r="D20" s="184"/>
      <c r="E20" s="182">
        <f t="shared" si="1"/>
        <v>0</v>
      </c>
      <c r="F20" s="183"/>
      <c r="G20" s="20">
        <f t="shared" si="2"/>
        <v>0</v>
      </c>
      <c r="H20" s="183"/>
      <c r="I20" s="182">
        <f t="shared" si="3"/>
        <v>0</v>
      </c>
      <c r="J20" s="183"/>
      <c r="K20" s="182">
        <f t="shared" si="4"/>
        <v>0</v>
      </c>
      <c r="L20" s="183"/>
      <c r="M20" s="182">
        <f t="shared" si="0"/>
        <v>0</v>
      </c>
      <c r="N20" s="183"/>
      <c r="O20" s="182">
        <f t="shared" si="5"/>
        <v>0</v>
      </c>
      <c r="P20" s="182">
        <f t="shared" si="6"/>
        <v>0</v>
      </c>
    </row>
    <row r="21" spans="1:16" ht="14.25" customHeight="1" thickBot="1" x14ac:dyDescent="0.2">
      <c r="A21" s="54">
        <v>46</v>
      </c>
      <c r="B21" s="25" t="s">
        <v>18</v>
      </c>
      <c r="C21" s="185"/>
      <c r="D21" s="186"/>
      <c r="E21" s="182">
        <f t="shared" si="1"/>
        <v>0</v>
      </c>
      <c r="F21" s="185"/>
      <c r="G21" s="20">
        <f t="shared" si="2"/>
        <v>0</v>
      </c>
      <c r="H21" s="185"/>
      <c r="I21" s="182">
        <f t="shared" si="3"/>
        <v>0</v>
      </c>
      <c r="J21" s="185"/>
      <c r="K21" s="182">
        <f t="shared" si="4"/>
        <v>0</v>
      </c>
      <c r="L21" s="185"/>
      <c r="M21" s="182">
        <f t="shared" si="0"/>
        <v>0</v>
      </c>
      <c r="N21" s="185"/>
      <c r="O21" s="182">
        <f t="shared" si="5"/>
        <v>0</v>
      </c>
      <c r="P21" s="182">
        <f t="shared" si="6"/>
        <v>0</v>
      </c>
    </row>
    <row r="22" spans="1:16" ht="14.25" customHeight="1" thickBot="1" x14ac:dyDescent="0.2">
      <c r="A22" s="54"/>
      <c r="B22" s="119" t="s">
        <v>19</v>
      </c>
      <c r="C22" s="129"/>
      <c r="D22" s="31"/>
      <c r="E22" s="32"/>
      <c r="F22" s="31"/>
      <c r="G22" s="44"/>
      <c r="H22" s="31"/>
      <c r="I22" s="32"/>
      <c r="J22" s="31"/>
      <c r="K22" s="32"/>
      <c r="L22" s="31"/>
      <c r="M22" s="32"/>
      <c r="N22" s="31"/>
      <c r="O22" s="32"/>
      <c r="P22" s="33"/>
    </row>
    <row r="23" spans="1:16" ht="14.25" customHeight="1" x14ac:dyDescent="0.15">
      <c r="A23" s="54">
        <v>50</v>
      </c>
      <c r="B23" s="17" t="s">
        <v>20</v>
      </c>
      <c r="C23" s="180"/>
      <c r="D23" s="181"/>
      <c r="E23" s="182">
        <f t="shared" ref="E23:E49" si="11">C23+D23</f>
        <v>0</v>
      </c>
      <c r="F23" s="180"/>
      <c r="G23" s="20">
        <f t="shared" ref="G23:G49" si="12">IF(F23=0,0,E23/F23)</f>
        <v>0</v>
      </c>
      <c r="H23" s="180"/>
      <c r="I23" s="182">
        <f t="shared" ref="I23:I49" si="13">G23*H23</f>
        <v>0</v>
      </c>
      <c r="J23" s="180"/>
      <c r="K23" s="182">
        <f t="shared" ref="K23:K49" si="14">G23*J23</f>
        <v>0</v>
      </c>
      <c r="L23" s="180"/>
      <c r="M23" s="182">
        <f t="shared" ref="M23:M49" si="15">G23*L23</f>
        <v>0</v>
      </c>
      <c r="N23" s="180"/>
      <c r="O23" s="182">
        <f>G23*N23</f>
        <v>0</v>
      </c>
      <c r="P23" s="187">
        <f t="shared" si="6"/>
        <v>0</v>
      </c>
    </row>
    <row r="24" spans="1:16" ht="14.25" customHeight="1" x14ac:dyDescent="0.15">
      <c r="A24" s="54">
        <v>51</v>
      </c>
      <c r="B24" s="17" t="s">
        <v>21</v>
      </c>
      <c r="C24" s="183"/>
      <c r="D24" s="184"/>
      <c r="E24" s="182">
        <f t="shared" si="11"/>
        <v>0</v>
      </c>
      <c r="F24" s="183"/>
      <c r="G24" s="20">
        <f t="shared" si="12"/>
        <v>0</v>
      </c>
      <c r="H24" s="183"/>
      <c r="I24" s="182">
        <f t="shared" si="13"/>
        <v>0</v>
      </c>
      <c r="J24" s="183"/>
      <c r="K24" s="182">
        <f t="shared" si="14"/>
        <v>0</v>
      </c>
      <c r="L24" s="183"/>
      <c r="M24" s="182">
        <f t="shared" si="15"/>
        <v>0</v>
      </c>
      <c r="N24" s="183"/>
      <c r="O24" s="182">
        <f t="shared" ref="O24:O49" si="16">G24*N24</f>
        <v>0</v>
      </c>
      <c r="P24" s="182">
        <f t="shared" si="6"/>
        <v>0</v>
      </c>
    </row>
    <row r="25" spans="1:16" ht="14.25" customHeight="1" x14ac:dyDescent="0.15">
      <c r="A25" s="54">
        <v>52</v>
      </c>
      <c r="B25" s="17" t="s">
        <v>86</v>
      </c>
      <c r="C25" s="183"/>
      <c r="D25" s="184"/>
      <c r="E25" s="182">
        <f t="shared" si="11"/>
        <v>0</v>
      </c>
      <c r="F25" s="183"/>
      <c r="G25" s="20">
        <f t="shared" si="12"/>
        <v>0</v>
      </c>
      <c r="H25" s="183"/>
      <c r="I25" s="182">
        <f t="shared" si="13"/>
        <v>0</v>
      </c>
      <c r="J25" s="183"/>
      <c r="K25" s="182">
        <f t="shared" si="14"/>
        <v>0</v>
      </c>
      <c r="L25" s="183"/>
      <c r="M25" s="182">
        <f t="shared" si="15"/>
        <v>0</v>
      </c>
      <c r="N25" s="183"/>
      <c r="O25" s="182">
        <f t="shared" si="16"/>
        <v>0</v>
      </c>
      <c r="P25" s="182">
        <f t="shared" si="6"/>
        <v>0</v>
      </c>
    </row>
    <row r="26" spans="1:16" ht="14.25" customHeight="1" x14ac:dyDescent="0.15">
      <c r="A26" s="54">
        <v>53</v>
      </c>
      <c r="B26" s="17" t="s">
        <v>22</v>
      </c>
      <c r="C26" s="183"/>
      <c r="D26" s="186"/>
      <c r="E26" s="182">
        <f t="shared" si="11"/>
        <v>0</v>
      </c>
      <c r="F26" s="185"/>
      <c r="G26" s="20">
        <f t="shared" si="12"/>
        <v>0</v>
      </c>
      <c r="H26" s="185"/>
      <c r="I26" s="182">
        <f t="shared" si="13"/>
        <v>0</v>
      </c>
      <c r="J26" s="185"/>
      <c r="K26" s="182">
        <f t="shared" si="14"/>
        <v>0</v>
      </c>
      <c r="L26" s="185"/>
      <c r="M26" s="182">
        <f t="shared" si="15"/>
        <v>0</v>
      </c>
      <c r="N26" s="185"/>
      <c r="O26" s="182">
        <f t="shared" si="16"/>
        <v>0</v>
      </c>
      <c r="P26" s="182">
        <f t="shared" si="6"/>
        <v>0</v>
      </c>
    </row>
    <row r="27" spans="1:16" ht="14.25" customHeight="1" x14ac:dyDescent="0.15">
      <c r="A27" s="54">
        <v>54</v>
      </c>
      <c r="B27" s="17" t="s">
        <v>23</v>
      </c>
      <c r="C27" s="183"/>
      <c r="D27" s="184"/>
      <c r="E27" s="182">
        <f t="shared" si="11"/>
        <v>0</v>
      </c>
      <c r="F27" s="183"/>
      <c r="G27" s="20">
        <f t="shared" si="12"/>
        <v>0</v>
      </c>
      <c r="H27" s="183"/>
      <c r="I27" s="182">
        <f t="shared" si="13"/>
        <v>0</v>
      </c>
      <c r="J27" s="183"/>
      <c r="K27" s="182">
        <f t="shared" si="14"/>
        <v>0</v>
      </c>
      <c r="L27" s="183"/>
      <c r="M27" s="182">
        <f t="shared" si="15"/>
        <v>0</v>
      </c>
      <c r="N27" s="183"/>
      <c r="O27" s="182">
        <f t="shared" si="16"/>
        <v>0</v>
      </c>
      <c r="P27" s="182">
        <f t="shared" si="6"/>
        <v>0</v>
      </c>
    </row>
    <row r="28" spans="1:16" ht="14.25" customHeight="1" x14ac:dyDescent="0.15">
      <c r="A28" s="54">
        <v>55</v>
      </c>
      <c r="B28" s="17" t="s">
        <v>24</v>
      </c>
      <c r="C28" s="183"/>
      <c r="D28" s="184"/>
      <c r="E28" s="182">
        <f t="shared" si="11"/>
        <v>0</v>
      </c>
      <c r="F28" s="183"/>
      <c r="G28" s="20">
        <f t="shared" si="12"/>
        <v>0</v>
      </c>
      <c r="H28" s="183"/>
      <c r="I28" s="182">
        <f t="shared" si="13"/>
        <v>0</v>
      </c>
      <c r="J28" s="183"/>
      <c r="K28" s="182">
        <f t="shared" si="14"/>
        <v>0</v>
      </c>
      <c r="L28" s="183"/>
      <c r="M28" s="182">
        <f t="shared" si="15"/>
        <v>0</v>
      </c>
      <c r="N28" s="183"/>
      <c r="O28" s="182">
        <f t="shared" si="16"/>
        <v>0</v>
      </c>
      <c r="P28" s="182">
        <f t="shared" si="6"/>
        <v>0</v>
      </c>
    </row>
    <row r="29" spans="1:16" ht="14.25" customHeight="1" x14ac:dyDescent="0.15">
      <c r="A29" s="54">
        <v>56</v>
      </c>
      <c r="B29" s="17" t="s">
        <v>25</v>
      </c>
      <c r="C29" s="183"/>
      <c r="D29" s="184"/>
      <c r="E29" s="182">
        <f t="shared" si="11"/>
        <v>0</v>
      </c>
      <c r="F29" s="183"/>
      <c r="G29" s="20">
        <f t="shared" si="12"/>
        <v>0</v>
      </c>
      <c r="H29" s="183"/>
      <c r="I29" s="182">
        <f t="shared" si="13"/>
        <v>0</v>
      </c>
      <c r="J29" s="183"/>
      <c r="K29" s="182">
        <f t="shared" si="14"/>
        <v>0</v>
      </c>
      <c r="L29" s="183"/>
      <c r="M29" s="182">
        <f t="shared" si="15"/>
        <v>0</v>
      </c>
      <c r="N29" s="183"/>
      <c r="O29" s="182">
        <f t="shared" si="16"/>
        <v>0</v>
      </c>
      <c r="P29" s="182">
        <f t="shared" si="6"/>
        <v>0</v>
      </c>
    </row>
    <row r="30" spans="1:16" ht="14.25" customHeight="1" x14ac:dyDescent="0.15">
      <c r="A30" s="54">
        <v>57</v>
      </c>
      <c r="B30" s="17" t="s">
        <v>87</v>
      </c>
      <c r="C30" s="183"/>
      <c r="D30" s="184"/>
      <c r="E30" s="182">
        <f t="shared" si="11"/>
        <v>0</v>
      </c>
      <c r="F30" s="183"/>
      <c r="G30" s="20">
        <f t="shared" si="12"/>
        <v>0</v>
      </c>
      <c r="H30" s="183"/>
      <c r="I30" s="182">
        <f t="shared" si="13"/>
        <v>0</v>
      </c>
      <c r="J30" s="183"/>
      <c r="K30" s="182">
        <f t="shared" si="14"/>
        <v>0</v>
      </c>
      <c r="L30" s="183"/>
      <c r="M30" s="182">
        <f t="shared" si="15"/>
        <v>0</v>
      </c>
      <c r="N30" s="183"/>
      <c r="O30" s="182">
        <f t="shared" si="16"/>
        <v>0</v>
      </c>
      <c r="P30" s="182">
        <f t="shared" si="6"/>
        <v>0</v>
      </c>
    </row>
    <row r="31" spans="1:16" ht="14.25" customHeight="1" x14ac:dyDescent="0.15">
      <c r="A31" s="54">
        <v>58</v>
      </c>
      <c r="B31" s="17" t="s">
        <v>88</v>
      </c>
      <c r="C31" s="183"/>
      <c r="D31" s="184"/>
      <c r="E31" s="182">
        <f t="shared" si="11"/>
        <v>0</v>
      </c>
      <c r="F31" s="183"/>
      <c r="G31" s="20">
        <f t="shared" si="12"/>
        <v>0</v>
      </c>
      <c r="H31" s="183"/>
      <c r="I31" s="182">
        <f t="shared" si="13"/>
        <v>0</v>
      </c>
      <c r="J31" s="183"/>
      <c r="K31" s="182">
        <f t="shared" si="14"/>
        <v>0</v>
      </c>
      <c r="L31" s="183"/>
      <c r="M31" s="182">
        <f t="shared" si="15"/>
        <v>0</v>
      </c>
      <c r="N31" s="183"/>
      <c r="O31" s="182">
        <f t="shared" si="16"/>
        <v>0</v>
      </c>
      <c r="P31" s="182">
        <f t="shared" si="6"/>
        <v>0</v>
      </c>
    </row>
    <row r="32" spans="1:16" ht="14.25" customHeight="1" x14ac:dyDescent="0.15">
      <c r="A32" s="54">
        <v>59</v>
      </c>
      <c r="B32" s="17" t="s">
        <v>89</v>
      </c>
      <c r="C32" s="183"/>
      <c r="D32" s="181"/>
      <c r="E32" s="182">
        <f t="shared" si="11"/>
        <v>0</v>
      </c>
      <c r="F32" s="180"/>
      <c r="G32" s="20">
        <f t="shared" si="12"/>
        <v>0</v>
      </c>
      <c r="H32" s="180"/>
      <c r="I32" s="182">
        <f t="shared" si="13"/>
        <v>0</v>
      </c>
      <c r="J32" s="180"/>
      <c r="K32" s="182">
        <f t="shared" si="14"/>
        <v>0</v>
      </c>
      <c r="L32" s="180"/>
      <c r="M32" s="182">
        <f t="shared" si="15"/>
        <v>0</v>
      </c>
      <c r="N32" s="180"/>
      <c r="O32" s="182">
        <f t="shared" si="16"/>
        <v>0</v>
      </c>
      <c r="P32" s="182">
        <f t="shared" si="6"/>
        <v>0</v>
      </c>
    </row>
    <row r="33" spans="1:16" ht="14.25" customHeight="1" x14ac:dyDescent="0.15">
      <c r="A33" s="54">
        <v>60</v>
      </c>
      <c r="B33" s="17" t="s">
        <v>26</v>
      </c>
      <c r="C33" s="183"/>
      <c r="D33" s="184"/>
      <c r="E33" s="182">
        <f t="shared" si="11"/>
        <v>0</v>
      </c>
      <c r="F33" s="183"/>
      <c r="G33" s="20">
        <f t="shared" si="12"/>
        <v>0</v>
      </c>
      <c r="H33" s="183"/>
      <c r="I33" s="182">
        <f t="shared" si="13"/>
        <v>0</v>
      </c>
      <c r="J33" s="183"/>
      <c r="K33" s="182">
        <f t="shared" si="14"/>
        <v>0</v>
      </c>
      <c r="L33" s="183"/>
      <c r="M33" s="182">
        <f t="shared" si="15"/>
        <v>0</v>
      </c>
      <c r="N33" s="183"/>
      <c r="O33" s="182">
        <f t="shared" si="16"/>
        <v>0</v>
      </c>
      <c r="P33" s="182">
        <f t="shared" si="6"/>
        <v>0</v>
      </c>
    </row>
    <row r="34" spans="1:16" ht="14.25" customHeight="1" x14ac:dyDescent="0.15">
      <c r="A34" s="54">
        <v>61</v>
      </c>
      <c r="B34" s="17" t="s">
        <v>27</v>
      </c>
      <c r="C34" s="183"/>
      <c r="D34" s="184"/>
      <c r="E34" s="182">
        <f t="shared" si="11"/>
        <v>0</v>
      </c>
      <c r="F34" s="183"/>
      <c r="G34" s="20">
        <f t="shared" si="12"/>
        <v>0</v>
      </c>
      <c r="H34" s="183"/>
      <c r="I34" s="182">
        <f t="shared" si="13"/>
        <v>0</v>
      </c>
      <c r="J34" s="183"/>
      <c r="K34" s="182">
        <f t="shared" si="14"/>
        <v>0</v>
      </c>
      <c r="L34" s="183"/>
      <c r="M34" s="182">
        <f t="shared" si="15"/>
        <v>0</v>
      </c>
      <c r="N34" s="183"/>
      <c r="O34" s="182">
        <f t="shared" si="16"/>
        <v>0</v>
      </c>
      <c r="P34" s="182">
        <f t="shared" si="6"/>
        <v>0</v>
      </c>
    </row>
    <row r="35" spans="1:16" ht="14.25" customHeight="1" x14ac:dyDescent="0.15">
      <c r="A35" s="54">
        <v>62</v>
      </c>
      <c r="B35" s="17" t="s">
        <v>28</v>
      </c>
      <c r="C35" s="183"/>
      <c r="D35" s="184"/>
      <c r="E35" s="182">
        <f t="shared" si="11"/>
        <v>0</v>
      </c>
      <c r="F35" s="183"/>
      <c r="G35" s="20">
        <f t="shared" si="12"/>
        <v>0</v>
      </c>
      <c r="H35" s="183"/>
      <c r="I35" s="182">
        <f t="shared" si="13"/>
        <v>0</v>
      </c>
      <c r="J35" s="183"/>
      <c r="K35" s="182">
        <f t="shared" si="14"/>
        <v>0</v>
      </c>
      <c r="L35" s="183"/>
      <c r="M35" s="182">
        <f t="shared" si="15"/>
        <v>0</v>
      </c>
      <c r="N35" s="183"/>
      <c r="O35" s="182">
        <f t="shared" si="16"/>
        <v>0</v>
      </c>
      <c r="P35" s="182">
        <f t="shared" si="6"/>
        <v>0</v>
      </c>
    </row>
    <row r="36" spans="1:16" ht="14.25" customHeight="1" x14ac:dyDescent="0.15">
      <c r="A36" s="54">
        <v>63</v>
      </c>
      <c r="B36" s="17" t="s">
        <v>29</v>
      </c>
      <c r="C36" s="183"/>
      <c r="D36" s="184"/>
      <c r="E36" s="182">
        <f t="shared" si="11"/>
        <v>0</v>
      </c>
      <c r="F36" s="183"/>
      <c r="G36" s="20">
        <f t="shared" si="12"/>
        <v>0</v>
      </c>
      <c r="H36" s="183"/>
      <c r="I36" s="182">
        <f t="shared" si="13"/>
        <v>0</v>
      </c>
      <c r="J36" s="183"/>
      <c r="K36" s="182">
        <f t="shared" si="14"/>
        <v>0</v>
      </c>
      <c r="L36" s="183"/>
      <c r="M36" s="182">
        <f t="shared" si="15"/>
        <v>0</v>
      </c>
      <c r="N36" s="183"/>
      <c r="O36" s="182">
        <f t="shared" si="16"/>
        <v>0</v>
      </c>
      <c r="P36" s="182">
        <f t="shared" si="6"/>
        <v>0</v>
      </c>
    </row>
    <row r="37" spans="1:16" ht="14.25" customHeight="1" x14ac:dyDescent="0.15">
      <c r="A37" s="54">
        <v>64</v>
      </c>
      <c r="B37" s="17" t="s">
        <v>30</v>
      </c>
      <c r="C37" s="183"/>
      <c r="D37" s="184"/>
      <c r="E37" s="182">
        <f t="shared" si="11"/>
        <v>0</v>
      </c>
      <c r="F37" s="183"/>
      <c r="G37" s="20">
        <f t="shared" si="12"/>
        <v>0</v>
      </c>
      <c r="H37" s="183"/>
      <c r="I37" s="182">
        <f t="shared" si="13"/>
        <v>0</v>
      </c>
      <c r="J37" s="183"/>
      <c r="K37" s="182">
        <f t="shared" si="14"/>
        <v>0</v>
      </c>
      <c r="L37" s="183"/>
      <c r="M37" s="182">
        <f t="shared" si="15"/>
        <v>0</v>
      </c>
      <c r="N37" s="183"/>
      <c r="O37" s="182">
        <f t="shared" si="16"/>
        <v>0</v>
      </c>
      <c r="P37" s="182">
        <f t="shared" si="6"/>
        <v>0</v>
      </c>
    </row>
    <row r="38" spans="1:16" ht="14.25" customHeight="1" x14ac:dyDescent="0.15">
      <c r="A38" s="54">
        <v>65</v>
      </c>
      <c r="B38" s="17" t="s">
        <v>31</v>
      </c>
      <c r="C38" s="183"/>
      <c r="D38" s="184"/>
      <c r="E38" s="182">
        <f t="shared" si="11"/>
        <v>0</v>
      </c>
      <c r="F38" s="183"/>
      <c r="G38" s="20">
        <f t="shared" si="12"/>
        <v>0</v>
      </c>
      <c r="H38" s="183"/>
      <c r="I38" s="182">
        <f t="shared" si="13"/>
        <v>0</v>
      </c>
      <c r="J38" s="183"/>
      <c r="K38" s="182">
        <f t="shared" si="14"/>
        <v>0</v>
      </c>
      <c r="L38" s="183"/>
      <c r="M38" s="182">
        <f t="shared" si="15"/>
        <v>0</v>
      </c>
      <c r="N38" s="183"/>
      <c r="O38" s="182">
        <f t="shared" si="16"/>
        <v>0</v>
      </c>
      <c r="P38" s="182">
        <f t="shared" si="6"/>
        <v>0</v>
      </c>
    </row>
    <row r="39" spans="1:16" ht="14.25" customHeight="1" x14ac:dyDescent="0.15">
      <c r="A39" s="54">
        <v>66</v>
      </c>
      <c r="B39" s="17" t="s">
        <v>32</v>
      </c>
      <c r="C39" s="183"/>
      <c r="D39" s="184"/>
      <c r="E39" s="182">
        <f t="shared" ref="E39:E42" si="17">C39+D39</f>
        <v>0</v>
      </c>
      <c r="F39" s="183"/>
      <c r="G39" s="20">
        <f t="shared" ref="G39:G42" si="18">IF(F39=0,0,E39/F39)</f>
        <v>0</v>
      </c>
      <c r="H39" s="183"/>
      <c r="I39" s="182">
        <f t="shared" ref="I39:I42" si="19">G39*H39</f>
        <v>0</v>
      </c>
      <c r="J39" s="183"/>
      <c r="K39" s="182">
        <f t="shared" ref="K39:K42" si="20">G39*J39</f>
        <v>0</v>
      </c>
      <c r="L39" s="183"/>
      <c r="M39" s="182">
        <f t="shared" si="15"/>
        <v>0</v>
      </c>
      <c r="N39" s="183"/>
      <c r="O39" s="182">
        <f t="shared" si="16"/>
        <v>0</v>
      </c>
      <c r="P39" s="182">
        <f t="shared" si="6"/>
        <v>0</v>
      </c>
    </row>
    <row r="40" spans="1:16" ht="14.25" customHeight="1" x14ac:dyDescent="0.15">
      <c r="A40" s="54">
        <v>67</v>
      </c>
      <c r="B40" s="17" t="s">
        <v>33</v>
      </c>
      <c r="C40" s="183"/>
      <c r="D40" s="184"/>
      <c r="E40" s="182">
        <f t="shared" si="17"/>
        <v>0</v>
      </c>
      <c r="F40" s="183"/>
      <c r="G40" s="20">
        <f t="shared" si="18"/>
        <v>0</v>
      </c>
      <c r="H40" s="183"/>
      <c r="I40" s="182">
        <f t="shared" si="19"/>
        <v>0</v>
      </c>
      <c r="J40" s="183"/>
      <c r="K40" s="182">
        <f t="shared" si="20"/>
        <v>0</v>
      </c>
      <c r="L40" s="183"/>
      <c r="M40" s="182">
        <f t="shared" si="15"/>
        <v>0</v>
      </c>
      <c r="N40" s="183"/>
      <c r="O40" s="182">
        <f t="shared" si="16"/>
        <v>0</v>
      </c>
      <c r="P40" s="182">
        <f t="shared" si="6"/>
        <v>0</v>
      </c>
    </row>
    <row r="41" spans="1:16" ht="14.25" customHeight="1" x14ac:dyDescent="0.15">
      <c r="A41" s="54">
        <v>68</v>
      </c>
      <c r="B41" s="17" t="s">
        <v>34</v>
      </c>
      <c r="C41" s="183"/>
      <c r="D41" s="184"/>
      <c r="E41" s="182">
        <f t="shared" si="17"/>
        <v>0</v>
      </c>
      <c r="F41" s="183"/>
      <c r="G41" s="20">
        <f t="shared" si="18"/>
        <v>0</v>
      </c>
      <c r="H41" s="183"/>
      <c r="I41" s="182">
        <f t="shared" si="19"/>
        <v>0</v>
      </c>
      <c r="J41" s="183"/>
      <c r="K41" s="182">
        <f t="shared" si="20"/>
        <v>0</v>
      </c>
      <c r="L41" s="183"/>
      <c r="M41" s="182">
        <f t="shared" si="15"/>
        <v>0</v>
      </c>
      <c r="N41" s="183"/>
      <c r="O41" s="182">
        <f t="shared" si="16"/>
        <v>0</v>
      </c>
      <c r="P41" s="182">
        <f t="shared" si="6"/>
        <v>0</v>
      </c>
    </row>
    <row r="42" spans="1:16" ht="14.25" customHeight="1" x14ac:dyDescent="0.15">
      <c r="A42" s="54">
        <v>69</v>
      </c>
      <c r="B42" s="17" t="s">
        <v>35</v>
      </c>
      <c r="C42" s="183"/>
      <c r="D42" s="184"/>
      <c r="E42" s="182">
        <f t="shared" si="17"/>
        <v>0</v>
      </c>
      <c r="F42" s="183"/>
      <c r="G42" s="20">
        <f t="shared" si="18"/>
        <v>0</v>
      </c>
      <c r="H42" s="183"/>
      <c r="I42" s="182">
        <f t="shared" si="19"/>
        <v>0</v>
      </c>
      <c r="J42" s="183"/>
      <c r="K42" s="182">
        <f t="shared" si="20"/>
        <v>0</v>
      </c>
      <c r="L42" s="183"/>
      <c r="M42" s="182">
        <f t="shared" si="15"/>
        <v>0</v>
      </c>
      <c r="N42" s="183"/>
      <c r="O42" s="182">
        <f t="shared" si="16"/>
        <v>0</v>
      </c>
      <c r="P42" s="182">
        <f t="shared" si="6"/>
        <v>0</v>
      </c>
    </row>
    <row r="43" spans="1:16" ht="14.25" customHeight="1" x14ac:dyDescent="0.15">
      <c r="A43" s="54">
        <v>70</v>
      </c>
      <c r="B43" s="17" t="s">
        <v>36</v>
      </c>
      <c r="C43" s="183"/>
      <c r="D43" s="184"/>
      <c r="E43" s="182">
        <f t="shared" si="11"/>
        <v>0</v>
      </c>
      <c r="F43" s="183"/>
      <c r="G43" s="20">
        <f t="shared" si="12"/>
        <v>0</v>
      </c>
      <c r="H43" s="183"/>
      <c r="I43" s="182">
        <f t="shared" si="13"/>
        <v>0</v>
      </c>
      <c r="J43" s="183"/>
      <c r="K43" s="182">
        <f t="shared" si="14"/>
        <v>0</v>
      </c>
      <c r="L43" s="183"/>
      <c r="M43" s="182">
        <f t="shared" si="15"/>
        <v>0</v>
      </c>
      <c r="N43" s="183"/>
      <c r="O43" s="182">
        <f t="shared" si="16"/>
        <v>0</v>
      </c>
      <c r="P43" s="182">
        <f t="shared" si="6"/>
        <v>0</v>
      </c>
    </row>
    <row r="44" spans="1:16" ht="14.25" customHeight="1" x14ac:dyDescent="0.15">
      <c r="A44" s="54">
        <v>71</v>
      </c>
      <c r="B44" s="17" t="s">
        <v>37</v>
      </c>
      <c r="C44" s="183"/>
      <c r="D44" s="184"/>
      <c r="E44" s="182">
        <f t="shared" si="11"/>
        <v>0</v>
      </c>
      <c r="F44" s="183"/>
      <c r="G44" s="20">
        <f t="shared" si="12"/>
        <v>0</v>
      </c>
      <c r="H44" s="183"/>
      <c r="I44" s="182">
        <f t="shared" si="13"/>
        <v>0</v>
      </c>
      <c r="J44" s="183"/>
      <c r="K44" s="182">
        <f t="shared" si="14"/>
        <v>0</v>
      </c>
      <c r="L44" s="183"/>
      <c r="M44" s="182">
        <f t="shared" si="15"/>
        <v>0</v>
      </c>
      <c r="N44" s="183"/>
      <c r="O44" s="182">
        <f t="shared" si="16"/>
        <v>0</v>
      </c>
      <c r="P44" s="182">
        <f t="shared" si="6"/>
        <v>0</v>
      </c>
    </row>
    <row r="45" spans="1:16" ht="14.25" customHeight="1" x14ac:dyDescent="0.15">
      <c r="A45" s="54">
        <v>72</v>
      </c>
      <c r="B45" s="17" t="s">
        <v>90</v>
      </c>
      <c r="C45" s="183"/>
      <c r="D45" s="184"/>
      <c r="E45" s="182">
        <f t="shared" si="11"/>
        <v>0</v>
      </c>
      <c r="F45" s="183"/>
      <c r="G45" s="20">
        <f t="shared" si="12"/>
        <v>0</v>
      </c>
      <c r="H45" s="183"/>
      <c r="I45" s="182">
        <f t="shared" si="13"/>
        <v>0</v>
      </c>
      <c r="J45" s="183"/>
      <c r="K45" s="182">
        <f t="shared" si="14"/>
        <v>0</v>
      </c>
      <c r="L45" s="183"/>
      <c r="M45" s="182">
        <f t="shared" si="15"/>
        <v>0</v>
      </c>
      <c r="N45" s="183"/>
      <c r="O45" s="182">
        <f t="shared" si="16"/>
        <v>0</v>
      </c>
      <c r="P45" s="182">
        <f t="shared" si="6"/>
        <v>0</v>
      </c>
    </row>
    <row r="46" spans="1:16" ht="14.25" customHeight="1" x14ac:dyDescent="0.15">
      <c r="A46" s="54">
        <v>73</v>
      </c>
      <c r="B46" s="17" t="s">
        <v>38</v>
      </c>
      <c r="C46" s="183"/>
      <c r="D46" s="184"/>
      <c r="E46" s="182">
        <f t="shared" si="11"/>
        <v>0</v>
      </c>
      <c r="F46" s="183"/>
      <c r="G46" s="20">
        <f t="shared" si="12"/>
        <v>0</v>
      </c>
      <c r="H46" s="183"/>
      <c r="I46" s="182">
        <f t="shared" si="13"/>
        <v>0</v>
      </c>
      <c r="J46" s="183"/>
      <c r="K46" s="182">
        <f t="shared" si="14"/>
        <v>0</v>
      </c>
      <c r="L46" s="183"/>
      <c r="M46" s="182">
        <f t="shared" si="15"/>
        <v>0</v>
      </c>
      <c r="N46" s="183"/>
      <c r="O46" s="182">
        <f t="shared" si="16"/>
        <v>0</v>
      </c>
      <c r="P46" s="182">
        <f t="shared" si="6"/>
        <v>0</v>
      </c>
    </row>
    <row r="47" spans="1:16" ht="14.25" customHeight="1" x14ac:dyDescent="0.15">
      <c r="A47" s="54">
        <v>74</v>
      </c>
      <c r="B47" s="17" t="s">
        <v>39</v>
      </c>
      <c r="C47" s="183"/>
      <c r="D47" s="184"/>
      <c r="E47" s="182">
        <f t="shared" si="11"/>
        <v>0</v>
      </c>
      <c r="F47" s="183"/>
      <c r="G47" s="20">
        <f t="shared" si="12"/>
        <v>0</v>
      </c>
      <c r="H47" s="183"/>
      <c r="I47" s="182">
        <f t="shared" si="13"/>
        <v>0</v>
      </c>
      <c r="J47" s="183"/>
      <c r="K47" s="182">
        <f t="shared" si="14"/>
        <v>0</v>
      </c>
      <c r="L47" s="183"/>
      <c r="M47" s="182">
        <f t="shared" si="15"/>
        <v>0</v>
      </c>
      <c r="N47" s="183"/>
      <c r="O47" s="182">
        <f t="shared" si="16"/>
        <v>0</v>
      </c>
      <c r="P47" s="182">
        <f t="shared" si="6"/>
        <v>0</v>
      </c>
    </row>
    <row r="48" spans="1:16" ht="14.25" customHeight="1" x14ac:dyDescent="0.15">
      <c r="A48" s="54">
        <v>75</v>
      </c>
      <c r="B48" s="34" t="s">
        <v>40</v>
      </c>
      <c r="C48" s="185"/>
      <c r="D48" s="186"/>
      <c r="E48" s="182">
        <f t="shared" si="11"/>
        <v>0</v>
      </c>
      <c r="F48" s="185"/>
      <c r="G48" s="20">
        <f t="shared" si="12"/>
        <v>0</v>
      </c>
      <c r="H48" s="185"/>
      <c r="I48" s="182">
        <f t="shared" si="13"/>
        <v>0</v>
      </c>
      <c r="J48" s="185"/>
      <c r="K48" s="182">
        <f t="shared" si="14"/>
        <v>0</v>
      </c>
      <c r="L48" s="185"/>
      <c r="M48" s="182">
        <f t="shared" si="15"/>
        <v>0</v>
      </c>
      <c r="N48" s="185"/>
      <c r="O48" s="182">
        <f t="shared" si="16"/>
        <v>0</v>
      </c>
      <c r="P48" s="182">
        <f t="shared" si="6"/>
        <v>0</v>
      </c>
    </row>
    <row r="49" spans="1:16" ht="16.149999999999999" customHeight="1" thickBot="1" x14ac:dyDescent="0.2">
      <c r="A49" s="54">
        <v>76</v>
      </c>
      <c r="B49" s="35" t="s">
        <v>41</v>
      </c>
      <c r="C49" s="185"/>
      <c r="D49" s="185"/>
      <c r="E49" s="182">
        <f t="shared" si="11"/>
        <v>0</v>
      </c>
      <c r="F49" s="185"/>
      <c r="G49" s="20">
        <f t="shared" si="12"/>
        <v>0</v>
      </c>
      <c r="H49" s="185"/>
      <c r="I49" s="182">
        <f t="shared" si="13"/>
        <v>0</v>
      </c>
      <c r="J49" s="185"/>
      <c r="K49" s="182">
        <f t="shared" si="14"/>
        <v>0</v>
      </c>
      <c r="L49" s="185"/>
      <c r="M49" s="182">
        <f t="shared" si="15"/>
        <v>0</v>
      </c>
      <c r="N49" s="185"/>
      <c r="O49" s="182">
        <f t="shared" si="16"/>
        <v>0</v>
      </c>
      <c r="P49" s="182">
        <f t="shared" si="6"/>
        <v>0</v>
      </c>
    </row>
    <row r="50" spans="1:16" ht="14.25" customHeight="1" thickBot="1" x14ac:dyDescent="0.2">
      <c r="A50" s="54"/>
      <c r="B50" s="119" t="s">
        <v>42</v>
      </c>
      <c r="C50" s="129"/>
      <c r="D50" s="31"/>
      <c r="E50" s="32"/>
      <c r="F50" s="31"/>
      <c r="G50" s="44"/>
      <c r="H50" s="31"/>
      <c r="I50" s="32"/>
      <c r="J50" s="31"/>
      <c r="K50" s="32"/>
      <c r="L50" s="31"/>
      <c r="M50" s="32"/>
      <c r="N50" s="31"/>
      <c r="O50" s="32"/>
      <c r="P50" s="33"/>
    </row>
    <row r="51" spans="1:16" ht="14.25" customHeight="1" x14ac:dyDescent="0.15">
      <c r="A51" s="54">
        <v>88</v>
      </c>
      <c r="B51" s="17" t="s">
        <v>91</v>
      </c>
      <c r="C51" s="180"/>
      <c r="D51" s="181"/>
      <c r="E51" s="182">
        <f>C51+D51</f>
        <v>0</v>
      </c>
      <c r="F51" s="180"/>
      <c r="G51" s="20">
        <f>IF(F51=0,0,E51/F51)</f>
        <v>0</v>
      </c>
      <c r="H51" s="180"/>
      <c r="I51" s="182">
        <f>G51*H51</f>
        <v>0</v>
      </c>
      <c r="J51" s="180"/>
      <c r="K51" s="182">
        <f>G51*J51</f>
        <v>0</v>
      </c>
      <c r="L51" s="180"/>
      <c r="M51" s="182">
        <f t="shared" ref="M51:M56" si="21">G51*L51</f>
        <v>0</v>
      </c>
      <c r="N51" s="180"/>
      <c r="O51" s="182">
        <f>G51*N51</f>
        <v>0</v>
      </c>
      <c r="P51" s="187">
        <f t="shared" si="6"/>
        <v>0</v>
      </c>
    </row>
    <row r="52" spans="1:16" ht="14.25" customHeight="1" x14ac:dyDescent="0.15">
      <c r="A52" s="54">
        <v>89</v>
      </c>
      <c r="B52" s="17" t="s">
        <v>92</v>
      </c>
      <c r="C52" s="183"/>
      <c r="D52" s="181"/>
      <c r="E52" s="182">
        <f>C52+D52</f>
        <v>0</v>
      </c>
      <c r="F52" s="180"/>
      <c r="G52" s="20">
        <f>IF(F52=0,0,E52/F52)</f>
        <v>0</v>
      </c>
      <c r="H52" s="180"/>
      <c r="I52" s="182">
        <f>G52*H52</f>
        <v>0</v>
      </c>
      <c r="J52" s="180"/>
      <c r="K52" s="182">
        <f>G52*J52</f>
        <v>0</v>
      </c>
      <c r="L52" s="180"/>
      <c r="M52" s="182">
        <f t="shared" si="21"/>
        <v>0</v>
      </c>
      <c r="N52" s="180"/>
      <c r="O52" s="182">
        <f t="shared" ref="O52:O56" si="22">G52*N52</f>
        <v>0</v>
      </c>
      <c r="P52" s="182">
        <f t="shared" si="6"/>
        <v>0</v>
      </c>
    </row>
    <row r="53" spans="1:16" ht="14.25" customHeight="1" x14ac:dyDescent="0.15">
      <c r="A53" s="54">
        <v>90</v>
      </c>
      <c r="B53" s="17" t="s">
        <v>43</v>
      </c>
      <c r="C53" s="183"/>
      <c r="D53" s="181"/>
      <c r="E53" s="182">
        <f t="shared" ref="E53:E54" si="23">C53+D53</f>
        <v>0</v>
      </c>
      <c r="F53" s="180"/>
      <c r="G53" s="20">
        <f t="shared" ref="G53:G54" si="24">IF(F53=0,0,E53/F53)</f>
        <v>0</v>
      </c>
      <c r="H53" s="180"/>
      <c r="I53" s="182">
        <f t="shared" ref="I53:I54" si="25">G53*H53</f>
        <v>0</v>
      </c>
      <c r="J53" s="180"/>
      <c r="K53" s="182">
        <f t="shared" ref="K53:K54" si="26">G53*J53</f>
        <v>0</v>
      </c>
      <c r="L53" s="180"/>
      <c r="M53" s="182">
        <f t="shared" si="21"/>
        <v>0</v>
      </c>
      <c r="N53" s="180"/>
      <c r="O53" s="182">
        <f t="shared" si="22"/>
        <v>0</v>
      </c>
      <c r="P53" s="182">
        <f t="shared" si="6"/>
        <v>0</v>
      </c>
    </row>
    <row r="54" spans="1:16" ht="14.25" customHeight="1" x14ac:dyDescent="0.15">
      <c r="A54" s="54">
        <v>91</v>
      </c>
      <c r="B54" s="17" t="s">
        <v>44</v>
      </c>
      <c r="C54" s="183"/>
      <c r="D54" s="181"/>
      <c r="E54" s="182">
        <f t="shared" si="23"/>
        <v>0</v>
      </c>
      <c r="F54" s="180"/>
      <c r="G54" s="20">
        <f t="shared" si="24"/>
        <v>0</v>
      </c>
      <c r="H54" s="180"/>
      <c r="I54" s="182">
        <f t="shared" si="25"/>
        <v>0</v>
      </c>
      <c r="J54" s="180"/>
      <c r="K54" s="182">
        <f t="shared" si="26"/>
        <v>0</v>
      </c>
      <c r="L54" s="180"/>
      <c r="M54" s="182">
        <f t="shared" si="21"/>
        <v>0</v>
      </c>
      <c r="N54" s="180"/>
      <c r="O54" s="182">
        <f t="shared" si="22"/>
        <v>0</v>
      </c>
      <c r="P54" s="182">
        <f t="shared" si="6"/>
        <v>0</v>
      </c>
    </row>
    <row r="55" spans="1:16" ht="14.25" customHeight="1" x14ac:dyDescent="0.15">
      <c r="A55" s="54">
        <v>92</v>
      </c>
      <c r="B55" s="17" t="s">
        <v>45</v>
      </c>
      <c r="C55" s="183"/>
      <c r="D55" s="184"/>
      <c r="E55" s="182">
        <f>C55+D55</f>
        <v>0</v>
      </c>
      <c r="F55" s="183"/>
      <c r="G55" s="20">
        <f>IF(F55=0,0,E55/F55)</f>
        <v>0</v>
      </c>
      <c r="H55" s="183"/>
      <c r="I55" s="182">
        <f>G55*H55</f>
        <v>0</v>
      </c>
      <c r="J55" s="183"/>
      <c r="K55" s="182">
        <f>G55*J55</f>
        <v>0</v>
      </c>
      <c r="L55" s="183"/>
      <c r="M55" s="182">
        <f t="shared" si="21"/>
        <v>0</v>
      </c>
      <c r="N55" s="183"/>
      <c r="O55" s="182">
        <f t="shared" si="22"/>
        <v>0</v>
      </c>
      <c r="P55" s="182">
        <f t="shared" si="6"/>
        <v>0</v>
      </c>
    </row>
    <row r="56" spans="1:16" ht="14.25" customHeight="1" thickBot="1" x14ac:dyDescent="0.2">
      <c r="A56" s="54">
        <v>93</v>
      </c>
      <c r="B56" s="17" t="s">
        <v>46</v>
      </c>
      <c r="C56" s="185"/>
      <c r="D56" s="186"/>
      <c r="E56" s="182">
        <f>C56+D56</f>
        <v>0</v>
      </c>
      <c r="F56" s="185"/>
      <c r="G56" s="20">
        <f>IF(F56=0,0,E56/F56)</f>
        <v>0</v>
      </c>
      <c r="H56" s="185"/>
      <c r="I56" s="182">
        <f>G56*H56</f>
        <v>0</v>
      </c>
      <c r="J56" s="185"/>
      <c r="K56" s="182">
        <f>G56*J56</f>
        <v>0</v>
      </c>
      <c r="L56" s="185"/>
      <c r="M56" s="182">
        <f t="shared" si="21"/>
        <v>0</v>
      </c>
      <c r="N56" s="185"/>
      <c r="O56" s="182">
        <f t="shared" si="22"/>
        <v>0</v>
      </c>
      <c r="P56" s="182">
        <f t="shared" si="6"/>
        <v>0</v>
      </c>
    </row>
    <row r="57" spans="1:16" ht="14.25" customHeight="1" thickBot="1" x14ac:dyDescent="0.2">
      <c r="A57" s="54"/>
      <c r="B57" s="119" t="s">
        <v>47</v>
      </c>
      <c r="C57" s="129"/>
      <c r="D57" s="31"/>
      <c r="E57" s="32"/>
      <c r="F57" s="31"/>
      <c r="G57" s="44"/>
      <c r="H57" s="31"/>
      <c r="I57" s="32"/>
      <c r="J57" s="31"/>
      <c r="K57" s="32"/>
      <c r="L57" s="31"/>
      <c r="M57" s="32"/>
      <c r="N57" s="31"/>
      <c r="O57" s="32"/>
      <c r="P57" s="33"/>
    </row>
    <row r="58" spans="1:16" ht="14.25" customHeight="1" x14ac:dyDescent="0.15">
      <c r="A58" s="54">
        <v>94</v>
      </c>
      <c r="B58" s="17" t="s">
        <v>48</v>
      </c>
      <c r="C58" s="180"/>
      <c r="D58" s="181"/>
      <c r="E58" s="182">
        <f t="shared" ref="E58:E65" si="27">C58+D58</f>
        <v>0</v>
      </c>
      <c r="F58" s="180"/>
      <c r="G58" s="20">
        <f t="shared" ref="G58:G65" si="28">IF(F58=0,0,E58/F58)</f>
        <v>0</v>
      </c>
      <c r="H58" s="180"/>
      <c r="I58" s="182">
        <f t="shared" ref="I58:I65" si="29">G58*H58</f>
        <v>0</v>
      </c>
      <c r="J58" s="180"/>
      <c r="K58" s="182">
        <f t="shared" ref="K58:K65" si="30">G58*J58</f>
        <v>0</v>
      </c>
      <c r="L58" s="180"/>
      <c r="M58" s="182">
        <f t="shared" ref="M58:M65" si="31">G58*L58</f>
        <v>0</v>
      </c>
      <c r="N58" s="180"/>
      <c r="O58" s="182">
        <f>G58*N58</f>
        <v>0</v>
      </c>
      <c r="P58" s="187">
        <f t="shared" si="6"/>
        <v>0</v>
      </c>
    </row>
    <row r="59" spans="1:16" ht="14.25" customHeight="1" x14ac:dyDescent="0.15">
      <c r="A59" s="54">
        <v>95</v>
      </c>
      <c r="B59" s="17" t="s">
        <v>49</v>
      </c>
      <c r="C59" s="183"/>
      <c r="D59" s="184"/>
      <c r="E59" s="182">
        <f t="shared" si="27"/>
        <v>0</v>
      </c>
      <c r="F59" s="183"/>
      <c r="G59" s="20">
        <f t="shared" si="28"/>
        <v>0</v>
      </c>
      <c r="H59" s="183"/>
      <c r="I59" s="182">
        <f t="shared" si="29"/>
        <v>0</v>
      </c>
      <c r="J59" s="183"/>
      <c r="K59" s="182">
        <f t="shared" si="30"/>
        <v>0</v>
      </c>
      <c r="L59" s="183"/>
      <c r="M59" s="182">
        <f t="shared" si="31"/>
        <v>0</v>
      </c>
      <c r="N59" s="183"/>
      <c r="O59" s="182">
        <f t="shared" ref="O59:O65" si="32">G59*N59</f>
        <v>0</v>
      </c>
      <c r="P59" s="182">
        <f t="shared" si="6"/>
        <v>0</v>
      </c>
    </row>
    <row r="60" spans="1:16" ht="14.25" customHeight="1" x14ac:dyDescent="0.15">
      <c r="A60" s="54">
        <v>96</v>
      </c>
      <c r="B60" s="17" t="s">
        <v>50</v>
      </c>
      <c r="C60" s="183"/>
      <c r="D60" s="184"/>
      <c r="E60" s="182">
        <f t="shared" si="27"/>
        <v>0</v>
      </c>
      <c r="F60" s="183"/>
      <c r="G60" s="20">
        <f t="shared" si="28"/>
        <v>0</v>
      </c>
      <c r="H60" s="183"/>
      <c r="I60" s="182">
        <f t="shared" si="29"/>
        <v>0</v>
      </c>
      <c r="J60" s="183"/>
      <c r="K60" s="182">
        <f t="shared" si="30"/>
        <v>0</v>
      </c>
      <c r="L60" s="183"/>
      <c r="M60" s="182">
        <f t="shared" si="31"/>
        <v>0</v>
      </c>
      <c r="N60" s="183"/>
      <c r="O60" s="182">
        <f t="shared" si="32"/>
        <v>0</v>
      </c>
      <c r="P60" s="182">
        <f t="shared" si="6"/>
        <v>0</v>
      </c>
    </row>
    <row r="61" spans="1:16" ht="14.25" customHeight="1" x14ac:dyDescent="0.15">
      <c r="A61" s="54">
        <v>97</v>
      </c>
      <c r="B61" s="17" t="s">
        <v>51</v>
      </c>
      <c r="C61" s="183"/>
      <c r="D61" s="184"/>
      <c r="E61" s="182">
        <f t="shared" si="27"/>
        <v>0</v>
      </c>
      <c r="F61" s="183"/>
      <c r="G61" s="20">
        <f t="shared" si="28"/>
        <v>0</v>
      </c>
      <c r="H61" s="183"/>
      <c r="I61" s="182">
        <f t="shared" si="29"/>
        <v>0</v>
      </c>
      <c r="J61" s="183"/>
      <c r="K61" s="182">
        <f t="shared" si="30"/>
        <v>0</v>
      </c>
      <c r="L61" s="183"/>
      <c r="M61" s="182">
        <f t="shared" si="31"/>
        <v>0</v>
      </c>
      <c r="N61" s="183"/>
      <c r="O61" s="182">
        <f t="shared" si="32"/>
        <v>0</v>
      </c>
      <c r="P61" s="182">
        <f t="shared" si="6"/>
        <v>0</v>
      </c>
    </row>
    <row r="62" spans="1:16" ht="14.25" customHeight="1" x14ac:dyDescent="0.15">
      <c r="A62" s="54">
        <v>98</v>
      </c>
      <c r="B62" s="17" t="s">
        <v>52</v>
      </c>
      <c r="C62" s="183"/>
      <c r="D62" s="184"/>
      <c r="E62" s="182">
        <f t="shared" si="27"/>
        <v>0</v>
      </c>
      <c r="F62" s="183"/>
      <c r="G62" s="20">
        <f t="shared" si="28"/>
        <v>0</v>
      </c>
      <c r="H62" s="183"/>
      <c r="I62" s="182">
        <f t="shared" si="29"/>
        <v>0</v>
      </c>
      <c r="J62" s="183"/>
      <c r="K62" s="182">
        <f t="shared" si="30"/>
        <v>0</v>
      </c>
      <c r="L62" s="183"/>
      <c r="M62" s="182">
        <f t="shared" si="31"/>
        <v>0</v>
      </c>
      <c r="N62" s="183"/>
      <c r="O62" s="182">
        <f t="shared" si="32"/>
        <v>0</v>
      </c>
      <c r="P62" s="182">
        <f t="shared" si="6"/>
        <v>0</v>
      </c>
    </row>
    <row r="63" spans="1:16" ht="14.25" customHeight="1" x14ac:dyDescent="0.15">
      <c r="A63" s="54">
        <v>99</v>
      </c>
      <c r="B63" s="17" t="s">
        <v>53</v>
      </c>
      <c r="C63" s="183"/>
      <c r="D63" s="184"/>
      <c r="E63" s="182">
        <f t="shared" si="27"/>
        <v>0</v>
      </c>
      <c r="F63" s="183"/>
      <c r="G63" s="20">
        <f t="shared" si="28"/>
        <v>0</v>
      </c>
      <c r="H63" s="183"/>
      <c r="I63" s="182">
        <f t="shared" si="29"/>
        <v>0</v>
      </c>
      <c r="J63" s="183"/>
      <c r="K63" s="182">
        <f t="shared" si="30"/>
        <v>0</v>
      </c>
      <c r="L63" s="183"/>
      <c r="M63" s="182">
        <f t="shared" si="31"/>
        <v>0</v>
      </c>
      <c r="N63" s="183"/>
      <c r="O63" s="182">
        <f t="shared" si="32"/>
        <v>0</v>
      </c>
      <c r="P63" s="182">
        <f t="shared" si="6"/>
        <v>0</v>
      </c>
    </row>
    <row r="64" spans="1:16" ht="14.25" customHeight="1" x14ac:dyDescent="0.15">
      <c r="A64" s="54">
        <v>100</v>
      </c>
      <c r="B64" s="17" t="s">
        <v>54</v>
      </c>
      <c r="C64" s="183"/>
      <c r="D64" s="184"/>
      <c r="E64" s="182">
        <f t="shared" si="27"/>
        <v>0</v>
      </c>
      <c r="F64" s="183"/>
      <c r="G64" s="20">
        <f t="shared" si="28"/>
        <v>0</v>
      </c>
      <c r="H64" s="183"/>
      <c r="I64" s="182">
        <f t="shared" si="29"/>
        <v>0</v>
      </c>
      <c r="J64" s="183"/>
      <c r="K64" s="182">
        <f t="shared" si="30"/>
        <v>0</v>
      </c>
      <c r="L64" s="183"/>
      <c r="M64" s="182">
        <f t="shared" si="31"/>
        <v>0</v>
      </c>
      <c r="N64" s="183"/>
      <c r="O64" s="182">
        <f t="shared" si="32"/>
        <v>0</v>
      </c>
      <c r="P64" s="182">
        <f t="shared" si="6"/>
        <v>0</v>
      </c>
    </row>
    <row r="65" spans="1:16" ht="14.25" customHeight="1" thickBot="1" x14ac:dyDescent="0.2">
      <c r="A65" s="54">
        <v>101</v>
      </c>
      <c r="B65" s="37" t="s">
        <v>55</v>
      </c>
      <c r="C65" s="185"/>
      <c r="D65" s="186"/>
      <c r="E65" s="182">
        <f t="shared" si="27"/>
        <v>0</v>
      </c>
      <c r="F65" s="185"/>
      <c r="G65" s="20">
        <f t="shared" si="28"/>
        <v>0</v>
      </c>
      <c r="H65" s="185"/>
      <c r="I65" s="182">
        <f t="shared" si="29"/>
        <v>0</v>
      </c>
      <c r="J65" s="185"/>
      <c r="K65" s="182">
        <f t="shared" si="30"/>
        <v>0</v>
      </c>
      <c r="L65" s="185"/>
      <c r="M65" s="182">
        <f t="shared" si="31"/>
        <v>0</v>
      </c>
      <c r="N65" s="185"/>
      <c r="O65" s="182">
        <f t="shared" si="32"/>
        <v>0</v>
      </c>
      <c r="P65" s="182">
        <f t="shared" si="6"/>
        <v>0</v>
      </c>
    </row>
    <row r="66" spans="1:16" ht="14.25" customHeight="1" thickBot="1" x14ac:dyDescent="0.2">
      <c r="A66" s="54"/>
      <c r="B66" s="119" t="s">
        <v>56</v>
      </c>
      <c r="C66" s="129"/>
      <c r="D66" s="31"/>
      <c r="E66" s="32"/>
      <c r="F66" s="31"/>
      <c r="G66" s="44"/>
      <c r="H66" s="31"/>
      <c r="I66" s="32"/>
      <c r="J66" s="31"/>
      <c r="K66" s="32"/>
      <c r="L66" s="31"/>
      <c r="M66" s="32"/>
      <c r="N66" s="31"/>
      <c r="O66" s="32"/>
      <c r="P66" s="33"/>
    </row>
    <row r="67" spans="1:16" ht="14.25" customHeight="1" x14ac:dyDescent="0.15">
      <c r="A67" s="54">
        <v>105</v>
      </c>
      <c r="B67" s="17" t="s">
        <v>58</v>
      </c>
      <c r="C67" s="180"/>
      <c r="D67" s="181"/>
      <c r="E67" s="182">
        <f t="shared" ref="E67:E77" si="33">C67+D67</f>
        <v>0</v>
      </c>
      <c r="F67" s="180"/>
      <c r="G67" s="20">
        <f t="shared" ref="G67:G77" si="34">IF(F67=0,0,E67/F67)</f>
        <v>0</v>
      </c>
      <c r="H67" s="180"/>
      <c r="I67" s="182">
        <f t="shared" ref="I67:I77" si="35">G67*H67</f>
        <v>0</v>
      </c>
      <c r="J67" s="180"/>
      <c r="K67" s="182">
        <f t="shared" ref="K67:K77" si="36">G67*J67</f>
        <v>0</v>
      </c>
      <c r="L67" s="180"/>
      <c r="M67" s="182">
        <f t="shared" ref="M67:M77" si="37">G67*L67</f>
        <v>0</v>
      </c>
      <c r="N67" s="180"/>
      <c r="O67" s="182">
        <f>G67*N67</f>
        <v>0</v>
      </c>
      <c r="P67" s="187">
        <f t="shared" si="6"/>
        <v>0</v>
      </c>
    </row>
    <row r="68" spans="1:16" ht="14.25" customHeight="1" x14ac:dyDescent="0.15">
      <c r="A68" s="54">
        <v>106</v>
      </c>
      <c r="B68" s="17" t="s">
        <v>60</v>
      </c>
      <c r="C68" s="183"/>
      <c r="D68" s="184"/>
      <c r="E68" s="182">
        <f t="shared" si="33"/>
        <v>0</v>
      </c>
      <c r="F68" s="183"/>
      <c r="G68" s="20">
        <f t="shared" si="34"/>
        <v>0</v>
      </c>
      <c r="H68" s="183"/>
      <c r="I68" s="182">
        <f t="shared" si="35"/>
        <v>0</v>
      </c>
      <c r="J68" s="183"/>
      <c r="K68" s="182">
        <f t="shared" si="36"/>
        <v>0</v>
      </c>
      <c r="L68" s="183"/>
      <c r="M68" s="182">
        <f t="shared" si="37"/>
        <v>0</v>
      </c>
      <c r="N68" s="183"/>
      <c r="O68" s="182">
        <f t="shared" ref="O68:O77" si="38">G68*N68</f>
        <v>0</v>
      </c>
      <c r="P68" s="182">
        <f t="shared" si="6"/>
        <v>0</v>
      </c>
    </row>
    <row r="69" spans="1:16" ht="14.25" customHeight="1" x14ac:dyDescent="0.15">
      <c r="A69" s="54">
        <v>107</v>
      </c>
      <c r="B69" s="17" t="s">
        <v>59</v>
      </c>
      <c r="C69" s="183"/>
      <c r="D69" s="184"/>
      <c r="E69" s="182">
        <f t="shared" si="33"/>
        <v>0</v>
      </c>
      <c r="F69" s="183"/>
      <c r="G69" s="20">
        <f t="shared" si="34"/>
        <v>0</v>
      </c>
      <c r="H69" s="183"/>
      <c r="I69" s="182">
        <f t="shared" si="35"/>
        <v>0</v>
      </c>
      <c r="J69" s="183"/>
      <c r="K69" s="182">
        <f t="shared" si="36"/>
        <v>0</v>
      </c>
      <c r="L69" s="183"/>
      <c r="M69" s="182">
        <f t="shared" si="37"/>
        <v>0</v>
      </c>
      <c r="N69" s="183"/>
      <c r="O69" s="182">
        <f t="shared" si="38"/>
        <v>0</v>
      </c>
      <c r="P69" s="182">
        <f t="shared" si="6"/>
        <v>0</v>
      </c>
    </row>
    <row r="70" spans="1:16" ht="14.25" customHeight="1" x14ac:dyDescent="0.15">
      <c r="A70" s="54">
        <v>108</v>
      </c>
      <c r="B70" s="17" t="s">
        <v>57</v>
      </c>
      <c r="C70" s="185"/>
      <c r="D70" s="186"/>
      <c r="E70" s="182">
        <f t="shared" si="33"/>
        <v>0</v>
      </c>
      <c r="F70" s="185"/>
      <c r="G70" s="20">
        <f t="shared" si="34"/>
        <v>0</v>
      </c>
      <c r="H70" s="185"/>
      <c r="I70" s="182">
        <f t="shared" si="35"/>
        <v>0</v>
      </c>
      <c r="J70" s="185"/>
      <c r="K70" s="182">
        <f t="shared" si="36"/>
        <v>0</v>
      </c>
      <c r="L70" s="185"/>
      <c r="M70" s="182">
        <f t="shared" si="37"/>
        <v>0</v>
      </c>
      <c r="N70" s="185"/>
      <c r="O70" s="182">
        <f t="shared" si="38"/>
        <v>0</v>
      </c>
      <c r="P70" s="182">
        <f t="shared" si="6"/>
        <v>0</v>
      </c>
    </row>
    <row r="71" spans="1:16" ht="14.25" customHeight="1" x14ac:dyDescent="0.15">
      <c r="A71" s="54">
        <v>109</v>
      </c>
      <c r="B71" s="17" t="s">
        <v>93</v>
      </c>
      <c r="C71" s="183"/>
      <c r="D71" s="183"/>
      <c r="E71" s="182">
        <f t="shared" si="33"/>
        <v>0</v>
      </c>
      <c r="F71" s="183"/>
      <c r="G71" s="20">
        <f t="shared" si="34"/>
        <v>0</v>
      </c>
      <c r="H71" s="183"/>
      <c r="I71" s="182">
        <f t="shared" si="35"/>
        <v>0</v>
      </c>
      <c r="J71" s="183"/>
      <c r="K71" s="182">
        <f t="shared" si="36"/>
        <v>0</v>
      </c>
      <c r="L71" s="183"/>
      <c r="M71" s="182">
        <f t="shared" si="37"/>
        <v>0</v>
      </c>
      <c r="N71" s="183"/>
      <c r="O71" s="182">
        <f t="shared" si="38"/>
        <v>0</v>
      </c>
      <c r="P71" s="182">
        <f t="shared" si="6"/>
        <v>0</v>
      </c>
    </row>
    <row r="72" spans="1:16" ht="14.25" customHeight="1" x14ac:dyDescent="0.15">
      <c r="A72" s="54">
        <v>110</v>
      </c>
      <c r="B72" s="17" t="s">
        <v>94</v>
      </c>
      <c r="C72" s="183"/>
      <c r="D72" s="183"/>
      <c r="E72" s="182">
        <f t="shared" si="33"/>
        <v>0</v>
      </c>
      <c r="F72" s="183"/>
      <c r="G72" s="20">
        <f t="shared" si="34"/>
        <v>0</v>
      </c>
      <c r="H72" s="183"/>
      <c r="I72" s="182">
        <f t="shared" si="35"/>
        <v>0</v>
      </c>
      <c r="J72" s="183"/>
      <c r="K72" s="182">
        <f t="shared" si="36"/>
        <v>0</v>
      </c>
      <c r="L72" s="183"/>
      <c r="M72" s="182">
        <f t="shared" si="37"/>
        <v>0</v>
      </c>
      <c r="N72" s="183"/>
      <c r="O72" s="182">
        <f t="shared" si="38"/>
        <v>0</v>
      </c>
      <c r="P72" s="182">
        <f t="shared" si="6"/>
        <v>0</v>
      </c>
    </row>
    <row r="73" spans="1:16" ht="14.25" customHeight="1" x14ac:dyDescent="0.15">
      <c r="A73" s="54">
        <v>111</v>
      </c>
      <c r="B73" s="17" t="s">
        <v>95</v>
      </c>
      <c r="C73" s="180"/>
      <c r="D73" s="181"/>
      <c r="E73" s="182">
        <f t="shared" si="33"/>
        <v>0</v>
      </c>
      <c r="F73" s="180"/>
      <c r="G73" s="20">
        <f t="shared" si="34"/>
        <v>0</v>
      </c>
      <c r="H73" s="180"/>
      <c r="I73" s="182">
        <f t="shared" si="35"/>
        <v>0</v>
      </c>
      <c r="J73" s="180"/>
      <c r="K73" s="182">
        <f t="shared" si="36"/>
        <v>0</v>
      </c>
      <c r="L73" s="180"/>
      <c r="M73" s="182">
        <f t="shared" si="37"/>
        <v>0</v>
      </c>
      <c r="N73" s="180"/>
      <c r="O73" s="182">
        <f t="shared" si="38"/>
        <v>0</v>
      </c>
      <c r="P73" s="182">
        <f t="shared" si="6"/>
        <v>0</v>
      </c>
    </row>
    <row r="74" spans="1:16" ht="14.25" customHeight="1" x14ac:dyDescent="0.15">
      <c r="A74" s="54">
        <v>112</v>
      </c>
      <c r="B74" s="17" t="s">
        <v>61</v>
      </c>
      <c r="C74" s="183"/>
      <c r="D74" s="184"/>
      <c r="E74" s="182">
        <f t="shared" si="33"/>
        <v>0</v>
      </c>
      <c r="F74" s="183"/>
      <c r="G74" s="20">
        <f t="shared" si="34"/>
        <v>0</v>
      </c>
      <c r="H74" s="183"/>
      <c r="I74" s="182">
        <f t="shared" si="35"/>
        <v>0</v>
      </c>
      <c r="J74" s="183"/>
      <c r="K74" s="182">
        <f t="shared" si="36"/>
        <v>0</v>
      </c>
      <c r="L74" s="183"/>
      <c r="M74" s="182">
        <f t="shared" si="37"/>
        <v>0</v>
      </c>
      <c r="N74" s="183"/>
      <c r="O74" s="182">
        <f t="shared" si="38"/>
        <v>0</v>
      </c>
      <c r="P74" s="182">
        <f t="shared" ref="P74:P77" si="39">I74+K74+M74+O74</f>
        <v>0</v>
      </c>
    </row>
    <row r="75" spans="1:16" ht="14.25" customHeight="1" x14ac:dyDescent="0.15">
      <c r="A75" s="54">
        <v>115</v>
      </c>
      <c r="B75" s="17" t="s">
        <v>62</v>
      </c>
      <c r="C75" s="183"/>
      <c r="D75" s="184"/>
      <c r="E75" s="182">
        <f t="shared" si="33"/>
        <v>0</v>
      </c>
      <c r="F75" s="183"/>
      <c r="G75" s="20">
        <f t="shared" si="34"/>
        <v>0</v>
      </c>
      <c r="H75" s="183"/>
      <c r="I75" s="182">
        <f t="shared" si="35"/>
        <v>0</v>
      </c>
      <c r="J75" s="183"/>
      <c r="K75" s="182">
        <f t="shared" si="36"/>
        <v>0</v>
      </c>
      <c r="L75" s="183"/>
      <c r="M75" s="182">
        <f t="shared" si="37"/>
        <v>0</v>
      </c>
      <c r="N75" s="183"/>
      <c r="O75" s="182">
        <f t="shared" si="38"/>
        <v>0</v>
      </c>
      <c r="P75" s="182">
        <f t="shared" si="39"/>
        <v>0</v>
      </c>
    </row>
    <row r="76" spans="1:16" ht="14.25" customHeight="1" x14ac:dyDescent="0.15">
      <c r="A76" s="54">
        <v>116</v>
      </c>
      <c r="B76" s="17" t="s">
        <v>63</v>
      </c>
      <c r="C76" s="183"/>
      <c r="D76" s="184"/>
      <c r="E76" s="182">
        <f t="shared" si="33"/>
        <v>0</v>
      </c>
      <c r="F76" s="183"/>
      <c r="G76" s="20">
        <f t="shared" si="34"/>
        <v>0</v>
      </c>
      <c r="H76" s="183"/>
      <c r="I76" s="182">
        <f t="shared" si="35"/>
        <v>0</v>
      </c>
      <c r="J76" s="183"/>
      <c r="K76" s="182">
        <f t="shared" si="36"/>
        <v>0</v>
      </c>
      <c r="L76" s="183"/>
      <c r="M76" s="182">
        <f t="shared" si="37"/>
        <v>0</v>
      </c>
      <c r="N76" s="183"/>
      <c r="O76" s="182">
        <f t="shared" si="38"/>
        <v>0</v>
      </c>
      <c r="P76" s="182">
        <f t="shared" si="39"/>
        <v>0</v>
      </c>
    </row>
    <row r="77" spans="1:16" ht="14.25" customHeight="1" thickBot="1" x14ac:dyDescent="0.2">
      <c r="A77" s="54">
        <v>117</v>
      </c>
      <c r="B77" s="25" t="s">
        <v>64</v>
      </c>
      <c r="C77" s="188"/>
      <c r="D77" s="189"/>
      <c r="E77" s="190">
        <f t="shared" si="33"/>
        <v>0</v>
      </c>
      <c r="F77" s="191"/>
      <c r="G77" s="40">
        <f t="shared" si="34"/>
        <v>0</v>
      </c>
      <c r="H77" s="188"/>
      <c r="I77" s="190">
        <f t="shared" si="35"/>
        <v>0</v>
      </c>
      <c r="J77" s="189"/>
      <c r="K77" s="190">
        <f t="shared" si="36"/>
        <v>0</v>
      </c>
      <c r="L77" s="188"/>
      <c r="M77" s="190">
        <f t="shared" si="37"/>
        <v>0</v>
      </c>
      <c r="N77" s="188"/>
      <c r="O77" s="182">
        <f t="shared" si="38"/>
        <v>0</v>
      </c>
      <c r="P77" s="190">
        <f t="shared" si="39"/>
        <v>0</v>
      </c>
    </row>
    <row r="78" spans="1:16" ht="14.25" customHeight="1" thickTop="1" thickBot="1" x14ac:dyDescent="0.2">
      <c r="A78" s="54">
        <v>118</v>
      </c>
      <c r="B78" s="43" t="s">
        <v>126</v>
      </c>
      <c r="C78" s="192">
        <f>SUM(C9:C77)</f>
        <v>0</v>
      </c>
      <c r="D78" s="192">
        <f>SUM(D9:D77)</f>
        <v>0</v>
      </c>
      <c r="E78" s="193">
        <f>SUM(E9:E77)</f>
        <v>0</v>
      </c>
      <c r="F78" s="192">
        <f>SUM(F9:F77)</f>
        <v>0</v>
      </c>
      <c r="G78" s="48"/>
      <c r="H78" s="192">
        <f t="shared" ref="H78:P78" si="40">SUM(H9:H77)</f>
        <v>0</v>
      </c>
      <c r="I78" s="193">
        <f t="shared" si="40"/>
        <v>0</v>
      </c>
      <c r="J78" s="192">
        <f t="shared" si="40"/>
        <v>0</v>
      </c>
      <c r="K78" s="193">
        <f t="shared" si="40"/>
        <v>0</v>
      </c>
      <c r="L78" s="192">
        <f t="shared" si="40"/>
        <v>0</v>
      </c>
      <c r="M78" s="193">
        <f t="shared" si="40"/>
        <v>0</v>
      </c>
      <c r="N78" s="192">
        <f t="shared" ref="N78:O78" si="41">SUM(N9:N77)</f>
        <v>0</v>
      </c>
      <c r="O78" s="193">
        <f t="shared" si="41"/>
        <v>0</v>
      </c>
      <c r="P78" s="193">
        <f t="shared" si="40"/>
        <v>0</v>
      </c>
    </row>
    <row r="79" spans="1:16" ht="14.25" customHeight="1" thickBot="1" x14ac:dyDescent="0.2">
      <c r="A79" s="54"/>
      <c r="B79" s="119" t="s">
        <v>65</v>
      </c>
      <c r="C79" s="129"/>
      <c r="D79" s="31"/>
      <c r="E79" s="32"/>
      <c r="F79" s="31"/>
      <c r="G79" s="44"/>
      <c r="H79" s="31"/>
      <c r="I79" s="32"/>
      <c r="J79" s="31"/>
      <c r="K79" s="32"/>
      <c r="L79" s="31"/>
      <c r="M79" s="32"/>
      <c r="N79" s="31"/>
      <c r="O79" s="32"/>
      <c r="P79" s="33"/>
    </row>
    <row r="80" spans="1:16" ht="14.25" customHeight="1" x14ac:dyDescent="0.15">
      <c r="A80" s="54">
        <v>190</v>
      </c>
      <c r="B80" s="17" t="s">
        <v>66</v>
      </c>
      <c r="C80" s="45"/>
      <c r="D80" s="45"/>
      <c r="E80" s="49"/>
      <c r="F80" s="45"/>
      <c r="G80" s="50"/>
      <c r="H80" s="45"/>
      <c r="I80" s="49"/>
      <c r="J80" s="45"/>
      <c r="K80" s="49"/>
      <c r="L80" s="45"/>
      <c r="M80" s="49"/>
      <c r="N80" s="45"/>
      <c r="O80" s="49"/>
      <c r="P80" s="49"/>
    </row>
    <row r="81" spans="1:16" ht="14.25" customHeight="1" x14ac:dyDescent="0.15">
      <c r="A81" s="54">
        <v>191</v>
      </c>
      <c r="B81" s="17" t="s">
        <v>67</v>
      </c>
      <c r="C81" s="45"/>
      <c r="D81" s="45"/>
      <c r="E81" s="49"/>
      <c r="F81" s="45"/>
      <c r="G81" s="50"/>
      <c r="H81" s="45"/>
      <c r="I81" s="49"/>
      <c r="J81" s="45"/>
      <c r="K81" s="49"/>
      <c r="L81" s="45"/>
      <c r="M81" s="49"/>
      <c r="N81" s="45"/>
      <c r="O81" s="49"/>
      <c r="P81" s="49"/>
    </row>
    <row r="82" spans="1:16" ht="14.25" customHeight="1" x14ac:dyDescent="0.15">
      <c r="A82" s="54">
        <v>192</v>
      </c>
      <c r="B82" s="17" t="s">
        <v>68</v>
      </c>
      <c r="C82" s="45"/>
      <c r="D82" s="45"/>
      <c r="E82" s="49"/>
      <c r="F82" s="45"/>
      <c r="G82" s="50"/>
      <c r="H82" s="45"/>
      <c r="I82" s="49"/>
      <c r="J82" s="45"/>
      <c r="K82" s="49"/>
      <c r="L82" s="45"/>
      <c r="M82" s="49"/>
      <c r="N82" s="45"/>
      <c r="O82" s="49"/>
      <c r="P82" s="49"/>
    </row>
    <row r="83" spans="1:16" ht="14.25" customHeight="1" x14ac:dyDescent="0.15">
      <c r="A83" s="54">
        <v>193</v>
      </c>
      <c r="B83" s="17" t="s">
        <v>69</v>
      </c>
      <c r="C83" s="45"/>
      <c r="D83" s="45"/>
      <c r="E83" s="49"/>
      <c r="F83" s="45"/>
      <c r="G83" s="50"/>
      <c r="H83" s="45"/>
      <c r="I83" s="49"/>
      <c r="J83" s="45"/>
      <c r="K83" s="49"/>
      <c r="L83" s="45"/>
      <c r="M83" s="49"/>
      <c r="N83" s="45"/>
      <c r="O83" s="49"/>
      <c r="P83" s="49"/>
    </row>
    <row r="84" spans="1:16" ht="14.25" customHeight="1" x14ac:dyDescent="0.15">
      <c r="A84" s="54">
        <v>194</v>
      </c>
      <c r="B84" s="17" t="s">
        <v>70</v>
      </c>
      <c r="C84" s="45"/>
      <c r="D84" s="45"/>
      <c r="E84" s="49"/>
      <c r="F84" s="45"/>
      <c r="G84" s="50"/>
      <c r="H84" s="45"/>
      <c r="I84" s="49"/>
      <c r="J84" s="45"/>
      <c r="K84" s="49"/>
      <c r="L84" s="45"/>
      <c r="M84" s="49"/>
      <c r="N84" s="45"/>
      <c r="O84" s="49"/>
      <c r="P84" s="49"/>
    </row>
    <row r="85" spans="1:16" ht="14.25" customHeight="1" x14ac:dyDescent="0.15">
      <c r="A85" s="54">
        <v>200</v>
      </c>
      <c r="B85" s="17" t="s">
        <v>96</v>
      </c>
      <c r="C85" s="45"/>
      <c r="D85" s="45"/>
      <c r="E85" s="49"/>
      <c r="F85" s="45"/>
      <c r="G85" s="50"/>
      <c r="H85" s="45"/>
      <c r="I85" s="49"/>
      <c r="J85" s="45"/>
      <c r="K85" s="49"/>
      <c r="L85" s="45"/>
      <c r="M85" s="49"/>
      <c r="N85" s="45"/>
      <c r="O85" s="49"/>
      <c r="P85" s="49"/>
    </row>
    <row r="86" spans="1:16" ht="14.25" customHeight="1" thickBot="1" x14ac:dyDescent="0.2">
      <c r="A86" s="54">
        <v>201</v>
      </c>
      <c r="B86" s="25" t="s">
        <v>97</v>
      </c>
      <c r="C86" s="133"/>
      <c r="D86" s="133"/>
      <c r="E86" s="134"/>
      <c r="F86" s="133"/>
      <c r="G86" s="135"/>
      <c r="H86" s="133"/>
      <c r="I86" s="134"/>
      <c r="J86" s="133"/>
      <c r="K86" s="134"/>
      <c r="L86" s="133"/>
      <c r="M86" s="134"/>
      <c r="N86" s="133"/>
      <c r="O86" s="134"/>
      <c r="P86" s="134"/>
    </row>
    <row r="87" spans="1:16" ht="14.25" customHeight="1" thickBot="1" x14ac:dyDescent="0.2">
      <c r="A87" s="122" t="s">
        <v>110</v>
      </c>
      <c r="B87" s="127" t="s">
        <v>110</v>
      </c>
      <c r="C87" s="28"/>
      <c r="D87" s="31"/>
      <c r="E87" s="32"/>
      <c r="F87" s="31"/>
      <c r="G87" s="44"/>
      <c r="H87" s="31"/>
      <c r="I87" s="32"/>
      <c r="J87" s="31"/>
      <c r="K87" s="32"/>
      <c r="L87" s="31"/>
      <c r="M87" s="32"/>
      <c r="N87" s="31"/>
      <c r="O87" s="32"/>
      <c r="P87" s="33"/>
    </row>
    <row r="88" spans="1:16" s="56" customFormat="1" ht="13.15" customHeight="1" x14ac:dyDescent="0.2"/>
    <row r="89" spans="1:16" s="56" customFormat="1" ht="13.15" customHeight="1" x14ac:dyDescent="0.2"/>
    <row r="90" spans="1:16" s="56" customFormat="1" ht="13.15" customHeight="1" x14ac:dyDescent="0.2"/>
    <row r="91" spans="1:16" s="56" customFormat="1" ht="13.15" customHeight="1" x14ac:dyDescent="0.2"/>
    <row r="92" spans="1:16" s="56" customFormat="1" ht="12.75" x14ac:dyDescent="0.2">
      <c r="G92" s="12"/>
    </row>
    <row r="93" spans="1:16" s="56" customFormat="1" ht="13.15" customHeight="1" x14ac:dyDescent="0.2">
      <c r="G93" s="12"/>
    </row>
    <row r="511" spans="2:2" x14ac:dyDescent="0.15">
      <c r="B511" s="12" t="s">
        <v>71</v>
      </c>
    </row>
  </sheetData>
  <sheetProtection algorithmName="SHA-512" hashValue="RCcoeWZoptJpH7NXGwCtkuv4AkPnCrvLp40YPq0wPtb4dq4asNwI5RYhzymeRDAmkNzEi2RolNM/aQ4BTjObLw==" saltValue="BhivV5ZGYCJ0j2+MbUQrLw==" spinCount="100000" sheet="1" objects="1" scenarios="1"/>
  <protectedRanges>
    <protectedRange sqref="N9:N77" name="SchdD6"/>
    <protectedRange sqref="J9:J77" name="SchD4"/>
    <protectedRange sqref="F9:F77" name="SchD2"/>
    <protectedRange sqref="C9:D77" name="SchD1"/>
    <protectedRange sqref="H9:H77" name="SchD3"/>
    <protectedRange sqref="L9:L77" name="SchD5"/>
  </protectedRanges>
  <mergeCells count="7">
    <mergeCell ref="L3:N3"/>
    <mergeCell ref="O3:P3"/>
    <mergeCell ref="M4:P4"/>
    <mergeCell ref="M5:N5"/>
    <mergeCell ref="B2:D2"/>
    <mergeCell ref="B4:F4"/>
    <mergeCell ref="D3:F3"/>
  </mergeCells>
  <printOptions gridLines="1"/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99"/>
  </sheetPr>
  <dimension ref="A1:I514"/>
  <sheetViews>
    <sheetView zoomScaleNormal="100" workbookViewId="0">
      <pane xSplit="1" ySplit="10" topLeftCell="B12" activePane="bottomRight" state="frozen"/>
      <selection activeCell="G27" sqref="G27"/>
      <selection pane="topRight" activeCell="G27" sqref="G27"/>
      <selection pane="bottomLeft" activeCell="G27" sqref="G27"/>
      <selection pane="bottomRight" activeCell="D18" sqref="D17:D18"/>
    </sheetView>
  </sheetViews>
  <sheetFormatPr defaultRowHeight="8.25" x14ac:dyDescent="0.15"/>
  <cols>
    <col min="1" max="1" width="4.7109375" style="91" customWidth="1"/>
    <col min="2" max="2" width="59.7109375" style="12" customWidth="1"/>
    <col min="3" max="3" width="29.7109375" style="12" customWidth="1"/>
    <col min="4" max="4" width="32.7109375" style="12" customWidth="1"/>
    <col min="5" max="5" width="24.42578125" style="12" customWidth="1"/>
    <col min="6" max="8" width="21.5703125" style="12" customWidth="1"/>
    <col min="9" max="239" width="9.28515625" style="12"/>
    <col min="240" max="240" width="4.28515625" style="12" customWidth="1"/>
    <col min="241" max="241" width="59.7109375" style="12" customWidth="1"/>
    <col min="242" max="242" width="10.7109375" style="12" customWidth="1"/>
    <col min="243" max="243" width="8" style="12" customWidth="1"/>
    <col min="244" max="244" width="0.7109375" style="12" customWidth="1"/>
    <col min="245" max="245" width="15.5703125" style="12" customWidth="1"/>
    <col min="246" max="246" width="9.7109375" style="12" customWidth="1"/>
    <col min="247" max="247" width="0.7109375" style="12" customWidth="1"/>
    <col min="248" max="248" width="6.7109375" style="12" customWidth="1"/>
    <col min="249" max="495" width="9.28515625" style="12"/>
    <col min="496" max="496" width="4.28515625" style="12" customWidth="1"/>
    <col min="497" max="497" width="59.7109375" style="12" customWidth="1"/>
    <col min="498" max="498" width="10.7109375" style="12" customWidth="1"/>
    <col min="499" max="499" width="8" style="12" customWidth="1"/>
    <col min="500" max="500" width="0.7109375" style="12" customWidth="1"/>
    <col min="501" max="501" width="15.5703125" style="12" customWidth="1"/>
    <col min="502" max="502" width="9.7109375" style="12" customWidth="1"/>
    <col min="503" max="503" width="0.7109375" style="12" customWidth="1"/>
    <col min="504" max="504" width="6.7109375" style="12" customWidth="1"/>
    <col min="505" max="751" width="9.28515625" style="12"/>
    <col min="752" max="752" width="4.28515625" style="12" customWidth="1"/>
    <col min="753" max="753" width="59.7109375" style="12" customWidth="1"/>
    <col min="754" max="754" width="10.7109375" style="12" customWidth="1"/>
    <col min="755" max="755" width="8" style="12" customWidth="1"/>
    <col min="756" max="756" width="0.7109375" style="12" customWidth="1"/>
    <col min="757" max="757" width="15.5703125" style="12" customWidth="1"/>
    <col min="758" max="758" width="9.7109375" style="12" customWidth="1"/>
    <col min="759" max="759" width="0.7109375" style="12" customWidth="1"/>
    <col min="760" max="760" width="6.7109375" style="12" customWidth="1"/>
    <col min="761" max="1007" width="9.28515625" style="12"/>
    <col min="1008" max="1008" width="4.28515625" style="12" customWidth="1"/>
    <col min="1009" max="1009" width="59.7109375" style="12" customWidth="1"/>
    <col min="1010" max="1010" width="10.7109375" style="12" customWidth="1"/>
    <col min="1011" max="1011" width="8" style="12" customWidth="1"/>
    <col min="1012" max="1012" width="0.7109375" style="12" customWidth="1"/>
    <col min="1013" max="1013" width="15.5703125" style="12" customWidth="1"/>
    <col min="1014" max="1014" width="9.7109375" style="12" customWidth="1"/>
    <col min="1015" max="1015" width="0.7109375" style="12" customWidth="1"/>
    <col min="1016" max="1016" width="6.7109375" style="12" customWidth="1"/>
    <col min="1017" max="1263" width="9.28515625" style="12"/>
    <col min="1264" max="1264" width="4.28515625" style="12" customWidth="1"/>
    <col min="1265" max="1265" width="59.7109375" style="12" customWidth="1"/>
    <col min="1266" max="1266" width="10.7109375" style="12" customWidth="1"/>
    <col min="1267" max="1267" width="8" style="12" customWidth="1"/>
    <col min="1268" max="1268" width="0.7109375" style="12" customWidth="1"/>
    <col min="1269" max="1269" width="15.5703125" style="12" customWidth="1"/>
    <col min="1270" max="1270" width="9.7109375" style="12" customWidth="1"/>
    <col min="1271" max="1271" width="0.7109375" style="12" customWidth="1"/>
    <col min="1272" max="1272" width="6.7109375" style="12" customWidth="1"/>
    <col min="1273" max="1519" width="9.28515625" style="12"/>
    <col min="1520" max="1520" width="4.28515625" style="12" customWidth="1"/>
    <col min="1521" max="1521" width="59.7109375" style="12" customWidth="1"/>
    <col min="1522" max="1522" width="10.7109375" style="12" customWidth="1"/>
    <col min="1523" max="1523" width="8" style="12" customWidth="1"/>
    <col min="1524" max="1524" width="0.7109375" style="12" customWidth="1"/>
    <col min="1525" max="1525" width="15.5703125" style="12" customWidth="1"/>
    <col min="1526" max="1526" width="9.7109375" style="12" customWidth="1"/>
    <col min="1527" max="1527" width="0.7109375" style="12" customWidth="1"/>
    <col min="1528" max="1528" width="6.7109375" style="12" customWidth="1"/>
    <col min="1529" max="1775" width="9.28515625" style="12"/>
    <col min="1776" max="1776" width="4.28515625" style="12" customWidth="1"/>
    <col min="1777" max="1777" width="59.7109375" style="12" customWidth="1"/>
    <col min="1778" max="1778" width="10.7109375" style="12" customWidth="1"/>
    <col min="1779" max="1779" width="8" style="12" customWidth="1"/>
    <col min="1780" max="1780" width="0.7109375" style="12" customWidth="1"/>
    <col min="1781" max="1781" width="15.5703125" style="12" customWidth="1"/>
    <col min="1782" max="1782" width="9.7109375" style="12" customWidth="1"/>
    <col min="1783" max="1783" width="0.7109375" style="12" customWidth="1"/>
    <col min="1784" max="1784" width="6.7109375" style="12" customWidth="1"/>
    <col min="1785" max="2031" width="9.28515625" style="12"/>
    <col min="2032" max="2032" width="4.28515625" style="12" customWidth="1"/>
    <col min="2033" max="2033" width="59.7109375" style="12" customWidth="1"/>
    <col min="2034" max="2034" width="10.7109375" style="12" customWidth="1"/>
    <col min="2035" max="2035" width="8" style="12" customWidth="1"/>
    <col min="2036" max="2036" width="0.7109375" style="12" customWidth="1"/>
    <col min="2037" max="2037" width="15.5703125" style="12" customWidth="1"/>
    <col min="2038" max="2038" width="9.7109375" style="12" customWidth="1"/>
    <col min="2039" max="2039" width="0.7109375" style="12" customWidth="1"/>
    <col min="2040" max="2040" width="6.7109375" style="12" customWidth="1"/>
    <col min="2041" max="2287" width="9.28515625" style="12"/>
    <col min="2288" max="2288" width="4.28515625" style="12" customWidth="1"/>
    <col min="2289" max="2289" width="59.7109375" style="12" customWidth="1"/>
    <col min="2290" max="2290" width="10.7109375" style="12" customWidth="1"/>
    <col min="2291" max="2291" width="8" style="12" customWidth="1"/>
    <col min="2292" max="2292" width="0.7109375" style="12" customWidth="1"/>
    <col min="2293" max="2293" width="15.5703125" style="12" customWidth="1"/>
    <col min="2294" max="2294" width="9.7109375" style="12" customWidth="1"/>
    <col min="2295" max="2295" width="0.7109375" style="12" customWidth="1"/>
    <col min="2296" max="2296" width="6.7109375" style="12" customWidth="1"/>
    <col min="2297" max="2543" width="9.28515625" style="12"/>
    <col min="2544" max="2544" width="4.28515625" style="12" customWidth="1"/>
    <col min="2545" max="2545" width="59.7109375" style="12" customWidth="1"/>
    <col min="2546" max="2546" width="10.7109375" style="12" customWidth="1"/>
    <col min="2547" max="2547" width="8" style="12" customWidth="1"/>
    <col min="2548" max="2548" width="0.7109375" style="12" customWidth="1"/>
    <col min="2549" max="2549" width="15.5703125" style="12" customWidth="1"/>
    <col min="2550" max="2550" width="9.7109375" style="12" customWidth="1"/>
    <col min="2551" max="2551" width="0.7109375" style="12" customWidth="1"/>
    <col min="2552" max="2552" width="6.7109375" style="12" customWidth="1"/>
    <col min="2553" max="2799" width="9.28515625" style="12"/>
    <col min="2800" max="2800" width="4.28515625" style="12" customWidth="1"/>
    <col min="2801" max="2801" width="59.7109375" style="12" customWidth="1"/>
    <col min="2802" max="2802" width="10.7109375" style="12" customWidth="1"/>
    <col min="2803" max="2803" width="8" style="12" customWidth="1"/>
    <col min="2804" max="2804" width="0.7109375" style="12" customWidth="1"/>
    <col min="2805" max="2805" width="15.5703125" style="12" customWidth="1"/>
    <col min="2806" max="2806" width="9.7109375" style="12" customWidth="1"/>
    <col min="2807" max="2807" width="0.7109375" style="12" customWidth="1"/>
    <col min="2808" max="2808" width="6.7109375" style="12" customWidth="1"/>
    <col min="2809" max="3055" width="9.28515625" style="12"/>
    <col min="3056" max="3056" width="4.28515625" style="12" customWidth="1"/>
    <col min="3057" max="3057" width="59.7109375" style="12" customWidth="1"/>
    <col min="3058" max="3058" width="10.7109375" style="12" customWidth="1"/>
    <col min="3059" max="3059" width="8" style="12" customWidth="1"/>
    <col min="3060" max="3060" width="0.7109375" style="12" customWidth="1"/>
    <col min="3061" max="3061" width="15.5703125" style="12" customWidth="1"/>
    <col min="3062" max="3062" width="9.7109375" style="12" customWidth="1"/>
    <col min="3063" max="3063" width="0.7109375" style="12" customWidth="1"/>
    <col min="3064" max="3064" width="6.7109375" style="12" customWidth="1"/>
    <col min="3065" max="3311" width="9.28515625" style="12"/>
    <col min="3312" max="3312" width="4.28515625" style="12" customWidth="1"/>
    <col min="3313" max="3313" width="59.7109375" style="12" customWidth="1"/>
    <col min="3314" max="3314" width="10.7109375" style="12" customWidth="1"/>
    <col min="3315" max="3315" width="8" style="12" customWidth="1"/>
    <col min="3316" max="3316" width="0.7109375" style="12" customWidth="1"/>
    <col min="3317" max="3317" width="15.5703125" style="12" customWidth="1"/>
    <col min="3318" max="3318" width="9.7109375" style="12" customWidth="1"/>
    <col min="3319" max="3319" width="0.7109375" style="12" customWidth="1"/>
    <col min="3320" max="3320" width="6.7109375" style="12" customWidth="1"/>
    <col min="3321" max="3567" width="9.28515625" style="12"/>
    <col min="3568" max="3568" width="4.28515625" style="12" customWidth="1"/>
    <col min="3569" max="3569" width="59.7109375" style="12" customWidth="1"/>
    <col min="3570" max="3570" width="10.7109375" style="12" customWidth="1"/>
    <col min="3571" max="3571" width="8" style="12" customWidth="1"/>
    <col min="3572" max="3572" width="0.7109375" style="12" customWidth="1"/>
    <col min="3573" max="3573" width="15.5703125" style="12" customWidth="1"/>
    <col min="3574" max="3574" width="9.7109375" style="12" customWidth="1"/>
    <col min="3575" max="3575" width="0.7109375" style="12" customWidth="1"/>
    <col min="3576" max="3576" width="6.7109375" style="12" customWidth="1"/>
    <col min="3577" max="3823" width="9.28515625" style="12"/>
    <col min="3824" max="3824" width="4.28515625" style="12" customWidth="1"/>
    <col min="3825" max="3825" width="59.7109375" style="12" customWidth="1"/>
    <col min="3826" max="3826" width="10.7109375" style="12" customWidth="1"/>
    <col min="3827" max="3827" width="8" style="12" customWidth="1"/>
    <col min="3828" max="3828" width="0.7109375" style="12" customWidth="1"/>
    <col min="3829" max="3829" width="15.5703125" style="12" customWidth="1"/>
    <col min="3830" max="3830" width="9.7109375" style="12" customWidth="1"/>
    <col min="3831" max="3831" width="0.7109375" style="12" customWidth="1"/>
    <col min="3832" max="3832" width="6.7109375" style="12" customWidth="1"/>
    <col min="3833" max="4079" width="9.28515625" style="12"/>
    <col min="4080" max="4080" width="4.28515625" style="12" customWidth="1"/>
    <col min="4081" max="4081" width="59.7109375" style="12" customWidth="1"/>
    <col min="4082" max="4082" width="10.7109375" style="12" customWidth="1"/>
    <col min="4083" max="4083" width="8" style="12" customWidth="1"/>
    <col min="4084" max="4084" width="0.7109375" style="12" customWidth="1"/>
    <col min="4085" max="4085" width="15.5703125" style="12" customWidth="1"/>
    <col min="4086" max="4086" width="9.7109375" style="12" customWidth="1"/>
    <col min="4087" max="4087" width="0.7109375" style="12" customWidth="1"/>
    <col min="4088" max="4088" width="6.7109375" style="12" customWidth="1"/>
    <col min="4089" max="4335" width="9.28515625" style="12"/>
    <col min="4336" max="4336" width="4.28515625" style="12" customWidth="1"/>
    <col min="4337" max="4337" width="59.7109375" style="12" customWidth="1"/>
    <col min="4338" max="4338" width="10.7109375" style="12" customWidth="1"/>
    <col min="4339" max="4339" width="8" style="12" customWidth="1"/>
    <col min="4340" max="4340" width="0.7109375" style="12" customWidth="1"/>
    <col min="4341" max="4341" width="15.5703125" style="12" customWidth="1"/>
    <col min="4342" max="4342" width="9.7109375" style="12" customWidth="1"/>
    <col min="4343" max="4343" width="0.7109375" style="12" customWidth="1"/>
    <col min="4344" max="4344" width="6.7109375" style="12" customWidth="1"/>
    <col min="4345" max="4591" width="9.28515625" style="12"/>
    <col min="4592" max="4592" width="4.28515625" style="12" customWidth="1"/>
    <col min="4593" max="4593" width="59.7109375" style="12" customWidth="1"/>
    <col min="4594" max="4594" width="10.7109375" style="12" customWidth="1"/>
    <col min="4595" max="4595" width="8" style="12" customWidth="1"/>
    <col min="4596" max="4596" width="0.7109375" style="12" customWidth="1"/>
    <col min="4597" max="4597" width="15.5703125" style="12" customWidth="1"/>
    <col min="4598" max="4598" width="9.7109375" style="12" customWidth="1"/>
    <col min="4599" max="4599" width="0.7109375" style="12" customWidth="1"/>
    <col min="4600" max="4600" width="6.7109375" style="12" customWidth="1"/>
    <col min="4601" max="4847" width="9.28515625" style="12"/>
    <col min="4848" max="4848" width="4.28515625" style="12" customWidth="1"/>
    <col min="4849" max="4849" width="59.7109375" style="12" customWidth="1"/>
    <col min="4850" max="4850" width="10.7109375" style="12" customWidth="1"/>
    <col min="4851" max="4851" width="8" style="12" customWidth="1"/>
    <col min="4852" max="4852" width="0.7109375" style="12" customWidth="1"/>
    <col min="4853" max="4853" width="15.5703125" style="12" customWidth="1"/>
    <col min="4854" max="4854" width="9.7109375" style="12" customWidth="1"/>
    <col min="4855" max="4855" width="0.7109375" style="12" customWidth="1"/>
    <col min="4856" max="4856" width="6.7109375" style="12" customWidth="1"/>
    <col min="4857" max="5103" width="9.28515625" style="12"/>
    <col min="5104" max="5104" width="4.28515625" style="12" customWidth="1"/>
    <col min="5105" max="5105" width="59.7109375" style="12" customWidth="1"/>
    <col min="5106" max="5106" width="10.7109375" style="12" customWidth="1"/>
    <col min="5107" max="5107" width="8" style="12" customWidth="1"/>
    <col min="5108" max="5108" width="0.7109375" style="12" customWidth="1"/>
    <col min="5109" max="5109" width="15.5703125" style="12" customWidth="1"/>
    <col min="5110" max="5110" width="9.7109375" style="12" customWidth="1"/>
    <col min="5111" max="5111" width="0.7109375" style="12" customWidth="1"/>
    <col min="5112" max="5112" width="6.7109375" style="12" customWidth="1"/>
    <col min="5113" max="5359" width="9.28515625" style="12"/>
    <col min="5360" max="5360" width="4.28515625" style="12" customWidth="1"/>
    <col min="5361" max="5361" width="59.7109375" style="12" customWidth="1"/>
    <col min="5362" max="5362" width="10.7109375" style="12" customWidth="1"/>
    <col min="5363" max="5363" width="8" style="12" customWidth="1"/>
    <col min="5364" max="5364" width="0.7109375" style="12" customWidth="1"/>
    <col min="5365" max="5365" width="15.5703125" style="12" customWidth="1"/>
    <col min="5366" max="5366" width="9.7109375" style="12" customWidth="1"/>
    <col min="5367" max="5367" width="0.7109375" style="12" customWidth="1"/>
    <col min="5368" max="5368" width="6.7109375" style="12" customWidth="1"/>
    <col min="5369" max="5615" width="9.28515625" style="12"/>
    <col min="5616" max="5616" width="4.28515625" style="12" customWidth="1"/>
    <col min="5617" max="5617" width="59.7109375" style="12" customWidth="1"/>
    <col min="5618" max="5618" width="10.7109375" style="12" customWidth="1"/>
    <col min="5619" max="5619" width="8" style="12" customWidth="1"/>
    <col min="5620" max="5620" width="0.7109375" style="12" customWidth="1"/>
    <col min="5621" max="5621" width="15.5703125" style="12" customWidth="1"/>
    <col min="5622" max="5622" width="9.7109375" style="12" customWidth="1"/>
    <col min="5623" max="5623" width="0.7109375" style="12" customWidth="1"/>
    <col min="5624" max="5624" width="6.7109375" style="12" customWidth="1"/>
    <col min="5625" max="5871" width="9.28515625" style="12"/>
    <col min="5872" max="5872" width="4.28515625" style="12" customWidth="1"/>
    <col min="5873" max="5873" width="59.7109375" style="12" customWidth="1"/>
    <col min="5874" max="5874" width="10.7109375" style="12" customWidth="1"/>
    <col min="5875" max="5875" width="8" style="12" customWidth="1"/>
    <col min="5876" max="5876" width="0.7109375" style="12" customWidth="1"/>
    <col min="5877" max="5877" width="15.5703125" style="12" customWidth="1"/>
    <col min="5878" max="5878" width="9.7109375" style="12" customWidth="1"/>
    <col min="5879" max="5879" width="0.7109375" style="12" customWidth="1"/>
    <col min="5880" max="5880" width="6.7109375" style="12" customWidth="1"/>
    <col min="5881" max="6127" width="9.28515625" style="12"/>
    <col min="6128" max="6128" width="4.28515625" style="12" customWidth="1"/>
    <col min="6129" max="6129" width="59.7109375" style="12" customWidth="1"/>
    <col min="6130" max="6130" width="10.7109375" style="12" customWidth="1"/>
    <col min="6131" max="6131" width="8" style="12" customWidth="1"/>
    <col min="6132" max="6132" width="0.7109375" style="12" customWidth="1"/>
    <col min="6133" max="6133" width="15.5703125" style="12" customWidth="1"/>
    <col min="6134" max="6134" width="9.7109375" style="12" customWidth="1"/>
    <col min="6135" max="6135" width="0.7109375" style="12" customWidth="1"/>
    <col min="6136" max="6136" width="6.7109375" style="12" customWidth="1"/>
    <col min="6137" max="6383" width="9.28515625" style="12"/>
    <col min="6384" max="6384" width="4.28515625" style="12" customWidth="1"/>
    <col min="6385" max="6385" width="59.7109375" style="12" customWidth="1"/>
    <col min="6386" max="6386" width="10.7109375" style="12" customWidth="1"/>
    <col min="6387" max="6387" width="8" style="12" customWidth="1"/>
    <col min="6388" max="6388" width="0.7109375" style="12" customWidth="1"/>
    <col min="6389" max="6389" width="15.5703125" style="12" customWidth="1"/>
    <col min="6390" max="6390" width="9.7109375" style="12" customWidth="1"/>
    <col min="6391" max="6391" width="0.7109375" style="12" customWidth="1"/>
    <col min="6392" max="6392" width="6.7109375" style="12" customWidth="1"/>
    <col min="6393" max="6639" width="9.28515625" style="12"/>
    <col min="6640" max="6640" width="4.28515625" style="12" customWidth="1"/>
    <col min="6641" max="6641" width="59.7109375" style="12" customWidth="1"/>
    <col min="6642" max="6642" width="10.7109375" style="12" customWidth="1"/>
    <col min="6643" max="6643" width="8" style="12" customWidth="1"/>
    <col min="6644" max="6644" width="0.7109375" style="12" customWidth="1"/>
    <col min="6645" max="6645" width="15.5703125" style="12" customWidth="1"/>
    <col min="6646" max="6646" width="9.7109375" style="12" customWidth="1"/>
    <col min="6647" max="6647" width="0.7109375" style="12" customWidth="1"/>
    <col min="6648" max="6648" width="6.7109375" style="12" customWidth="1"/>
    <col min="6649" max="6895" width="9.28515625" style="12"/>
    <col min="6896" max="6896" width="4.28515625" style="12" customWidth="1"/>
    <col min="6897" max="6897" width="59.7109375" style="12" customWidth="1"/>
    <col min="6898" max="6898" width="10.7109375" style="12" customWidth="1"/>
    <col min="6899" max="6899" width="8" style="12" customWidth="1"/>
    <col min="6900" max="6900" width="0.7109375" style="12" customWidth="1"/>
    <col min="6901" max="6901" width="15.5703125" style="12" customWidth="1"/>
    <col min="6902" max="6902" width="9.7109375" style="12" customWidth="1"/>
    <col min="6903" max="6903" width="0.7109375" style="12" customWidth="1"/>
    <col min="6904" max="6904" width="6.7109375" style="12" customWidth="1"/>
    <col min="6905" max="7151" width="9.28515625" style="12"/>
    <col min="7152" max="7152" width="4.28515625" style="12" customWidth="1"/>
    <col min="7153" max="7153" width="59.7109375" style="12" customWidth="1"/>
    <col min="7154" max="7154" width="10.7109375" style="12" customWidth="1"/>
    <col min="7155" max="7155" width="8" style="12" customWidth="1"/>
    <col min="7156" max="7156" width="0.7109375" style="12" customWidth="1"/>
    <col min="7157" max="7157" width="15.5703125" style="12" customWidth="1"/>
    <col min="7158" max="7158" width="9.7109375" style="12" customWidth="1"/>
    <col min="7159" max="7159" width="0.7109375" style="12" customWidth="1"/>
    <col min="7160" max="7160" width="6.7109375" style="12" customWidth="1"/>
    <col min="7161" max="7407" width="9.28515625" style="12"/>
    <col min="7408" max="7408" width="4.28515625" style="12" customWidth="1"/>
    <col min="7409" max="7409" width="59.7109375" style="12" customWidth="1"/>
    <col min="7410" max="7410" width="10.7109375" style="12" customWidth="1"/>
    <col min="7411" max="7411" width="8" style="12" customWidth="1"/>
    <col min="7412" max="7412" width="0.7109375" style="12" customWidth="1"/>
    <col min="7413" max="7413" width="15.5703125" style="12" customWidth="1"/>
    <col min="7414" max="7414" width="9.7109375" style="12" customWidth="1"/>
    <col min="7415" max="7415" width="0.7109375" style="12" customWidth="1"/>
    <col min="7416" max="7416" width="6.7109375" style="12" customWidth="1"/>
    <col min="7417" max="7663" width="9.28515625" style="12"/>
    <col min="7664" max="7664" width="4.28515625" style="12" customWidth="1"/>
    <col min="7665" max="7665" width="59.7109375" style="12" customWidth="1"/>
    <col min="7666" max="7666" width="10.7109375" style="12" customWidth="1"/>
    <col min="7667" max="7667" width="8" style="12" customWidth="1"/>
    <col min="7668" max="7668" width="0.7109375" style="12" customWidth="1"/>
    <col min="7669" max="7669" width="15.5703125" style="12" customWidth="1"/>
    <col min="7670" max="7670" width="9.7109375" style="12" customWidth="1"/>
    <col min="7671" max="7671" width="0.7109375" style="12" customWidth="1"/>
    <col min="7672" max="7672" width="6.7109375" style="12" customWidth="1"/>
    <col min="7673" max="7919" width="9.28515625" style="12"/>
    <col min="7920" max="7920" width="4.28515625" style="12" customWidth="1"/>
    <col min="7921" max="7921" width="59.7109375" style="12" customWidth="1"/>
    <col min="7922" max="7922" width="10.7109375" style="12" customWidth="1"/>
    <col min="7923" max="7923" width="8" style="12" customWidth="1"/>
    <col min="7924" max="7924" width="0.7109375" style="12" customWidth="1"/>
    <col min="7925" max="7925" width="15.5703125" style="12" customWidth="1"/>
    <col min="7926" max="7926" width="9.7109375" style="12" customWidth="1"/>
    <col min="7927" max="7927" width="0.7109375" style="12" customWidth="1"/>
    <col min="7928" max="7928" width="6.7109375" style="12" customWidth="1"/>
    <col min="7929" max="8175" width="9.28515625" style="12"/>
    <col min="8176" max="8176" width="4.28515625" style="12" customWidth="1"/>
    <col min="8177" max="8177" width="59.7109375" style="12" customWidth="1"/>
    <col min="8178" max="8178" width="10.7109375" style="12" customWidth="1"/>
    <col min="8179" max="8179" width="8" style="12" customWidth="1"/>
    <col min="8180" max="8180" width="0.7109375" style="12" customWidth="1"/>
    <col min="8181" max="8181" width="15.5703125" style="12" customWidth="1"/>
    <col min="8182" max="8182" width="9.7109375" style="12" customWidth="1"/>
    <col min="8183" max="8183" width="0.7109375" style="12" customWidth="1"/>
    <col min="8184" max="8184" width="6.7109375" style="12" customWidth="1"/>
    <col min="8185" max="8431" width="9.28515625" style="12"/>
    <col min="8432" max="8432" width="4.28515625" style="12" customWidth="1"/>
    <col min="8433" max="8433" width="59.7109375" style="12" customWidth="1"/>
    <col min="8434" max="8434" width="10.7109375" style="12" customWidth="1"/>
    <col min="8435" max="8435" width="8" style="12" customWidth="1"/>
    <col min="8436" max="8436" width="0.7109375" style="12" customWidth="1"/>
    <col min="8437" max="8437" width="15.5703125" style="12" customWidth="1"/>
    <col min="8438" max="8438" width="9.7109375" style="12" customWidth="1"/>
    <col min="8439" max="8439" width="0.7109375" style="12" customWidth="1"/>
    <col min="8440" max="8440" width="6.7109375" style="12" customWidth="1"/>
    <col min="8441" max="8687" width="9.28515625" style="12"/>
    <col min="8688" max="8688" width="4.28515625" style="12" customWidth="1"/>
    <col min="8689" max="8689" width="59.7109375" style="12" customWidth="1"/>
    <col min="8690" max="8690" width="10.7109375" style="12" customWidth="1"/>
    <col min="8691" max="8691" width="8" style="12" customWidth="1"/>
    <col min="8692" max="8692" width="0.7109375" style="12" customWidth="1"/>
    <col min="8693" max="8693" width="15.5703125" style="12" customWidth="1"/>
    <col min="8694" max="8694" width="9.7109375" style="12" customWidth="1"/>
    <col min="8695" max="8695" width="0.7109375" style="12" customWidth="1"/>
    <col min="8696" max="8696" width="6.7109375" style="12" customWidth="1"/>
    <col min="8697" max="8943" width="9.28515625" style="12"/>
    <col min="8944" max="8944" width="4.28515625" style="12" customWidth="1"/>
    <col min="8945" max="8945" width="59.7109375" style="12" customWidth="1"/>
    <col min="8946" max="8946" width="10.7109375" style="12" customWidth="1"/>
    <col min="8947" max="8947" width="8" style="12" customWidth="1"/>
    <col min="8948" max="8948" width="0.7109375" style="12" customWidth="1"/>
    <col min="8949" max="8949" width="15.5703125" style="12" customWidth="1"/>
    <col min="8950" max="8950" width="9.7109375" style="12" customWidth="1"/>
    <col min="8951" max="8951" width="0.7109375" style="12" customWidth="1"/>
    <col min="8952" max="8952" width="6.7109375" style="12" customWidth="1"/>
    <col min="8953" max="9199" width="9.28515625" style="12"/>
    <col min="9200" max="9200" width="4.28515625" style="12" customWidth="1"/>
    <col min="9201" max="9201" width="59.7109375" style="12" customWidth="1"/>
    <col min="9202" max="9202" width="10.7109375" style="12" customWidth="1"/>
    <col min="9203" max="9203" width="8" style="12" customWidth="1"/>
    <col min="9204" max="9204" width="0.7109375" style="12" customWidth="1"/>
    <col min="9205" max="9205" width="15.5703125" style="12" customWidth="1"/>
    <col min="9206" max="9206" width="9.7109375" style="12" customWidth="1"/>
    <col min="9207" max="9207" width="0.7109375" style="12" customWidth="1"/>
    <col min="9208" max="9208" width="6.7109375" style="12" customWidth="1"/>
    <col min="9209" max="9455" width="9.28515625" style="12"/>
    <col min="9456" max="9456" width="4.28515625" style="12" customWidth="1"/>
    <col min="9457" max="9457" width="59.7109375" style="12" customWidth="1"/>
    <col min="9458" max="9458" width="10.7109375" style="12" customWidth="1"/>
    <col min="9459" max="9459" width="8" style="12" customWidth="1"/>
    <col min="9460" max="9460" width="0.7109375" style="12" customWidth="1"/>
    <col min="9461" max="9461" width="15.5703125" style="12" customWidth="1"/>
    <col min="9462" max="9462" width="9.7109375" style="12" customWidth="1"/>
    <col min="9463" max="9463" width="0.7109375" style="12" customWidth="1"/>
    <col min="9464" max="9464" width="6.7109375" style="12" customWidth="1"/>
    <col min="9465" max="9711" width="9.28515625" style="12"/>
    <col min="9712" max="9712" width="4.28515625" style="12" customWidth="1"/>
    <col min="9713" max="9713" width="59.7109375" style="12" customWidth="1"/>
    <col min="9714" max="9714" width="10.7109375" style="12" customWidth="1"/>
    <col min="9715" max="9715" width="8" style="12" customWidth="1"/>
    <col min="9716" max="9716" width="0.7109375" style="12" customWidth="1"/>
    <col min="9717" max="9717" width="15.5703125" style="12" customWidth="1"/>
    <col min="9718" max="9718" width="9.7109375" style="12" customWidth="1"/>
    <col min="9719" max="9719" width="0.7109375" style="12" customWidth="1"/>
    <col min="9720" max="9720" width="6.7109375" style="12" customWidth="1"/>
    <col min="9721" max="9967" width="9.28515625" style="12"/>
    <col min="9968" max="9968" width="4.28515625" style="12" customWidth="1"/>
    <col min="9969" max="9969" width="59.7109375" style="12" customWidth="1"/>
    <col min="9970" max="9970" width="10.7109375" style="12" customWidth="1"/>
    <col min="9971" max="9971" width="8" style="12" customWidth="1"/>
    <col min="9972" max="9972" width="0.7109375" style="12" customWidth="1"/>
    <col min="9973" max="9973" width="15.5703125" style="12" customWidth="1"/>
    <col min="9974" max="9974" width="9.7109375" style="12" customWidth="1"/>
    <col min="9975" max="9975" width="0.7109375" style="12" customWidth="1"/>
    <col min="9976" max="9976" width="6.7109375" style="12" customWidth="1"/>
    <col min="9977" max="10223" width="9.28515625" style="12"/>
    <col min="10224" max="10224" width="4.28515625" style="12" customWidth="1"/>
    <col min="10225" max="10225" width="59.7109375" style="12" customWidth="1"/>
    <col min="10226" max="10226" width="10.7109375" style="12" customWidth="1"/>
    <col min="10227" max="10227" width="8" style="12" customWidth="1"/>
    <col min="10228" max="10228" width="0.7109375" style="12" customWidth="1"/>
    <col min="10229" max="10229" width="15.5703125" style="12" customWidth="1"/>
    <col min="10230" max="10230" width="9.7109375" style="12" customWidth="1"/>
    <col min="10231" max="10231" width="0.7109375" style="12" customWidth="1"/>
    <col min="10232" max="10232" width="6.7109375" style="12" customWidth="1"/>
    <col min="10233" max="10479" width="9.28515625" style="12"/>
    <col min="10480" max="10480" width="4.28515625" style="12" customWidth="1"/>
    <col min="10481" max="10481" width="59.7109375" style="12" customWidth="1"/>
    <col min="10482" max="10482" width="10.7109375" style="12" customWidth="1"/>
    <col min="10483" max="10483" width="8" style="12" customWidth="1"/>
    <col min="10484" max="10484" width="0.7109375" style="12" customWidth="1"/>
    <col min="10485" max="10485" width="15.5703125" style="12" customWidth="1"/>
    <col min="10486" max="10486" width="9.7109375" style="12" customWidth="1"/>
    <col min="10487" max="10487" width="0.7109375" style="12" customWidth="1"/>
    <col min="10488" max="10488" width="6.7109375" style="12" customWidth="1"/>
    <col min="10489" max="10735" width="9.28515625" style="12"/>
    <col min="10736" max="10736" width="4.28515625" style="12" customWidth="1"/>
    <col min="10737" max="10737" width="59.7109375" style="12" customWidth="1"/>
    <col min="10738" max="10738" width="10.7109375" style="12" customWidth="1"/>
    <col min="10739" max="10739" width="8" style="12" customWidth="1"/>
    <col min="10740" max="10740" width="0.7109375" style="12" customWidth="1"/>
    <col min="10741" max="10741" width="15.5703125" style="12" customWidth="1"/>
    <col min="10742" max="10742" width="9.7109375" style="12" customWidth="1"/>
    <col min="10743" max="10743" width="0.7109375" style="12" customWidth="1"/>
    <col min="10744" max="10744" width="6.7109375" style="12" customWidth="1"/>
    <col min="10745" max="10991" width="9.28515625" style="12"/>
    <col min="10992" max="10992" width="4.28515625" style="12" customWidth="1"/>
    <col min="10993" max="10993" width="59.7109375" style="12" customWidth="1"/>
    <col min="10994" max="10994" width="10.7109375" style="12" customWidth="1"/>
    <col min="10995" max="10995" width="8" style="12" customWidth="1"/>
    <col min="10996" max="10996" width="0.7109375" style="12" customWidth="1"/>
    <col min="10997" max="10997" width="15.5703125" style="12" customWidth="1"/>
    <col min="10998" max="10998" width="9.7109375" style="12" customWidth="1"/>
    <col min="10999" max="10999" width="0.7109375" style="12" customWidth="1"/>
    <col min="11000" max="11000" width="6.7109375" style="12" customWidth="1"/>
    <col min="11001" max="11247" width="9.28515625" style="12"/>
    <col min="11248" max="11248" width="4.28515625" style="12" customWidth="1"/>
    <col min="11249" max="11249" width="59.7109375" style="12" customWidth="1"/>
    <col min="11250" max="11250" width="10.7109375" style="12" customWidth="1"/>
    <col min="11251" max="11251" width="8" style="12" customWidth="1"/>
    <col min="11252" max="11252" width="0.7109375" style="12" customWidth="1"/>
    <col min="11253" max="11253" width="15.5703125" style="12" customWidth="1"/>
    <col min="11254" max="11254" width="9.7109375" style="12" customWidth="1"/>
    <col min="11255" max="11255" width="0.7109375" style="12" customWidth="1"/>
    <col min="11256" max="11256" width="6.7109375" style="12" customWidth="1"/>
    <col min="11257" max="11503" width="9.28515625" style="12"/>
    <col min="11504" max="11504" width="4.28515625" style="12" customWidth="1"/>
    <col min="11505" max="11505" width="59.7109375" style="12" customWidth="1"/>
    <col min="11506" max="11506" width="10.7109375" style="12" customWidth="1"/>
    <col min="11507" max="11507" width="8" style="12" customWidth="1"/>
    <col min="11508" max="11508" width="0.7109375" style="12" customWidth="1"/>
    <col min="11509" max="11509" width="15.5703125" style="12" customWidth="1"/>
    <col min="11510" max="11510" width="9.7109375" style="12" customWidth="1"/>
    <col min="11511" max="11511" width="0.7109375" style="12" customWidth="1"/>
    <col min="11512" max="11512" width="6.7109375" style="12" customWidth="1"/>
    <col min="11513" max="11759" width="9.28515625" style="12"/>
    <col min="11760" max="11760" width="4.28515625" style="12" customWidth="1"/>
    <col min="11761" max="11761" width="59.7109375" style="12" customWidth="1"/>
    <col min="11762" max="11762" width="10.7109375" style="12" customWidth="1"/>
    <col min="11763" max="11763" width="8" style="12" customWidth="1"/>
    <col min="11764" max="11764" width="0.7109375" style="12" customWidth="1"/>
    <col min="11765" max="11765" width="15.5703125" style="12" customWidth="1"/>
    <col min="11766" max="11766" width="9.7109375" style="12" customWidth="1"/>
    <col min="11767" max="11767" width="0.7109375" style="12" customWidth="1"/>
    <col min="11768" max="11768" width="6.7109375" style="12" customWidth="1"/>
    <col min="11769" max="12015" width="9.28515625" style="12"/>
    <col min="12016" max="12016" width="4.28515625" style="12" customWidth="1"/>
    <col min="12017" max="12017" width="59.7109375" style="12" customWidth="1"/>
    <col min="12018" max="12018" width="10.7109375" style="12" customWidth="1"/>
    <col min="12019" max="12019" width="8" style="12" customWidth="1"/>
    <col min="12020" max="12020" width="0.7109375" style="12" customWidth="1"/>
    <col min="12021" max="12021" width="15.5703125" style="12" customWidth="1"/>
    <col min="12022" max="12022" width="9.7109375" style="12" customWidth="1"/>
    <col min="12023" max="12023" width="0.7109375" style="12" customWidth="1"/>
    <col min="12024" max="12024" width="6.7109375" style="12" customWidth="1"/>
    <col min="12025" max="12271" width="9.28515625" style="12"/>
    <col min="12272" max="12272" width="4.28515625" style="12" customWidth="1"/>
    <col min="12273" max="12273" width="59.7109375" style="12" customWidth="1"/>
    <col min="12274" max="12274" width="10.7109375" style="12" customWidth="1"/>
    <col min="12275" max="12275" width="8" style="12" customWidth="1"/>
    <col min="12276" max="12276" width="0.7109375" style="12" customWidth="1"/>
    <col min="12277" max="12277" width="15.5703125" style="12" customWidth="1"/>
    <col min="12278" max="12278" width="9.7109375" style="12" customWidth="1"/>
    <col min="12279" max="12279" width="0.7109375" style="12" customWidth="1"/>
    <col min="12280" max="12280" width="6.7109375" style="12" customWidth="1"/>
    <col min="12281" max="12527" width="9.28515625" style="12"/>
    <col min="12528" max="12528" width="4.28515625" style="12" customWidth="1"/>
    <col min="12529" max="12529" width="59.7109375" style="12" customWidth="1"/>
    <col min="12530" max="12530" width="10.7109375" style="12" customWidth="1"/>
    <col min="12531" max="12531" width="8" style="12" customWidth="1"/>
    <col min="12532" max="12532" width="0.7109375" style="12" customWidth="1"/>
    <col min="12533" max="12533" width="15.5703125" style="12" customWidth="1"/>
    <col min="12534" max="12534" width="9.7109375" style="12" customWidth="1"/>
    <col min="12535" max="12535" width="0.7109375" style="12" customWidth="1"/>
    <col min="12536" max="12536" width="6.7109375" style="12" customWidth="1"/>
    <col min="12537" max="12783" width="9.28515625" style="12"/>
    <col min="12784" max="12784" width="4.28515625" style="12" customWidth="1"/>
    <col min="12785" max="12785" width="59.7109375" style="12" customWidth="1"/>
    <col min="12786" max="12786" width="10.7109375" style="12" customWidth="1"/>
    <col min="12787" max="12787" width="8" style="12" customWidth="1"/>
    <col min="12788" max="12788" width="0.7109375" style="12" customWidth="1"/>
    <col min="12789" max="12789" width="15.5703125" style="12" customWidth="1"/>
    <col min="12790" max="12790" width="9.7109375" style="12" customWidth="1"/>
    <col min="12791" max="12791" width="0.7109375" style="12" customWidth="1"/>
    <col min="12792" max="12792" width="6.7109375" style="12" customWidth="1"/>
    <col min="12793" max="13039" width="9.28515625" style="12"/>
    <col min="13040" max="13040" width="4.28515625" style="12" customWidth="1"/>
    <col min="13041" max="13041" width="59.7109375" style="12" customWidth="1"/>
    <col min="13042" max="13042" width="10.7109375" style="12" customWidth="1"/>
    <col min="13043" max="13043" width="8" style="12" customWidth="1"/>
    <col min="13044" max="13044" width="0.7109375" style="12" customWidth="1"/>
    <col min="13045" max="13045" width="15.5703125" style="12" customWidth="1"/>
    <col min="13046" max="13046" width="9.7109375" style="12" customWidth="1"/>
    <col min="13047" max="13047" width="0.7109375" style="12" customWidth="1"/>
    <col min="13048" max="13048" width="6.7109375" style="12" customWidth="1"/>
    <col min="13049" max="13295" width="9.28515625" style="12"/>
    <col min="13296" max="13296" width="4.28515625" style="12" customWidth="1"/>
    <col min="13297" max="13297" width="59.7109375" style="12" customWidth="1"/>
    <col min="13298" max="13298" width="10.7109375" style="12" customWidth="1"/>
    <col min="13299" max="13299" width="8" style="12" customWidth="1"/>
    <col min="13300" max="13300" width="0.7109375" style="12" customWidth="1"/>
    <col min="13301" max="13301" width="15.5703125" style="12" customWidth="1"/>
    <col min="13302" max="13302" width="9.7109375" style="12" customWidth="1"/>
    <col min="13303" max="13303" width="0.7109375" style="12" customWidth="1"/>
    <col min="13304" max="13304" width="6.7109375" style="12" customWidth="1"/>
    <col min="13305" max="13551" width="9.28515625" style="12"/>
    <col min="13552" max="13552" width="4.28515625" style="12" customWidth="1"/>
    <col min="13553" max="13553" width="59.7109375" style="12" customWidth="1"/>
    <col min="13554" max="13554" width="10.7109375" style="12" customWidth="1"/>
    <col min="13555" max="13555" width="8" style="12" customWidth="1"/>
    <col min="13556" max="13556" width="0.7109375" style="12" customWidth="1"/>
    <col min="13557" max="13557" width="15.5703125" style="12" customWidth="1"/>
    <col min="13558" max="13558" width="9.7109375" style="12" customWidth="1"/>
    <col min="13559" max="13559" width="0.7109375" style="12" customWidth="1"/>
    <col min="13560" max="13560" width="6.7109375" style="12" customWidth="1"/>
    <col min="13561" max="13807" width="9.28515625" style="12"/>
    <col min="13808" max="13808" width="4.28515625" style="12" customWidth="1"/>
    <col min="13809" max="13809" width="59.7109375" style="12" customWidth="1"/>
    <col min="13810" max="13810" width="10.7109375" style="12" customWidth="1"/>
    <col min="13811" max="13811" width="8" style="12" customWidth="1"/>
    <col min="13812" max="13812" width="0.7109375" style="12" customWidth="1"/>
    <col min="13813" max="13813" width="15.5703125" style="12" customWidth="1"/>
    <col min="13814" max="13814" width="9.7109375" style="12" customWidth="1"/>
    <col min="13815" max="13815" width="0.7109375" style="12" customWidth="1"/>
    <col min="13816" max="13816" width="6.7109375" style="12" customWidth="1"/>
    <col min="13817" max="14063" width="9.28515625" style="12"/>
    <col min="14064" max="14064" width="4.28515625" style="12" customWidth="1"/>
    <col min="14065" max="14065" width="59.7109375" style="12" customWidth="1"/>
    <col min="14066" max="14066" width="10.7109375" style="12" customWidth="1"/>
    <col min="14067" max="14067" width="8" style="12" customWidth="1"/>
    <col min="14068" max="14068" width="0.7109375" style="12" customWidth="1"/>
    <col min="14069" max="14069" width="15.5703125" style="12" customWidth="1"/>
    <col min="14070" max="14070" width="9.7109375" style="12" customWidth="1"/>
    <col min="14071" max="14071" width="0.7109375" style="12" customWidth="1"/>
    <col min="14072" max="14072" width="6.7109375" style="12" customWidth="1"/>
    <col min="14073" max="14319" width="9.28515625" style="12"/>
    <col min="14320" max="14320" width="4.28515625" style="12" customWidth="1"/>
    <col min="14321" max="14321" width="59.7109375" style="12" customWidth="1"/>
    <col min="14322" max="14322" width="10.7109375" style="12" customWidth="1"/>
    <col min="14323" max="14323" width="8" style="12" customWidth="1"/>
    <col min="14324" max="14324" width="0.7109375" style="12" customWidth="1"/>
    <col min="14325" max="14325" width="15.5703125" style="12" customWidth="1"/>
    <col min="14326" max="14326" width="9.7109375" style="12" customWidth="1"/>
    <col min="14327" max="14327" width="0.7109375" style="12" customWidth="1"/>
    <col min="14328" max="14328" width="6.7109375" style="12" customWidth="1"/>
    <col min="14329" max="14575" width="9.28515625" style="12"/>
    <col min="14576" max="14576" width="4.28515625" style="12" customWidth="1"/>
    <col min="14577" max="14577" width="59.7109375" style="12" customWidth="1"/>
    <col min="14578" max="14578" width="10.7109375" style="12" customWidth="1"/>
    <col min="14579" max="14579" width="8" style="12" customWidth="1"/>
    <col min="14580" max="14580" width="0.7109375" style="12" customWidth="1"/>
    <col min="14581" max="14581" width="15.5703125" style="12" customWidth="1"/>
    <col min="14582" max="14582" width="9.7109375" style="12" customWidth="1"/>
    <col min="14583" max="14583" width="0.7109375" style="12" customWidth="1"/>
    <col min="14584" max="14584" width="6.7109375" style="12" customWidth="1"/>
    <col min="14585" max="14831" width="9.28515625" style="12"/>
    <col min="14832" max="14832" width="4.28515625" style="12" customWidth="1"/>
    <col min="14833" max="14833" width="59.7109375" style="12" customWidth="1"/>
    <col min="14834" max="14834" width="10.7109375" style="12" customWidth="1"/>
    <col min="14835" max="14835" width="8" style="12" customWidth="1"/>
    <col min="14836" max="14836" width="0.7109375" style="12" customWidth="1"/>
    <col min="14837" max="14837" width="15.5703125" style="12" customWidth="1"/>
    <col min="14838" max="14838" width="9.7109375" style="12" customWidth="1"/>
    <col min="14839" max="14839" width="0.7109375" style="12" customWidth="1"/>
    <col min="14840" max="14840" width="6.7109375" style="12" customWidth="1"/>
    <col min="14841" max="15087" width="9.28515625" style="12"/>
    <col min="15088" max="15088" width="4.28515625" style="12" customWidth="1"/>
    <col min="15089" max="15089" width="59.7109375" style="12" customWidth="1"/>
    <col min="15090" max="15090" width="10.7109375" style="12" customWidth="1"/>
    <col min="15091" max="15091" width="8" style="12" customWidth="1"/>
    <col min="15092" max="15092" width="0.7109375" style="12" customWidth="1"/>
    <col min="15093" max="15093" width="15.5703125" style="12" customWidth="1"/>
    <col min="15094" max="15094" width="9.7109375" style="12" customWidth="1"/>
    <col min="15095" max="15095" width="0.7109375" style="12" customWidth="1"/>
    <col min="15096" max="15096" width="6.7109375" style="12" customWidth="1"/>
    <col min="15097" max="15343" width="9.28515625" style="12"/>
    <col min="15344" max="15344" width="4.28515625" style="12" customWidth="1"/>
    <col min="15345" max="15345" width="59.7109375" style="12" customWidth="1"/>
    <col min="15346" max="15346" width="10.7109375" style="12" customWidth="1"/>
    <col min="15347" max="15347" width="8" style="12" customWidth="1"/>
    <col min="15348" max="15348" width="0.7109375" style="12" customWidth="1"/>
    <col min="15349" max="15349" width="15.5703125" style="12" customWidth="1"/>
    <col min="15350" max="15350" width="9.7109375" style="12" customWidth="1"/>
    <col min="15351" max="15351" width="0.7109375" style="12" customWidth="1"/>
    <col min="15352" max="15352" width="6.7109375" style="12" customWidth="1"/>
    <col min="15353" max="15599" width="9.28515625" style="12"/>
    <col min="15600" max="15600" width="4.28515625" style="12" customWidth="1"/>
    <col min="15601" max="15601" width="59.7109375" style="12" customWidth="1"/>
    <col min="15602" max="15602" width="10.7109375" style="12" customWidth="1"/>
    <col min="15603" max="15603" width="8" style="12" customWidth="1"/>
    <col min="15604" max="15604" width="0.7109375" style="12" customWidth="1"/>
    <col min="15605" max="15605" width="15.5703125" style="12" customWidth="1"/>
    <col min="15606" max="15606" width="9.7109375" style="12" customWidth="1"/>
    <col min="15607" max="15607" width="0.7109375" style="12" customWidth="1"/>
    <col min="15608" max="15608" width="6.7109375" style="12" customWidth="1"/>
    <col min="15609" max="15855" width="9.28515625" style="12"/>
    <col min="15856" max="15856" width="4.28515625" style="12" customWidth="1"/>
    <col min="15857" max="15857" width="59.7109375" style="12" customWidth="1"/>
    <col min="15858" max="15858" width="10.7109375" style="12" customWidth="1"/>
    <col min="15859" max="15859" width="8" style="12" customWidth="1"/>
    <col min="15860" max="15860" width="0.7109375" style="12" customWidth="1"/>
    <col min="15861" max="15861" width="15.5703125" style="12" customWidth="1"/>
    <col min="15862" max="15862" width="9.7109375" style="12" customWidth="1"/>
    <col min="15863" max="15863" width="0.7109375" style="12" customWidth="1"/>
    <col min="15864" max="15864" width="6.7109375" style="12" customWidth="1"/>
    <col min="15865" max="16111" width="9.28515625" style="12"/>
    <col min="16112" max="16112" width="4.28515625" style="12" customWidth="1"/>
    <col min="16113" max="16113" width="59.7109375" style="12" customWidth="1"/>
    <col min="16114" max="16114" width="10.7109375" style="12" customWidth="1"/>
    <col min="16115" max="16115" width="8" style="12" customWidth="1"/>
    <col min="16116" max="16116" width="0.7109375" style="12" customWidth="1"/>
    <col min="16117" max="16117" width="15.5703125" style="12" customWidth="1"/>
    <col min="16118" max="16118" width="9.7109375" style="12" customWidth="1"/>
    <col min="16119" max="16119" width="0.7109375" style="12" customWidth="1"/>
    <col min="16120" max="16120" width="6.7109375" style="12" customWidth="1"/>
    <col min="16121" max="16367" width="9.28515625" style="12"/>
    <col min="16368" max="16374" width="9.28515625" style="12" customWidth="1"/>
    <col min="16375" max="16384" width="9.28515625" style="12"/>
  </cols>
  <sheetData>
    <row r="1" spans="1:9" ht="15.75" customHeight="1" x14ac:dyDescent="0.15"/>
    <row r="2" spans="1:9" s="83" customFormat="1" ht="16.5" customHeight="1" x14ac:dyDescent="0.25">
      <c r="A2" s="92"/>
      <c r="B2" s="434" t="s">
        <v>79</v>
      </c>
      <c r="C2" s="435"/>
      <c r="D2" s="57"/>
      <c r="E2" s="57"/>
    </row>
    <row r="3" spans="1:9" s="83" customFormat="1" ht="16.5" customHeight="1" x14ac:dyDescent="0.25">
      <c r="A3" s="92"/>
      <c r="B3"/>
      <c r="C3"/>
      <c r="D3"/>
      <c r="E3"/>
    </row>
    <row r="4" spans="1:9" s="2" customFormat="1" ht="16.5" customHeight="1" x14ac:dyDescent="0.25">
      <c r="A4" s="93"/>
      <c r="C4" s="4"/>
      <c r="D4" s="174" t="s">
        <v>1</v>
      </c>
      <c r="E4" s="145">
        <f>CoverPage!B15</f>
        <v>0</v>
      </c>
    </row>
    <row r="5" spans="1:9" s="83" customFormat="1" ht="16.5" customHeight="1" x14ac:dyDescent="0.25">
      <c r="A5" s="92"/>
      <c r="C5" s="231" t="s">
        <v>253</v>
      </c>
      <c r="D5" s="437">
        <f>CoverPage!B7</f>
        <v>0</v>
      </c>
      <c r="E5" s="439"/>
      <c r="G5" s="245"/>
      <c r="H5" s="253"/>
      <c r="I5" s="254"/>
    </row>
    <row r="6" spans="1:9" s="83" customFormat="1" ht="16.5" customHeight="1" x14ac:dyDescent="0.25">
      <c r="A6" s="92"/>
      <c r="B6" s="113" t="s">
        <v>80</v>
      </c>
      <c r="C6" s="175" t="s">
        <v>3</v>
      </c>
      <c r="D6" s="448">
        <f>CoverPage!B3</f>
        <v>0</v>
      </c>
      <c r="E6" s="448"/>
      <c r="F6" s="94"/>
      <c r="H6" s="255"/>
      <c r="I6" s="255"/>
    </row>
    <row r="7" spans="1:9" s="83" customFormat="1" ht="16.5" customHeight="1" x14ac:dyDescent="0.25">
      <c r="A7" s="92"/>
      <c r="B7" s="113"/>
      <c r="C7" s="158" t="s">
        <v>251</v>
      </c>
      <c r="D7" s="438">
        <f>CoverPage!B4</f>
        <v>0</v>
      </c>
      <c r="E7" s="439"/>
      <c r="F7" s="94"/>
      <c r="H7" s="255"/>
      <c r="I7" s="255"/>
    </row>
    <row r="8" spans="1:9" s="83" customFormat="1" ht="16.5" customHeight="1" x14ac:dyDescent="0.25">
      <c r="A8" s="92"/>
      <c r="B8" s="95"/>
      <c r="C8" s="217" t="s">
        <v>135</v>
      </c>
      <c r="D8" s="153" t="s">
        <v>136</v>
      </c>
      <c r="E8" s="367">
        <f>CoverPage!B5</f>
        <v>0</v>
      </c>
      <c r="H8" s="255"/>
      <c r="I8" s="255"/>
    </row>
    <row r="9" spans="1:9" s="83" customFormat="1" ht="16.5" customHeight="1" x14ac:dyDescent="0.25">
      <c r="A9" s="92"/>
      <c r="B9" s="95"/>
      <c r="C9" s="217"/>
      <c r="D9" s="153" t="s">
        <v>137</v>
      </c>
      <c r="E9" s="367">
        <f>CoverPage!B6</f>
        <v>0</v>
      </c>
    </row>
    <row r="10" spans="1:9" s="241" customFormat="1" ht="52.5" x14ac:dyDescent="0.25">
      <c r="A10" s="240" t="s">
        <v>5</v>
      </c>
      <c r="B10" s="239" t="s">
        <v>416</v>
      </c>
      <c r="C10" s="239" t="s">
        <v>422</v>
      </c>
      <c r="D10" s="239" t="s">
        <v>417</v>
      </c>
      <c r="E10" s="239" t="s">
        <v>418</v>
      </c>
      <c r="F10" s="239" t="s">
        <v>419</v>
      </c>
      <c r="G10" s="239" t="s">
        <v>420</v>
      </c>
      <c r="H10" s="239" t="s">
        <v>421</v>
      </c>
    </row>
    <row r="11" spans="1:9" s="95" customFormat="1" ht="42" customHeight="1" x14ac:dyDescent="0.25">
      <c r="A11" s="247">
        <v>1</v>
      </c>
      <c r="B11" s="248"/>
      <c r="C11" s="249"/>
      <c r="D11" s="242"/>
      <c r="E11" s="250"/>
      <c r="F11" s="389"/>
      <c r="G11" s="251">
        <f>IF(E11="Yes",IF(F11&gt;$C$28,F11-$C$28,F11-$C$28),F11)</f>
        <v>0</v>
      </c>
      <c r="H11" s="252">
        <f>G11*C11</f>
        <v>0</v>
      </c>
    </row>
    <row r="12" spans="1:9" s="95" customFormat="1" ht="42" customHeight="1" x14ac:dyDescent="0.25">
      <c r="A12" s="247">
        <v>2</v>
      </c>
      <c r="B12" s="248"/>
      <c r="C12" s="249"/>
      <c r="D12" s="242"/>
      <c r="E12" s="250"/>
      <c r="F12" s="389"/>
      <c r="G12" s="251">
        <f t="shared" ref="G12:G25" si="0">IF(E12="Yes",IF(F12&gt;$C$28,F12-$C$28,F12-$C$28),F12)</f>
        <v>0</v>
      </c>
      <c r="H12" s="252">
        <f t="shared" ref="H12:H25" si="1">G12*C12</f>
        <v>0</v>
      </c>
    </row>
    <row r="13" spans="1:9" s="95" customFormat="1" ht="42" customHeight="1" x14ac:dyDescent="0.25">
      <c r="A13" s="247">
        <v>3</v>
      </c>
      <c r="B13" s="248" t="s">
        <v>110</v>
      </c>
      <c r="C13" s="249"/>
      <c r="D13" s="242"/>
      <c r="E13" s="250"/>
      <c r="F13" s="389"/>
      <c r="G13" s="251">
        <f t="shared" si="0"/>
        <v>0</v>
      </c>
      <c r="H13" s="252">
        <f t="shared" si="1"/>
        <v>0</v>
      </c>
    </row>
    <row r="14" spans="1:9" s="95" customFormat="1" ht="42" customHeight="1" x14ac:dyDescent="0.25">
      <c r="A14" s="247">
        <v>4</v>
      </c>
      <c r="B14" s="248"/>
      <c r="C14" s="249"/>
      <c r="D14" s="242"/>
      <c r="E14" s="250"/>
      <c r="F14" s="389"/>
      <c r="G14" s="251">
        <f t="shared" si="0"/>
        <v>0</v>
      </c>
      <c r="H14" s="252">
        <f t="shared" si="1"/>
        <v>0</v>
      </c>
    </row>
    <row r="15" spans="1:9" s="95" customFormat="1" ht="42" customHeight="1" x14ac:dyDescent="0.25">
      <c r="A15" s="247">
        <v>5</v>
      </c>
      <c r="B15" s="248"/>
      <c r="C15" s="249"/>
      <c r="D15" s="242"/>
      <c r="E15" s="250"/>
      <c r="F15" s="389"/>
      <c r="G15" s="251">
        <f t="shared" si="0"/>
        <v>0</v>
      </c>
      <c r="H15" s="252">
        <f t="shared" si="1"/>
        <v>0</v>
      </c>
    </row>
    <row r="16" spans="1:9" s="95" customFormat="1" ht="42" customHeight="1" x14ac:dyDescent="0.25">
      <c r="A16" s="247">
        <v>6</v>
      </c>
      <c r="B16" s="248"/>
      <c r="C16" s="249"/>
      <c r="D16" s="242"/>
      <c r="E16" s="250"/>
      <c r="F16" s="389"/>
      <c r="G16" s="251">
        <f t="shared" si="0"/>
        <v>0</v>
      </c>
      <c r="H16" s="252">
        <f t="shared" si="1"/>
        <v>0</v>
      </c>
    </row>
    <row r="17" spans="1:8" s="95" customFormat="1" ht="42" customHeight="1" x14ac:dyDescent="0.25">
      <c r="A17" s="247">
        <v>7</v>
      </c>
      <c r="B17" s="248"/>
      <c r="C17" s="249"/>
      <c r="D17" s="242"/>
      <c r="E17" s="250"/>
      <c r="F17" s="389"/>
      <c r="G17" s="251">
        <f t="shared" si="0"/>
        <v>0</v>
      </c>
      <c r="H17" s="252">
        <f t="shared" si="1"/>
        <v>0</v>
      </c>
    </row>
    <row r="18" spans="1:8" s="95" customFormat="1" ht="42" customHeight="1" x14ac:dyDescent="0.25">
      <c r="A18" s="247">
        <v>8</v>
      </c>
      <c r="B18" s="248"/>
      <c r="C18" s="249"/>
      <c r="D18" s="242"/>
      <c r="E18" s="250"/>
      <c r="F18" s="389"/>
      <c r="G18" s="251">
        <f t="shared" si="0"/>
        <v>0</v>
      </c>
      <c r="H18" s="252">
        <f t="shared" si="1"/>
        <v>0</v>
      </c>
    </row>
    <row r="19" spans="1:8" s="95" customFormat="1" ht="42" customHeight="1" x14ac:dyDescent="0.25">
      <c r="A19" s="247">
        <v>9</v>
      </c>
      <c r="B19" s="248"/>
      <c r="C19" s="249"/>
      <c r="D19" s="242"/>
      <c r="E19" s="250"/>
      <c r="F19" s="389"/>
      <c r="G19" s="251">
        <f t="shared" si="0"/>
        <v>0</v>
      </c>
      <c r="H19" s="252">
        <f t="shared" si="1"/>
        <v>0</v>
      </c>
    </row>
    <row r="20" spans="1:8" s="95" customFormat="1" ht="42" customHeight="1" x14ac:dyDescent="0.25">
      <c r="A20" s="247">
        <v>10</v>
      </c>
      <c r="B20" s="248"/>
      <c r="C20" s="249"/>
      <c r="D20" s="242"/>
      <c r="E20" s="250"/>
      <c r="F20" s="389"/>
      <c r="G20" s="251">
        <f t="shared" si="0"/>
        <v>0</v>
      </c>
      <c r="H20" s="252">
        <f t="shared" si="1"/>
        <v>0</v>
      </c>
    </row>
    <row r="21" spans="1:8" s="95" customFormat="1" ht="42" customHeight="1" x14ac:dyDescent="0.25">
      <c r="A21" s="247">
        <v>11</v>
      </c>
      <c r="B21" s="248"/>
      <c r="C21" s="249"/>
      <c r="D21" s="242"/>
      <c r="E21" s="250"/>
      <c r="F21" s="389"/>
      <c r="G21" s="251">
        <f t="shared" si="0"/>
        <v>0</v>
      </c>
      <c r="H21" s="252">
        <f t="shared" si="1"/>
        <v>0</v>
      </c>
    </row>
    <row r="22" spans="1:8" s="95" customFormat="1" ht="42" customHeight="1" x14ac:dyDescent="0.25">
      <c r="A22" s="247">
        <v>12</v>
      </c>
      <c r="B22" s="248"/>
      <c r="C22" s="249"/>
      <c r="D22" s="242"/>
      <c r="E22" s="250"/>
      <c r="F22" s="389"/>
      <c r="G22" s="251">
        <f t="shared" si="0"/>
        <v>0</v>
      </c>
      <c r="H22" s="252">
        <f t="shared" si="1"/>
        <v>0</v>
      </c>
    </row>
    <row r="23" spans="1:8" s="95" customFormat="1" ht="42" customHeight="1" x14ac:dyDescent="0.25">
      <c r="A23" s="247">
        <v>13</v>
      </c>
      <c r="B23" s="248"/>
      <c r="C23" s="249"/>
      <c r="D23" s="242"/>
      <c r="E23" s="250"/>
      <c r="F23" s="389"/>
      <c r="G23" s="251">
        <f t="shared" si="0"/>
        <v>0</v>
      </c>
      <c r="H23" s="252">
        <f t="shared" si="1"/>
        <v>0</v>
      </c>
    </row>
    <row r="24" spans="1:8" s="95" customFormat="1" ht="42" customHeight="1" x14ac:dyDescent="0.25">
      <c r="A24" s="247">
        <v>14</v>
      </c>
      <c r="B24" s="248"/>
      <c r="C24" s="249"/>
      <c r="D24" s="242"/>
      <c r="E24" s="250"/>
      <c r="F24" s="389"/>
      <c r="G24" s="251">
        <f t="shared" si="0"/>
        <v>0</v>
      </c>
      <c r="H24" s="252">
        <f t="shared" si="1"/>
        <v>0</v>
      </c>
    </row>
    <row r="25" spans="1:8" s="95" customFormat="1" ht="42" customHeight="1" thickBot="1" x14ac:dyDescent="0.3">
      <c r="A25" s="247">
        <v>15</v>
      </c>
      <c r="B25" s="248"/>
      <c r="C25" s="249"/>
      <c r="D25" s="242"/>
      <c r="E25" s="250"/>
      <c r="F25" s="389"/>
      <c r="G25" s="251">
        <f t="shared" si="0"/>
        <v>0</v>
      </c>
      <c r="H25" s="252">
        <f t="shared" si="1"/>
        <v>0</v>
      </c>
    </row>
    <row r="26" spans="1:8" s="1" customFormat="1" ht="14.25" customHeight="1" thickTop="1" x14ac:dyDescent="0.25">
      <c r="A26" s="100">
        <v>16</v>
      </c>
      <c r="B26" s="101" t="s">
        <v>81</v>
      </c>
      <c r="C26" s="246">
        <f>SUM(C11:C25)</f>
        <v>0</v>
      </c>
      <c r="D26" s="232" t="s">
        <v>110</v>
      </c>
      <c r="E26" s="232">
        <f>SUM(E11:E25)</f>
        <v>0</v>
      </c>
      <c r="F26" s="232"/>
      <c r="G26" s="232"/>
      <c r="H26" s="246">
        <f>SUM(H11:H25)</f>
        <v>0</v>
      </c>
    </row>
    <row r="27" spans="1:8" s="1" customFormat="1" ht="14.25" customHeight="1" x14ac:dyDescent="0.25">
      <c r="A27" s="93"/>
      <c r="B27" s="2"/>
      <c r="C27" s="2"/>
      <c r="D27" s="2"/>
      <c r="E27" s="102"/>
    </row>
    <row r="28" spans="1:8" s="1" customFormat="1" ht="14.25" customHeight="1" x14ac:dyDescent="0.25">
      <c r="A28" s="93"/>
      <c r="B28" s="2" t="s">
        <v>265</v>
      </c>
      <c r="C28" s="299" t="e">
        <f>('A -- FFS'!M78+'C -- MMCO, UNINS &amp; DUAL'!J78+'C -- MMCO, UNINS &amp; DUAL'!R78+'C -- MMCO, UNINS &amp; DUAL'!Y78+'D -- PHYS'!P78)/'A -- FFS'!E78</f>
        <v>#DIV/0!</v>
      </c>
      <c r="D28" s="2"/>
      <c r="E28" s="102"/>
    </row>
    <row r="29" spans="1:8" s="1" customFormat="1" ht="14.25" customHeight="1" x14ac:dyDescent="0.25">
      <c r="A29" s="93"/>
      <c r="B29" s="2"/>
      <c r="C29" s="2"/>
      <c r="D29" s="2"/>
      <c r="E29" s="102"/>
    </row>
    <row r="30" spans="1:8" s="56" customFormat="1" ht="13.15" customHeight="1" x14ac:dyDescent="0.2">
      <c r="A30" s="91"/>
      <c r="F30" s="16"/>
      <c r="G30" s="16"/>
      <c r="H30" s="16"/>
    </row>
    <row r="31" spans="1:8" s="56" customFormat="1" ht="13.15" customHeight="1" x14ac:dyDescent="0.2">
      <c r="A31" s="97" t="s">
        <v>82</v>
      </c>
      <c r="B31" s="233" t="s">
        <v>83</v>
      </c>
      <c r="F31" s="16"/>
      <c r="G31" s="16"/>
      <c r="H31" s="16"/>
    </row>
    <row r="32" spans="1:8" s="56" customFormat="1" ht="33.75" customHeight="1" x14ac:dyDescent="0.2">
      <c r="A32" s="103">
        <v>1</v>
      </c>
      <c r="B32" s="445"/>
      <c r="C32" s="446"/>
      <c r="D32" s="446"/>
      <c r="E32" s="447"/>
      <c r="F32" s="16"/>
      <c r="G32" s="16"/>
      <c r="H32" s="16"/>
    </row>
    <row r="33" spans="1:8" s="56" customFormat="1" ht="33.75" customHeight="1" x14ac:dyDescent="0.2">
      <c r="A33" s="103">
        <v>2</v>
      </c>
      <c r="B33" s="445"/>
      <c r="C33" s="446"/>
      <c r="D33" s="446"/>
      <c r="E33" s="447"/>
      <c r="F33" s="16"/>
      <c r="G33" s="16"/>
      <c r="H33" s="16"/>
    </row>
    <row r="34" spans="1:8" s="56" customFormat="1" ht="33.75" customHeight="1" x14ac:dyDescent="0.2">
      <c r="A34" s="103">
        <v>3</v>
      </c>
      <c r="B34" s="445"/>
      <c r="C34" s="446"/>
      <c r="D34" s="446"/>
      <c r="E34" s="447"/>
      <c r="F34" s="16"/>
      <c r="G34" s="16"/>
      <c r="H34" s="16"/>
    </row>
    <row r="35" spans="1:8" s="56" customFormat="1" ht="33.75" customHeight="1" x14ac:dyDescent="0.2">
      <c r="A35" s="103">
        <v>4</v>
      </c>
      <c r="B35" s="445"/>
      <c r="C35" s="446"/>
      <c r="D35" s="446"/>
      <c r="E35" s="447"/>
      <c r="F35" s="16"/>
      <c r="G35" s="16"/>
      <c r="H35" s="16"/>
    </row>
    <row r="36" spans="1:8" s="56" customFormat="1" ht="33.75" customHeight="1" x14ac:dyDescent="0.2">
      <c r="A36" s="103">
        <v>5</v>
      </c>
      <c r="B36" s="445"/>
      <c r="C36" s="446"/>
      <c r="D36" s="446"/>
      <c r="E36" s="447"/>
      <c r="F36" s="16"/>
      <c r="G36" s="16"/>
      <c r="H36" s="16"/>
    </row>
    <row r="37" spans="1:8" s="56" customFormat="1" ht="33.75" customHeight="1" x14ac:dyDescent="0.2">
      <c r="A37" s="103">
        <v>6</v>
      </c>
      <c r="B37" s="445"/>
      <c r="C37" s="446"/>
      <c r="D37" s="446"/>
      <c r="E37" s="447"/>
      <c r="F37" s="16"/>
      <c r="G37" s="16"/>
      <c r="H37" s="16"/>
    </row>
    <row r="38" spans="1:8" s="56" customFormat="1" ht="35.1" customHeight="1" x14ac:dyDescent="0.2">
      <c r="A38" s="103">
        <v>7</v>
      </c>
      <c r="B38" s="445"/>
      <c r="C38" s="446"/>
      <c r="D38" s="446"/>
      <c r="E38" s="447"/>
      <c r="F38" s="16"/>
      <c r="G38" s="16"/>
      <c r="H38" s="16"/>
    </row>
    <row r="39" spans="1:8" ht="35.1" customHeight="1" x14ac:dyDescent="0.2">
      <c r="A39" s="103">
        <v>8</v>
      </c>
      <c r="B39" s="445"/>
      <c r="C39" s="446"/>
      <c r="D39" s="446"/>
      <c r="E39" s="447"/>
      <c r="F39" s="16"/>
      <c r="G39" s="16"/>
      <c r="H39" s="16"/>
    </row>
    <row r="40" spans="1:8" ht="35.1" customHeight="1" x14ac:dyDescent="0.2">
      <c r="A40" s="103">
        <v>9</v>
      </c>
      <c r="B40" s="445"/>
      <c r="C40" s="446"/>
      <c r="D40" s="446"/>
      <c r="E40" s="447"/>
      <c r="F40" s="16"/>
      <c r="G40" s="16"/>
      <c r="H40" s="16"/>
    </row>
    <row r="41" spans="1:8" ht="35.1" customHeight="1" x14ac:dyDescent="0.2">
      <c r="A41" s="103">
        <v>10</v>
      </c>
      <c r="B41" s="445"/>
      <c r="C41" s="446"/>
      <c r="D41" s="446"/>
      <c r="E41" s="447"/>
      <c r="F41" s="16"/>
      <c r="G41" s="16"/>
      <c r="H41" s="16"/>
    </row>
    <row r="42" spans="1:8" s="56" customFormat="1" ht="33.75" customHeight="1" x14ac:dyDescent="0.2">
      <c r="A42" s="103">
        <v>11</v>
      </c>
      <c r="B42" s="445"/>
      <c r="C42" s="446"/>
      <c r="D42" s="446"/>
      <c r="E42" s="447"/>
      <c r="F42" s="16"/>
      <c r="G42" s="16"/>
      <c r="H42" s="16"/>
    </row>
    <row r="43" spans="1:8" s="56" customFormat="1" ht="35.1" customHeight="1" x14ac:dyDescent="0.2">
      <c r="A43" s="103">
        <v>12</v>
      </c>
      <c r="B43" s="445"/>
      <c r="C43" s="446"/>
      <c r="D43" s="446"/>
      <c r="E43" s="447"/>
      <c r="F43" s="16"/>
      <c r="G43" s="16"/>
      <c r="H43" s="16"/>
    </row>
    <row r="44" spans="1:8" ht="35.1" customHeight="1" x14ac:dyDescent="0.2">
      <c r="A44" s="103">
        <v>13</v>
      </c>
      <c r="B44" s="445"/>
      <c r="C44" s="446"/>
      <c r="D44" s="446"/>
      <c r="E44" s="447"/>
      <c r="F44" s="16"/>
      <c r="G44" s="16"/>
      <c r="H44" s="16"/>
    </row>
    <row r="45" spans="1:8" ht="35.1" customHeight="1" x14ac:dyDescent="0.2">
      <c r="A45" s="103">
        <v>14</v>
      </c>
      <c r="B45" s="445"/>
      <c r="C45" s="446"/>
      <c r="D45" s="446"/>
      <c r="E45" s="447"/>
      <c r="F45" s="16"/>
      <c r="G45" s="16"/>
      <c r="H45" s="16"/>
    </row>
    <row r="46" spans="1:8" ht="35.1" customHeight="1" x14ac:dyDescent="0.2">
      <c r="A46" s="103">
        <v>15</v>
      </c>
      <c r="B46" s="445"/>
      <c r="C46" s="446"/>
      <c r="D46" s="446"/>
      <c r="E46" s="447"/>
      <c r="F46" s="16"/>
      <c r="G46" s="16"/>
      <c r="H46" s="16"/>
    </row>
    <row r="47" spans="1:8" ht="10.5" x14ac:dyDescent="0.15">
      <c r="A47" s="12"/>
      <c r="F47" s="16"/>
      <c r="G47" s="16"/>
      <c r="H47" s="16"/>
    </row>
    <row r="48" spans="1:8" ht="10.5" x14ac:dyDescent="0.15">
      <c r="A48" s="12"/>
      <c r="F48" s="16"/>
      <c r="G48" s="16"/>
      <c r="H48" s="16"/>
    </row>
    <row r="49" spans="1:1" x14ac:dyDescent="0.15">
      <c r="A49" s="12"/>
    </row>
    <row r="50" spans="1:1" x14ac:dyDescent="0.15">
      <c r="A50" s="12"/>
    </row>
    <row r="51" spans="1:1" x14ac:dyDescent="0.15">
      <c r="A51" s="12"/>
    </row>
    <row r="52" spans="1:1" x14ac:dyDescent="0.15">
      <c r="A52" s="12"/>
    </row>
    <row r="53" spans="1:1" x14ac:dyDescent="0.15">
      <c r="A53" s="12"/>
    </row>
    <row r="54" spans="1:1" x14ac:dyDescent="0.15">
      <c r="A54" s="12"/>
    </row>
    <row r="55" spans="1:1" x14ac:dyDescent="0.15">
      <c r="A55" s="12"/>
    </row>
    <row r="56" spans="1:1" x14ac:dyDescent="0.15">
      <c r="A56" s="12"/>
    </row>
    <row r="57" spans="1:1" x14ac:dyDescent="0.15">
      <c r="A57" s="12"/>
    </row>
    <row r="58" spans="1:1" x14ac:dyDescent="0.15">
      <c r="A58" s="12"/>
    </row>
    <row r="59" spans="1:1" x14ac:dyDescent="0.15">
      <c r="A59" s="12"/>
    </row>
    <row r="60" spans="1:1" x14ac:dyDescent="0.15">
      <c r="A60" s="12"/>
    </row>
    <row r="61" spans="1:1" x14ac:dyDescent="0.15">
      <c r="A61" s="12"/>
    </row>
    <row r="62" spans="1:1" x14ac:dyDescent="0.15">
      <c r="A62" s="12"/>
    </row>
    <row r="63" spans="1:1" x14ac:dyDescent="0.15">
      <c r="A63" s="12"/>
    </row>
    <row r="64" spans="1:1" x14ac:dyDescent="0.15">
      <c r="A64" s="12"/>
    </row>
    <row r="65" spans="1:1" x14ac:dyDescent="0.15">
      <c r="A65" s="12"/>
    </row>
    <row r="66" spans="1:1" x14ac:dyDescent="0.15">
      <c r="A66" s="12"/>
    </row>
    <row r="67" spans="1:1" x14ac:dyDescent="0.15">
      <c r="A67" s="12"/>
    </row>
    <row r="68" spans="1:1" x14ac:dyDescent="0.15">
      <c r="A68" s="12"/>
    </row>
    <row r="69" spans="1:1" x14ac:dyDescent="0.15">
      <c r="A69" s="12"/>
    </row>
    <row r="70" spans="1:1" x14ac:dyDescent="0.15">
      <c r="A70" s="12"/>
    </row>
    <row r="71" spans="1:1" x14ac:dyDescent="0.15">
      <c r="A71" s="12"/>
    </row>
    <row r="72" spans="1:1" x14ac:dyDescent="0.15">
      <c r="A72" s="12"/>
    </row>
    <row r="504" spans="1:1" x14ac:dyDescent="0.15">
      <c r="A504" s="12"/>
    </row>
    <row r="514" spans="1:2" x14ac:dyDescent="0.15">
      <c r="A514" s="12"/>
      <c r="B514" s="12" t="s">
        <v>71</v>
      </c>
    </row>
  </sheetData>
  <sheetProtection algorithmName="SHA-512" hashValue="Eh0eWHTa4c0lsZTQSAs1C+epgsi38ccrlUVJ7q2RUW/rnt8nRZksmltOD0Gcep8EL6VKyaVdvbNw1gJDngzXJA==" saltValue="lKZ9S7EHsud88wL+m5xnrg==" spinCount="100000" sheet="1" objects="1" scenarios="1"/>
  <protectedRanges>
    <protectedRange sqref="B32:E46" name="SchE2"/>
    <protectedRange sqref="B11:C25 E11:E25" name="SchE1"/>
    <protectedRange sqref="D11:D25" name="SchE1_1"/>
  </protectedRanges>
  <mergeCells count="19">
    <mergeCell ref="B46:E46"/>
    <mergeCell ref="B40:E40"/>
    <mergeCell ref="B41:E41"/>
    <mergeCell ref="B42:E42"/>
    <mergeCell ref="B43:E43"/>
    <mergeCell ref="B44:E44"/>
    <mergeCell ref="B45:E45"/>
    <mergeCell ref="B39:E39"/>
    <mergeCell ref="B2:C2"/>
    <mergeCell ref="D5:E5"/>
    <mergeCell ref="D6:E6"/>
    <mergeCell ref="D7:E7"/>
    <mergeCell ref="B32:E32"/>
    <mergeCell ref="B33:E33"/>
    <mergeCell ref="B34:E34"/>
    <mergeCell ref="B35:E35"/>
    <mergeCell ref="B36:E36"/>
    <mergeCell ref="B37:E37"/>
    <mergeCell ref="B38:E3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'J - LIST'!$B$5:$B$23</xm:f>
          </x14:formula1>
          <xm:sqref>D11:D25</xm:sqref>
        </x14:dataValidation>
        <x14:dataValidation type="list" allowBlank="1" showInputMessage="1" showErrorMessage="1" xr:uid="{00000000-0002-0000-0500-000001000000}">
          <x14:formula1>
            <xm:f>'J - LIST'!$B$25:$B$26</xm:f>
          </x14:formula1>
          <xm:sqref>E11:E25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99"/>
    <pageSetUpPr fitToPage="1"/>
  </sheetPr>
  <dimension ref="A1:I506"/>
  <sheetViews>
    <sheetView zoomScale="110" zoomScaleNormal="110" workbookViewId="0"/>
  </sheetViews>
  <sheetFormatPr defaultRowHeight="8.25" x14ac:dyDescent="0.15"/>
  <cols>
    <col min="1" max="1" width="4.28515625" style="91" customWidth="1"/>
    <col min="2" max="2" width="51.7109375" style="12" customWidth="1"/>
    <col min="3" max="9" width="15.7109375" style="12" customWidth="1"/>
    <col min="10" max="243" width="9.28515625" style="12"/>
    <col min="244" max="244" width="4.28515625" style="12" customWidth="1"/>
    <col min="245" max="245" width="59.7109375" style="12" customWidth="1"/>
    <col min="246" max="246" width="10.7109375" style="12" customWidth="1"/>
    <col min="247" max="247" width="8" style="12" customWidth="1"/>
    <col min="248" max="248" width="0.7109375" style="12" customWidth="1"/>
    <col min="249" max="249" width="15.5703125" style="12" customWidth="1"/>
    <col min="250" max="250" width="9.7109375" style="12" customWidth="1"/>
    <col min="251" max="251" width="0.7109375" style="12" customWidth="1"/>
    <col min="252" max="252" width="6.7109375" style="12" customWidth="1"/>
    <col min="253" max="499" width="9.28515625" style="12"/>
    <col min="500" max="500" width="4.28515625" style="12" customWidth="1"/>
    <col min="501" max="501" width="59.7109375" style="12" customWidth="1"/>
    <col min="502" max="502" width="10.7109375" style="12" customWidth="1"/>
    <col min="503" max="503" width="8" style="12" customWidth="1"/>
    <col min="504" max="504" width="0.7109375" style="12" customWidth="1"/>
    <col min="505" max="505" width="15.5703125" style="12" customWidth="1"/>
    <col min="506" max="506" width="9.7109375" style="12" customWidth="1"/>
    <col min="507" max="507" width="0.7109375" style="12" customWidth="1"/>
    <col min="508" max="508" width="6.7109375" style="12" customWidth="1"/>
    <col min="509" max="755" width="9.28515625" style="12"/>
    <col min="756" max="756" width="4.28515625" style="12" customWidth="1"/>
    <col min="757" max="757" width="59.7109375" style="12" customWidth="1"/>
    <col min="758" max="758" width="10.7109375" style="12" customWidth="1"/>
    <col min="759" max="759" width="8" style="12" customWidth="1"/>
    <col min="760" max="760" width="0.7109375" style="12" customWidth="1"/>
    <col min="761" max="761" width="15.5703125" style="12" customWidth="1"/>
    <col min="762" max="762" width="9.7109375" style="12" customWidth="1"/>
    <col min="763" max="763" width="0.7109375" style="12" customWidth="1"/>
    <col min="764" max="764" width="6.7109375" style="12" customWidth="1"/>
    <col min="765" max="1011" width="9.28515625" style="12"/>
    <col min="1012" max="1012" width="4.28515625" style="12" customWidth="1"/>
    <col min="1013" max="1013" width="59.7109375" style="12" customWidth="1"/>
    <col min="1014" max="1014" width="10.7109375" style="12" customWidth="1"/>
    <col min="1015" max="1015" width="8" style="12" customWidth="1"/>
    <col min="1016" max="1016" width="0.7109375" style="12" customWidth="1"/>
    <col min="1017" max="1017" width="15.5703125" style="12" customWidth="1"/>
    <col min="1018" max="1018" width="9.7109375" style="12" customWidth="1"/>
    <col min="1019" max="1019" width="0.7109375" style="12" customWidth="1"/>
    <col min="1020" max="1020" width="6.7109375" style="12" customWidth="1"/>
    <col min="1021" max="1267" width="9.28515625" style="12"/>
    <col min="1268" max="1268" width="4.28515625" style="12" customWidth="1"/>
    <col min="1269" max="1269" width="59.7109375" style="12" customWidth="1"/>
    <col min="1270" max="1270" width="10.7109375" style="12" customWidth="1"/>
    <col min="1271" max="1271" width="8" style="12" customWidth="1"/>
    <col min="1272" max="1272" width="0.7109375" style="12" customWidth="1"/>
    <col min="1273" max="1273" width="15.5703125" style="12" customWidth="1"/>
    <col min="1274" max="1274" width="9.7109375" style="12" customWidth="1"/>
    <col min="1275" max="1275" width="0.7109375" style="12" customWidth="1"/>
    <col min="1276" max="1276" width="6.7109375" style="12" customWidth="1"/>
    <col min="1277" max="1523" width="9.28515625" style="12"/>
    <col min="1524" max="1524" width="4.28515625" style="12" customWidth="1"/>
    <col min="1525" max="1525" width="59.7109375" style="12" customWidth="1"/>
    <col min="1526" max="1526" width="10.7109375" style="12" customWidth="1"/>
    <col min="1527" max="1527" width="8" style="12" customWidth="1"/>
    <col min="1528" max="1528" width="0.7109375" style="12" customWidth="1"/>
    <col min="1529" max="1529" width="15.5703125" style="12" customWidth="1"/>
    <col min="1530" max="1530" width="9.7109375" style="12" customWidth="1"/>
    <col min="1531" max="1531" width="0.7109375" style="12" customWidth="1"/>
    <col min="1532" max="1532" width="6.7109375" style="12" customWidth="1"/>
    <col min="1533" max="1779" width="9.28515625" style="12"/>
    <col min="1780" max="1780" width="4.28515625" style="12" customWidth="1"/>
    <col min="1781" max="1781" width="59.7109375" style="12" customWidth="1"/>
    <col min="1782" max="1782" width="10.7109375" style="12" customWidth="1"/>
    <col min="1783" max="1783" width="8" style="12" customWidth="1"/>
    <col min="1784" max="1784" width="0.7109375" style="12" customWidth="1"/>
    <col min="1785" max="1785" width="15.5703125" style="12" customWidth="1"/>
    <col min="1786" max="1786" width="9.7109375" style="12" customWidth="1"/>
    <col min="1787" max="1787" width="0.7109375" style="12" customWidth="1"/>
    <col min="1788" max="1788" width="6.7109375" style="12" customWidth="1"/>
    <col min="1789" max="2035" width="9.28515625" style="12"/>
    <col min="2036" max="2036" width="4.28515625" style="12" customWidth="1"/>
    <col min="2037" max="2037" width="59.7109375" style="12" customWidth="1"/>
    <col min="2038" max="2038" width="10.7109375" style="12" customWidth="1"/>
    <col min="2039" max="2039" width="8" style="12" customWidth="1"/>
    <col min="2040" max="2040" width="0.7109375" style="12" customWidth="1"/>
    <col min="2041" max="2041" width="15.5703125" style="12" customWidth="1"/>
    <col min="2042" max="2042" width="9.7109375" style="12" customWidth="1"/>
    <col min="2043" max="2043" width="0.7109375" style="12" customWidth="1"/>
    <col min="2044" max="2044" width="6.7109375" style="12" customWidth="1"/>
    <col min="2045" max="2291" width="9.28515625" style="12"/>
    <col min="2292" max="2292" width="4.28515625" style="12" customWidth="1"/>
    <col min="2293" max="2293" width="59.7109375" style="12" customWidth="1"/>
    <col min="2294" max="2294" width="10.7109375" style="12" customWidth="1"/>
    <col min="2295" max="2295" width="8" style="12" customWidth="1"/>
    <col min="2296" max="2296" width="0.7109375" style="12" customWidth="1"/>
    <col min="2297" max="2297" width="15.5703125" style="12" customWidth="1"/>
    <col min="2298" max="2298" width="9.7109375" style="12" customWidth="1"/>
    <col min="2299" max="2299" width="0.7109375" style="12" customWidth="1"/>
    <col min="2300" max="2300" width="6.7109375" style="12" customWidth="1"/>
    <col min="2301" max="2547" width="9.28515625" style="12"/>
    <col min="2548" max="2548" width="4.28515625" style="12" customWidth="1"/>
    <col min="2549" max="2549" width="59.7109375" style="12" customWidth="1"/>
    <col min="2550" max="2550" width="10.7109375" style="12" customWidth="1"/>
    <col min="2551" max="2551" width="8" style="12" customWidth="1"/>
    <col min="2552" max="2552" width="0.7109375" style="12" customWidth="1"/>
    <col min="2553" max="2553" width="15.5703125" style="12" customWidth="1"/>
    <col min="2554" max="2554" width="9.7109375" style="12" customWidth="1"/>
    <col min="2555" max="2555" width="0.7109375" style="12" customWidth="1"/>
    <col min="2556" max="2556" width="6.7109375" style="12" customWidth="1"/>
    <col min="2557" max="2803" width="9.28515625" style="12"/>
    <col min="2804" max="2804" width="4.28515625" style="12" customWidth="1"/>
    <col min="2805" max="2805" width="59.7109375" style="12" customWidth="1"/>
    <col min="2806" max="2806" width="10.7109375" style="12" customWidth="1"/>
    <col min="2807" max="2807" width="8" style="12" customWidth="1"/>
    <col min="2808" max="2808" width="0.7109375" style="12" customWidth="1"/>
    <col min="2809" max="2809" width="15.5703125" style="12" customWidth="1"/>
    <col min="2810" max="2810" width="9.7109375" style="12" customWidth="1"/>
    <col min="2811" max="2811" width="0.7109375" style="12" customWidth="1"/>
    <col min="2812" max="2812" width="6.7109375" style="12" customWidth="1"/>
    <col min="2813" max="3059" width="9.28515625" style="12"/>
    <col min="3060" max="3060" width="4.28515625" style="12" customWidth="1"/>
    <col min="3061" max="3061" width="59.7109375" style="12" customWidth="1"/>
    <col min="3062" max="3062" width="10.7109375" style="12" customWidth="1"/>
    <col min="3063" max="3063" width="8" style="12" customWidth="1"/>
    <col min="3064" max="3064" width="0.7109375" style="12" customWidth="1"/>
    <col min="3065" max="3065" width="15.5703125" style="12" customWidth="1"/>
    <col min="3066" max="3066" width="9.7109375" style="12" customWidth="1"/>
    <col min="3067" max="3067" width="0.7109375" style="12" customWidth="1"/>
    <col min="3068" max="3068" width="6.7109375" style="12" customWidth="1"/>
    <col min="3069" max="3315" width="9.28515625" style="12"/>
    <col min="3316" max="3316" width="4.28515625" style="12" customWidth="1"/>
    <col min="3317" max="3317" width="59.7109375" style="12" customWidth="1"/>
    <col min="3318" max="3318" width="10.7109375" style="12" customWidth="1"/>
    <col min="3319" max="3319" width="8" style="12" customWidth="1"/>
    <col min="3320" max="3320" width="0.7109375" style="12" customWidth="1"/>
    <col min="3321" max="3321" width="15.5703125" style="12" customWidth="1"/>
    <col min="3322" max="3322" width="9.7109375" style="12" customWidth="1"/>
    <col min="3323" max="3323" width="0.7109375" style="12" customWidth="1"/>
    <col min="3324" max="3324" width="6.7109375" style="12" customWidth="1"/>
    <col min="3325" max="3571" width="9.28515625" style="12"/>
    <col min="3572" max="3572" width="4.28515625" style="12" customWidth="1"/>
    <col min="3573" max="3573" width="59.7109375" style="12" customWidth="1"/>
    <col min="3574" max="3574" width="10.7109375" style="12" customWidth="1"/>
    <col min="3575" max="3575" width="8" style="12" customWidth="1"/>
    <col min="3576" max="3576" width="0.7109375" style="12" customWidth="1"/>
    <col min="3577" max="3577" width="15.5703125" style="12" customWidth="1"/>
    <col min="3578" max="3578" width="9.7109375" style="12" customWidth="1"/>
    <col min="3579" max="3579" width="0.7109375" style="12" customWidth="1"/>
    <col min="3580" max="3580" width="6.7109375" style="12" customWidth="1"/>
    <col min="3581" max="3827" width="9.28515625" style="12"/>
    <col min="3828" max="3828" width="4.28515625" style="12" customWidth="1"/>
    <col min="3829" max="3829" width="59.7109375" style="12" customWidth="1"/>
    <col min="3830" max="3830" width="10.7109375" style="12" customWidth="1"/>
    <col min="3831" max="3831" width="8" style="12" customWidth="1"/>
    <col min="3832" max="3832" width="0.7109375" style="12" customWidth="1"/>
    <col min="3833" max="3833" width="15.5703125" style="12" customWidth="1"/>
    <col min="3834" max="3834" width="9.7109375" style="12" customWidth="1"/>
    <col min="3835" max="3835" width="0.7109375" style="12" customWidth="1"/>
    <col min="3836" max="3836" width="6.7109375" style="12" customWidth="1"/>
    <col min="3837" max="4083" width="9.28515625" style="12"/>
    <col min="4084" max="4084" width="4.28515625" style="12" customWidth="1"/>
    <col min="4085" max="4085" width="59.7109375" style="12" customWidth="1"/>
    <col min="4086" max="4086" width="10.7109375" style="12" customWidth="1"/>
    <col min="4087" max="4087" width="8" style="12" customWidth="1"/>
    <col min="4088" max="4088" width="0.7109375" style="12" customWidth="1"/>
    <col min="4089" max="4089" width="15.5703125" style="12" customWidth="1"/>
    <col min="4090" max="4090" width="9.7109375" style="12" customWidth="1"/>
    <col min="4091" max="4091" width="0.7109375" style="12" customWidth="1"/>
    <col min="4092" max="4092" width="6.7109375" style="12" customWidth="1"/>
    <col min="4093" max="4339" width="9.28515625" style="12"/>
    <col min="4340" max="4340" width="4.28515625" style="12" customWidth="1"/>
    <col min="4341" max="4341" width="59.7109375" style="12" customWidth="1"/>
    <col min="4342" max="4342" width="10.7109375" style="12" customWidth="1"/>
    <col min="4343" max="4343" width="8" style="12" customWidth="1"/>
    <col min="4344" max="4344" width="0.7109375" style="12" customWidth="1"/>
    <col min="4345" max="4345" width="15.5703125" style="12" customWidth="1"/>
    <col min="4346" max="4346" width="9.7109375" style="12" customWidth="1"/>
    <col min="4347" max="4347" width="0.7109375" style="12" customWidth="1"/>
    <col min="4348" max="4348" width="6.7109375" style="12" customWidth="1"/>
    <col min="4349" max="4595" width="9.28515625" style="12"/>
    <col min="4596" max="4596" width="4.28515625" style="12" customWidth="1"/>
    <col min="4597" max="4597" width="59.7109375" style="12" customWidth="1"/>
    <col min="4598" max="4598" width="10.7109375" style="12" customWidth="1"/>
    <col min="4599" max="4599" width="8" style="12" customWidth="1"/>
    <col min="4600" max="4600" width="0.7109375" style="12" customWidth="1"/>
    <col min="4601" max="4601" width="15.5703125" style="12" customWidth="1"/>
    <col min="4602" max="4602" width="9.7109375" style="12" customWidth="1"/>
    <col min="4603" max="4603" width="0.7109375" style="12" customWidth="1"/>
    <col min="4604" max="4604" width="6.7109375" style="12" customWidth="1"/>
    <col min="4605" max="4851" width="9.28515625" style="12"/>
    <col min="4852" max="4852" width="4.28515625" style="12" customWidth="1"/>
    <col min="4853" max="4853" width="59.7109375" style="12" customWidth="1"/>
    <col min="4854" max="4854" width="10.7109375" style="12" customWidth="1"/>
    <col min="4855" max="4855" width="8" style="12" customWidth="1"/>
    <col min="4856" max="4856" width="0.7109375" style="12" customWidth="1"/>
    <col min="4857" max="4857" width="15.5703125" style="12" customWidth="1"/>
    <col min="4858" max="4858" width="9.7109375" style="12" customWidth="1"/>
    <col min="4859" max="4859" width="0.7109375" style="12" customWidth="1"/>
    <col min="4860" max="4860" width="6.7109375" style="12" customWidth="1"/>
    <col min="4861" max="5107" width="9.28515625" style="12"/>
    <col min="5108" max="5108" width="4.28515625" style="12" customWidth="1"/>
    <col min="5109" max="5109" width="59.7109375" style="12" customWidth="1"/>
    <col min="5110" max="5110" width="10.7109375" style="12" customWidth="1"/>
    <col min="5111" max="5111" width="8" style="12" customWidth="1"/>
    <col min="5112" max="5112" width="0.7109375" style="12" customWidth="1"/>
    <col min="5113" max="5113" width="15.5703125" style="12" customWidth="1"/>
    <col min="5114" max="5114" width="9.7109375" style="12" customWidth="1"/>
    <col min="5115" max="5115" width="0.7109375" style="12" customWidth="1"/>
    <col min="5116" max="5116" width="6.7109375" style="12" customWidth="1"/>
    <col min="5117" max="5363" width="9.28515625" style="12"/>
    <col min="5364" max="5364" width="4.28515625" style="12" customWidth="1"/>
    <col min="5365" max="5365" width="59.7109375" style="12" customWidth="1"/>
    <col min="5366" max="5366" width="10.7109375" style="12" customWidth="1"/>
    <col min="5367" max="5367" width="8" style="12" customWidth="1"/>
    <col min="5368" max="5368" width="0.7109375" style="12" customWidth="1"/>
    <col min="5369" max="5369" width="15.5703125" style="12" customWidth="1"/>
    <col min="5370" max="5370" width="9.7109375" style="12" customWidth="1"/>
    <col min="5371" max="5371" width="0.7109375" style="12" customWidth="1"/>
    <col min="5372" max="5372" width="6.7109375" style="12" customWidth="1"/>
    <col min="5373" max="5619" width="9.28515625" style="12"/>
    <col min="5620" max="5620" width="4.28515625" style="12" customWidth="1"/>
    <col min="5621" max="5621" width="59.7109375" style="12" customWidth="1"/>
    <col min="5622" max="5622" width="10.7109375" style="12" customWidth="1"/>
    <col min="5623" max="5623" width="8" style="12" customWidth="1"/>
    <col min="5624" max="5624" width="0.7109375" style="12" customWidth="1"/>
    <col min="5625" max="5625" width="15.5703125" style="12" customWidth="1"/>
    <col min="5626" max="5626" width="9.7109375" style="12" customWidth="1"/>
    <col min="5627" max="5627" width="0.7109375" style="12" customWidth="1"/>
    <col min="5628" max="5628" width="6.7109375" style="12" customWidth="1"/>
    <col min="5629" max="5875" width="9.28515625" style="12"/>
    <col min="5876" max="5876" width="4.28515625" style="12" customWidth="1"/>
    <col min="5877" max="5877" width="59.7109375" style="12" customWidth="1"/>
    <col min="5878" max="5878" width="10.7109375" style="12" customWidth="1"/>
    <col min="5879" max="5879" width="8" style="12" customWidth="1"/>
    <col min="5880" max="5880" width="0.7109375" style="12" customWidth="1"/>
    <col min="5881" max="5881" width="15.5703125" style="12" customWidth="1"/>
    <col min="5882" max="5882" width="9.7109375" style="12" customWidth="1"/>
    <col min="5883" max="5883" width="0.7109375" style="12" customWidth="1"/>
    <col min="5884" max="5884" width="6.7109375" style="12" customWidth="1"/>
    <col min="5885" max="6131" width="9.28515625" style="12"/>
    <col min="6132" max="6132" width="4.28515625" style="12" customWidth="1"/>
    <col min="6133" max="6133" width="59.7109375" style="12" customWidth="1"/>
    <col min="6134" max="6134" width="10.7109375" style="12" customWidth="1"/>
    <col min="6135" max="6135" width="8" style="12" customWidth="1"/>
    <col min="6136" max="6136" width="0.7109375" style="12" customWidth="1"/>
    <col min="6137" max="6137" width="15.5703125" style="12" customWidth="1"/>
    <col min="6138" max="6138" width="9.7109375" style="12" customWidth="1"/>
    <col min="6139" max="6139" width="0.7109375" style="12" customWidth="1"/>
    <col min="6140" max="6140" width="6.7109375" style="12" customWidth="1"/>
    <col min="6141" max="6387" width="9.28515625" style="12"/>
    <col min="6388" max="6388" width="4.28515625" style="12" customWidth="1"/>
    <col min="6389" max="6389" width="59.7109375" style="12" customWidth="1"/>
    <col min="6390" max="6390" width="10.7109375" style="12" customWidth="1"/>
    <col min="6391" max="6391" width="8" style="12" customWidth="1"/>
    <col min="6392" max="6392" width="0.7109375" style="12" customWidth="1"/>
    <col min="6393" max="6393" width="15.5703125" style="12" customWidth="1"/>
    <col min="6394" max="6394" width="9.7109375" style="12" customWidth="1"/>
    <col min="6395" max="6395" width="0.7109375" style="12" customWidth="1"/>
    <col min="6396" max="6396" width="6.7109375" style="12" customWidth="1"/>
    <col min="6397" max="6643" width="9.28515625" style="12"/>
    <col min="6644" max="6644" width="4.28515625" style="12" customWidth="1"/>
    <col min="6645" max="6645" width="59.7109375" style="12" customWidth="1"/>
    <col min="6646" max="6646" width="10.7109375" style="12" customWidth="1"/>
    <col min="6647" max="6647" width="8" style="12" customWidth="1"/>
    <col min="6648" max="6648" width="0.7109375" style="12" customWidth="1"/>
    <col min="6649" max="6649" width="15.5703125" style="12" customWidth="1"/>
    <col min="6650" max="6650" width="9.7109375" style="12" customWidth="1"/>
    <col min="6651" max="6651" width="0.7109375" style="12" customWidth="1"/>
    <col min="6652" max="6652" width="6.7109375" style="12" customWidth="1"/>
    <col min="6653" max="6899" width="9.28515625" style="12"/>
    <col min="6900" max="6900" width="4.28515625" style="12" customWidth="1"/>
    <col min="6901" max="6901" width="59.7109375" style="12" customWidth="1"/>
    <col min="6902" max="6902" width="10.7109375" style="12" customWidth="1"/>
    <col min="6903" max="6903" width="8" style="12" customWidth="1"/>
    <col min="6904" max="6904" width="0.7109375" style="12" customWidth="1"/>
    <col min="6905" max="6905" width="15.5703125" style="12" customWidth="1"/>
    <col min="6906" max="6906" width="9.7109375" style="12" customWidth="1"/>
    <col min="6907" max="6907" width="0.7109375" style="12" customWidth="1"/>
    <col min="6908" max="6908" width="6.7109375" style="12" customWidth="1"/>
    <col min="6909" max="7155" width="9.28515625" style="12"/>
    <col min="7156" max="7156" width="4.28515625" style="12" customWidth="1"/>
    <col min="7157" max="7157" width="59.7109375" style="12" customWidth="1"/>
    <col min="7158" max="7158" width="10.7109375" style="12" customWidth="1"/>
    <col min="7159" max="7159" width="8" style="12" customWidth="1"/>
    <col min="7160" max="7160" width="0.7109375" style="12" customWidth="1"/>
    <col min="7161" max="7161" width="15.5703125" style="12" customWidth="1"/>
    <col min="7162" max="7162" width="9.7109375" style="12" customWidth="1"/>
    <col min="7163" max="7163" width="0.7109375" style="12" customWidth="1"/>
    <col min="7164" max="7164" width="6.7109375" style="12" customWidth="1"/>
    <col min="7165" max="7411" width="9.28515625" style="12"/>
    <col min="7412" max="7412" width="4.28515625" style="12" customWidth="1"/>
    <col min="7413" max="7413" width="59.7109375" style="12" customWidth="1"/>
    <col min="7414" max="7414" width="10.7109375" style="12" customWidth="1"/>
    <col min="7415" max="7415" width="8" style="12" customWidth="1"/>
    <col min="7416" max="7416" width="0.7109375" style="12" customWidth="1"/>
    <col min="7417" max="7417" width="15.5703125" style="12" customWidth="1"/>
    <col min="7418" max="7418" width="9.7109375" style="12" customWidth="1"/>
    <col min="7419" max="7419" width="0.7109375" style="12" customWidth="1"/>
    <col min="7420" max="7420" width="6.7109375" style="12" customWidth="1"/>
    <col min="7421" max="7667" width="9.28515625" style="12"/>
    <col min="7668" max="7668" width="4.28515625" style="12" customWidth="1"/>
    <col min="7669" max="7669" width="59.7109375" style="12" customWidth="1"/>
    <col min="7670" max="7670" width="10.7109375" style="12" customWidth="1"/>
    <col min="7671" max="7671" width="8" style="12" customWidth="1"/>
    <col min="7672" max="7672" width="0.7109375" style="12" customWidth="1"/>
    <col min="7673" max="7673" width="15.5703125" style="12" customWidth="1"/>
    <col min="7674" max="7674" width="9.7109375" style="12" customWidth="1"/>
    <col min="7675" max="7675" width="0.7109375" style="12" customWidth="1"/>
    <col min="7676" max="7676" width="6.7109375" style="12" customWidth="1"/>
    <col min="7677" max="7923" width="9.28515625" style="12"/>
    <col min="7924" max="7924" width="4.28515625" style="12" customWidth="1"/>
    <col min="7925" max="7925" width="59.7109375" style="12" customWidth="1"/>
    <col min="7926" max="7926" width="10.7109375" style="12" customWidth="1"/>
    <col min="7927" max="7927" width="8" style="12" customWidth="1"/>
    <col min="7928" max="7928" width="0.7109375" style="12" customWidth="1"/>
    <col min="7929" max="7929" width="15.5703125" style="12" customWidth="1"/>
    <col min="7930" max="7930" width="9.7109375" style="12" customWidth="1"/>
    <col min="7931" max="7931" width="0.7109375" style="12" customWidth="1"/>
    <col min="7932" max="7932" width="6.7109375" style="12" customWidth="1"/>
    <col min="7933" max="8179" width="9.28515625" style="12"/>
    <col min="8180" max="8180" width="4.28515625" style="12" customWidth="1"/>
    <col min="8181" max="8181" width="59.7109375" style="12" customWidth="1"/>
    <col min="8182" max="8182" width="10.7109375" style="12" customWidth="1"/>
    <col min="8183" max="8183" width="8" style="12" customWidth="1"/>
    <col min="8184" max="8184" width="0.7109375" style="12" customWidth="1"/>
    <col min="8185" max="8185" width="15.5703125" style="12" customWidth="1"/>
    <col min="8186" max="8186" width="9.7109375" style="12" customWidth="1"/>
    <col min="8187" max="8187" width="0.7109375" style="12" customWidth="1"/>
    <col min="8188" max="8188" width="6.7109375" style="12" customWidth="1"/>
    <col min="8189" max="8435" width="9.28515625" style="12"/>
    <col min="8436" max="8436" width="4.28515625" style="12" customWidth="1"/>
    <col min="8437" max="8437" width="59.7109375" style="12" customWidth="1"/>
    <col min="8438" max="8438" width="10.7109375" style="12" customWidth="1"/>
    <col min="8439" max="8439" width="8" style="12" customWidth="1"/>
    <col min="8440" max="8440" width="0.7109375" style="12" customWidth="1"/>
    <col min="8441" max="8441" width="15.5703125" style="12" customWidth="1"/>
    <col min="8442" max="8442" width="9.7109375" style="12" customWidth="1"/>
    <col min="8443" max="8443" width="0.7109375" style="12" customWidth="1"/>
    <col min="8444" max="8444" width="6.7109375" style="12" customWidth="1"/>
    <col min="8445" max="8691" width="9.28515625" style="12"/>
    <col min="8692" max="8692" width="4.28515625" style="12" customWidth="1"/>
    <col min="8693" max="8693" width="59.7109375" style="12" customWidth="1"/>
    <col min="8694" max="8694" width="10.7109375" style="12" customWidth="1"/>
    <col min="8695" max="8695" width="8" style="12" customWidth="1"/>
    <col min="8696" max="8696" width="0.7109375" style="12" customWidth="1"/>
    <col min="8697" max="8697" width="15.5703125" style="12" customWidth="1"/>
    <col min="8698" max="8698" width="9.7109375" style="12" customWidth="1"/>
    <col min="8699" max="8699" width="0.7109375" style="12" customWidth="1"/>
    <col min="8700" max="8700" width="6.7109375" style="12" customWidth="1"/>
    <col min="8701" max="8947" width="9.28515625" style="12"/>
    <col min="8948" max="8948" width="4.28515625" style="12" customWidth="1"/>
    <col min="8949" max="8949" width="59.7109375" style="12" customWidth="1"/>
    <col min="8950" max="8950" width="10.7109375" style="12" customWidth="1"/>
    <col min="8951" max="8951" width="8" style="12" customWidth="1"/>
    <col min="8952" max="8952" width="0.7109375" style="12" customWidth="1"/>
    <col min="8953" max="8953" width="15.5703125" style="12" customWidth="1"/>
    <col min="8954" max="8954" width="9.7109375" style="12" customWidth="1"/>
    <col min="8955" max="8955" width="0.7109375" style="12" customWidth="1"/>
    <col min="8956" max="8956" width="6.7109375" style="12" customWidth="1"/>
    <col min="8957" max="9203" width="9.28515625" style="12"/>
    <col min="9204" max="9204" width="4.28515625" style="12" customWidth="1"/>
    <col min="9205" max="9205" width="59.7109375" style="12" customWidth="1"/>
    <col min="9206" max="9206" width="10.7109375" style="12" customWidth="1"/>
    <col min="9207" max="9207" width="8" style="12" customWidth="1"/>
    <col min="9208" max="9208" width="0.7109375" style="12" customWidth="1"/>
    <col min="9209" max="9209" width="15.5703125" style="12" customWidth="1"/>
    <col min="9210" max="9210" width="9.7109375" style="12" customWidth="1"/>
    <col min="9211" max="9211" width="0.7109375" style="12" customWidth="1"/>
    <col min="9212" max="9212" width="6.7109375" style="12" customWidth="1"/>
    <col min="9213" max="9459" width="9.28515625" style="12"/>
    <col min="9460" max="9460" width="4.28515625" style="12" customWidth="1"/>
    <col min="9461" max="9461" width="59.7109375" style="12" customWidth="1"/>
    <col min="9462" max="9462" width="10.7109375" style="12" customWidth="1"/>
    <col min="9463" max="9463" width="8" style="12" customWidth="1"/>
    <col min="9464" max="9464" width="0.7109375" style="12" customWidth="1"/>
    <col min="9465" max="9465" width="15.5703125" style="12" customWidth="1"/>
    <col min="9466" max="9466" width="9.7109375" style="12" customWidth="1"/>
    <col min="9467" max="9467" width="0.7109375" style="12" customWidth="1"/>
    <col min="9468" max="9468" width="6.7109375" style="12" customWidth="1"/>
    <col min="9469" max="9715" width="9.28515625" style="12"/>
    <col min="9716" max="9716" width="4.28515625" style="12" customWidth="1"/>
    <col min="9717" max="9717" width="59.7109375" style="12" customWidth="1"/>
    <col min="9718" max="9718" width="10.7109375" style="12" customWidth="1"/>
    <col min="9719" max="9719" width="8" style="12" customWidth="1"/>
    <col min="9720" max="9720" width="0.7109375" style="12" customWidth="1"/>
    <col min="9721" max="9721" width="15.5703125" style="12" customWidth="1"/>
    <col min="9722" max="9722" width="9.7109375" style="12" customWidth="1"/>
    <col min="9723" max="9723" width="0.7109375" style="12" customWidth="1"/>
    <col min="9724" max="9724" width="6.7109375" style="12" customWidth="1"/>
    <col min="9725" max="9971" width="9.28515625" style="12"/>
    <col min="9972" max="9972" width="4.28515625" style="12" customWidth="1"/>
    <col min="9973" max="9973" width="59.7109375" style="12" customWidth="1"/>
    <col min="9974" max="9974" width="10.7109375" style="12" customWidth="1"/>
    <col min="9975" max="9975" width="8" style="12" customWidth="1"/>
    <col min="9976" max="9976" width="0.7109375" style="12" customWidth="1"/>
    <col min="9977" max="9977" width="15.5703125" style="12" customWidth="1"/>
    <col min="9978" max="9978" width="9.7109375" style="12" customWidth="1"/>
    <col min="9979" max="9979" width="0.7109375" style="12" customWidth="1"/>
    <col min="9980" max="9980" width="6.7109375" style="12" customWidth="1"/>
    <col min="9981" max="10227" width="9.28515625" style="12"/>
    <col min="10228" max="10228" width="4.28515625" style="12" customWidth="1"/>
    <col min="10229" max="10229" width="59.7109375" style="12" customWidth="1"/>
    <col min="10230" max="10230" width="10.7109375" style="12" customWidth="1"/>
    <col min="10231" max="10231" width="8" style="12" customWidth="1"/>
    <col min="10232" max="10232" width="0.7109375" style="12" customWidth="1"/>
    <col min="10233" max="10233" width="15.5703125" style="12" customWidth="1"/>
    <col min="10234" max="10234" width="9.7109375" style="12" customWidth="1"/>
    <col min="10235" max="10235" width="0.7109375" style="12" customWidth="1"/>
    <col min="10236" max="10236" width="6.7109375" style="12" customWidth="1"/>
    <col min="10237" max="10483" width="9.28515625" style="12"/>
    <col min="10484" max="10484" width="4.28515625" style="12" customWidth="1"/>
    <col min="10485" max="10485" width="59.7109375" style="12" customWidth="1"/>
    <col min="10486" max="10486" width="10.7109375" style="12" customWidth="1"/>
    <col min="10487" max="10487" width="8" style="12" customWidth="1"/>
    <col min="10488" max="10488" width="0.7109375" style="12" customWidth="1"/>
    <col min="10489" max="10489" width="15.5703125" style="12" customWidth="1"/>
    <col min="10490" max="10490" width="9.7109375" style="12" customWidth="1"/>
    <col min="10491" max="10491" width="0.7109375" style="12" customWidth="1"/>
    <col min="10492" max="10492" width="6.7109375" style="12" customWidth="1"/>
    <col min="10493" max="10739" width="9.28515625" style="12"/>
    <col min="10740" max="10740" width="4.28515625" style="12" customWidth="1"/>
    <col min="10741" max="10741" width="59.7109375" style="12" customWidth="1"/>
    <col min="10742" max="10742" width="10.7109375" style="12" customWidth="1"/>
    <col min="10743" max="10743" width="8" style="12" customWidth="1"/>
    <col min="10744" max="10744" width="0.7109375" style="12" customWidth="1"/>
    <col min="10745" max="10745" width="15.5703125" style="12" customWidth="1"/>
    <col min="10746" max="10746" width="9.7109375" style="12" customWidth="1"/>
    <col min="10747" max="10747" width="0.7109375" style="12" customWidth="1"/>
    <col min="10748" max="10748" width="6.7109375" style="12" customWidth="1"/>
    <col min="10749" max="10995" width="9.28515625" style="12"/>
    <col min="10996" max="10996" width="4.28515625" style="12" customWidth="1"/>
    <col min="10997" max="10997" width="59.7109375" style="12" customWidth="1"/>
    <col min="10998" max="10998" width="10.7109375" style="12" customWidth="1"/>
    <col min="10999" max="10999" width="8" style="12" customWidth="1"/>
    <col min="11000" max="11000" width="0.7109375" style="12" customWidth="1"/>
    <col min="11001" max="11001" width="15.5703125" style="12" customWidth="1"/>
    <col min="11002" max="11002" width="9.7109375" style="12" customWidth="1"/>
    <col min="11003" max="11003" width="0.7109375" style="12" customWidth="1"/>
    <col min="11004" max="11004" width="6.7109375" style="12" customWidth="1"/>
    <col min="11005" max="11251" width="9.28515625" style="12"/>
    <col min="11252" max="11252" width="4.28515625" style="12" customWidth="1"/>
    <col min="11253" max="11253" width="59.7109375" style="12" customWidth="1"/>
    <col min="11254" max="11254" width="10.7109375" style="12" customWidth="1"/>
    <col min="11255" max="11255" width="8" style="12" customWidth="1"/>
    <col min="11256" max="11256" width="0.7109375" style="12" customWidth="1"/>
    <col min="11257" max="11257" width="15.5703125" style="12" customWidth="1"/>
    <col min="11258" max="11258" width="9.7109375" style="12" customWidth="1"/>
    <col min="11259" max="11259" width="0.7109375" style="12" customWidth="1"/>
    <col min="11260" max="11260" width="6.7109375" style="12" customWidth="1"/>
    <col min="11261" max="11507" width="9.28515625" style="12"/>
    <col min="11508" max="11508" width="4.28515625" style="12" customWidth="1"/>
    <col min="11509" max="11509" width="59.7109375" style="12" customWidth="1"/>
    <col min="11510" max="11510" width="10.7109375" style="12" customWidth="1"/>
    <col min="11511" max="11511" width="8" style="12" customWidth="1"/>
    <col min="11512" max="11512" width="0.7109375" style="12" customWidth="1"/>
    <col min="11513" max="11513" width="15.5703125" style="12" customWidth="1"/>
    <col min="11514" max="11514" width="9.7109375" style="12" customWidth="1"/>
    <col min="11515" max="11515" width="0.7109375" style="12" customWidth="1"/>
    <col min="11516" max="11516" width="6.7109375" style="12" customWidth="1"/>
    <col min="11517" max="11763" width="9.28515625" style="12"/>
    <col min="11764" max="11764" width="4.28515625" style="12" customWidth="1"/>
    <col min="11765" max="11765" width="59.7109375" style="12" customWidth="1"/>
    <col min="11766" max="11766" width="10.7109375" style="12" customWidth="1"/>
    <col min="11767" max="11767" width="8" style="12" customWidth="1"/>
    <col min="11768" max="11768" width="0.7109375" style="12" customWidth="1"/>
    <col min="11769" max="11769" width="15.5703125" style="12" customWidth="1"/>
    <col min="11770" max="11770" width="9.7109375" style="12" customWidth="1"/>
    <col min="11771" max="11771" width="0.7109375" style="12" customWidth="1"/>
    <col min="11772" max="11772" width="6.7109375" style="12" customWidth="1"/>
    <col min="11773" max="12019" width="9.28515625" style="12"/>
    <col min="12020" max="12020" width="4.28515625" style="12" customWidth="1"/>
    <col min="12021" max="12021" width="59.7109375" style="12" customWidth="1"/>
    <col min="12022" max="12022" width="10.7109375" style="12" customWidth="1"/>
    <col min="12023" max="12023" width="8" style="12" customWidth="1"/>
    <col min="12024" max="12024" width="0.7109375" style="12" customWidth="1"/>
    <col min="12025" max="12025" width="15.5703125" style="12" customWidth="1"/>
    <col min="12026" max="12026" width="9.7109375" style="12" customWidth="1"/>
    <col min="12027" max="12027" width="0.7109375" style="12" customWidth="1"/>
    <col min="12028" max="12028" width="6.7109375" style="12" customWidth="1"/>
    <col min="12029" max="12275" width="9.28515625" style="12"/>
    <col min="12276" max="12276" width="4.28515625" style="12" customWidth="1"/>
    <col min="12277" max="12277" width="59.7109375" style="12" customWidth="1"/>
    <col min="12278" max="12278" width="10.7109375" style="12" customWidth="1"/>
    <col min="12279" max="12279" width="8" style="12" customWidth="1"/>
    <col min="12280" max="12280" width="0.7109375" style="12" customWidth="1"/>
    <col min="12281" max="12281" width="15.5703125" style="12" customWidth="1"/>
    <col min="12282" max="12282" width="9.7109375" style="12" customWidth="1"/>
    <col min="12283" max="12283" width="0.7109375" style="12" customWidth="1"/>
    <col min="12284" max="12284" width="6.7109375" style="12" customWidth="1"/>
    <col min="12285" max="12531" width="9.28515625" style="12"/>
    <col min="12532" max="12532" width="4.28515625" style="12" customWidth="1"/>
    <col min="12533" max="12533" width="59.7109375" style="12" customWidth="1"/>
    <col min="12534" max="12534" width="10.7109375" style="12" customWidth="1"/>
    <col min="12535" max="12535" width="8" style="12" customWidth="1"/>
    <col min="12536" max="12536" width="0.7109375" style="12" customWidth="1"/>
    <col min="12537" max="12537" width="15.5703125" style="12" customWidth="1"/>
    <col min="12538" max="12538" width="9.7109375" style="12" customWidth="1"/>
    <col min="12539" max="12539" width="0.7109375" style="12" customWidth="1"/>
    <col min="12540" max="12540" width="6.7109375" style="12" customWidth="1"/>
    <col min="12541" max="12787" width="9.28515625" style="12"/>
    <col min="12788" max="12788" width="4.28515625" style="12" customWidth="1"/>
    <col min="12789" max="12789" width="59.7109375" style="12" customWidth="1"/>
    <col min="12790" max="12790" width="10.7109375" style="12" customWidth="1"/>
    <col min="12791" max="12791" width="8" style="12" customWidth="1"/>
    <col min="12792" max="12792" width="0.7109375" style="12" customWidth="1"/>
    <col min="12793" max="12793" width="15.5703125" style="12" customWidth="1"/>
    <col min="12794" max="12794" width="9.7109375" style="12" customWidth="1"/>
    <col min="12795" max="12795" width="0.7109375" style="12" customWidth="1"/>
    <col min="12796" max="12796" width="6.7109375" style="12" customWidth="1"/>
    <col min="12797" max="13043" width="9.28515625" style="12"/>
    <col min="13044" max="13044" width="4.28515625" style="12" customWidth="1"/>
    <col min="13045" max="13045" width="59.7109375" style="12" customWidth="1"/>
    <col min="13046" max="13046" width="10.7109375" style="12" customWidth="1"/>
    <col min="13047" max="13047" width="8" style="12" customWidth="1"/>
    <col min="13048" max="13048" width="0.7109375" style="12" customWidth="1"/>
    <col min="13049" max="13049" width="15.5703125" style="12" customWidth="1"/>
    <col min="13050" max="13050" width="9.7109375" style="12" customWidth="1"/>
    <col min="13051" max="13051" width="0.7109375" style="12" customWidth="1"/>
    <col min="13052" max="13052" width="6.7109375" style="12" customWidth="1"/>
    <col min="13053" max="13299" width="9.28515625" style="12"/>
    <col min="13300" max="13300" width="4.28515625" style="12" customWidth="1"/>
    <col min="13301" max="13301" width="59.7109375" style="12" customWidth="1"/>
    <col min="13302" max="13302" width="10.7109375" style="12" customWidth="1"/>
    <col min="13303" max="13303" width="8" style="12" customWidth="1"/>
    <col min="13304" max="13304" width="0.7109375" style="12" customWidth="1"/>
    <col min="13305" max="13305" width="15.5703125" style="12" customWidth="1"/>
    <col min="13306" max="13306" width="9.7109375" style="12" customWidth="1"/>
    <col min="13307" max="13307" width="0.7109375" style="12" customWidth="1"/>
    <col min="13308" max="13308" width="6.7109375" style="12" customWidth="1"/>
    <col min="13309" max="13555" width="9.28515625" style="12"/>
    <col min="13556" max="13556" width="4.28515625" style="12" customWidth="1"/>
    <col min="13557" max="13557" width="59.7109375" style="12" customWidth="1"/>
    <col min="13558" max="13558" width="10.7109375" style="12" customWidth="1"/>
    <col min="13559" max="13559" width="8" style="12" customWidth="1"/>
    <col min="13560" max="13560" width="0.7109375" style="12" customWidth="1"/>
    <col min="13561" max="13561" width="15.5703125" style="12" customWidth="1"/>
    <col min="13562" max="13562" width="9.7109375" style="12" customWidth="1"/>
    <col min="13563" max="13563" width="0.7109375" style="12" customWidth="1"/>
    <col min="13564" max="13564" width="6.7109375" style="12" customWidth="1"/>
    <col min="13565" max="13811" width="9.28515625" style="12"/>
    <col min="13812" max="13812" width="4.28515625" style="12" customWidth="1"/>
    <col min="13813" max="13813" width="59.7109375" style="12" customWidth="1"/>
    <col min="13814" max="13814" width="10.7109375" style="12" customWidth="1"/>
    <col min="13815" max="13815" width="8" style="12" customWidth="1"/>
    <col min="13816" max="13816" width="0.7109375" style="12" customWidth="1"/>
    <col min="13817" max="13817" width="15.5703125" style="12" customWidth="1"/>
    <col min="13818" max="13818" width="9.7109375" style="12" customWidth="1"/>
    <col min="13819" max="13819" width="0.7109375" style="12" customWidth="1"/>
    <col min="13820" max="13820" width="6.7109375" style="12" customWidth="1"/>
    <col min="13821" max="14067" width="9.28515625" style="12"/>
    <col min="14068" max="14068" width="4.28515625" style="12" customWidth="1"/>
    <col min="14069" max="14069" width="59.7109375" style="12" customWidth="1"/>
    <col min="14070" max="14070" width="10.7109375" style="12" customWidth="1"/>
    <col min="14071" max="14071" width="8" style="12" customWidth="1"/>
    <col min="14072" max="14072" width="0.7109375" style="12" customWidth="1"/>
    <col min="14073" max="14073" width="15.5703125" style="12" customWidth="1"/>
    <col min="14074" max="14074" width="9.7109375" style="12" customWidth="1"/>
    <col min="14075" max="14075" width="0.7109375" style="12" customWidth="1"/>
    <col min="14076" max="14076" width="6.7109375" style="12" customWidth="1"/>
    <col min="14077" max="14323" width="9.28515625" style="12"/>
    <col min="14324" max="14324" width="4.28515625" style="12" customWidth="1"/>
    <col min="14325" max="14325" width="59.7109375" style="12" customWidth="1"/>
    <col min="14326" max="14326" width="10.7109375" style="12" customWidth="1"/>
    <col min="14327" max="14327" width="8" style="12" customWidth="1"/>
    <col min="14328" max="14328" width="0.7109375" style="12" customWidth="1"/>
    <col min="14329" max="14329" width="15.5703125" style="12" customWidth="1"/>
    <col min="14330" max="14330" width="9.7109375" style="12" customWidth="1"/>
    <col min="14331" max="14331" width="0.7109375" style="12" customWidth="1"/>
    <col min="14332" max="14332" width="6.7109375" style="12" customWidth="1"/>
    <col min="14333" max="14579" width="9.28515625" style="12"/>
    <col min="14580" max="14580" width="4.28515625" style="12" customWidth="1"/>
    <col min="14581" max="14581" width="59.7109375" style="12" customWidth="1"/>
    <col min="14582" max="14582" width="10.7109375" style="12" customWidth="1"/>
    <col min="14583" max="14583" width="8" style="12" customWidth="1"/>
    <col min="14584" max="14584" width="0.7109375" style="12" customWidth="1"/>
    <col min="14585" max="14585" width="15.5703125" style="12" customWidth="1"/>
    <col min="14586" max="14586" width="9.7109375" style="12" customWidth="1"/>
    <col min="14587" max="14587" width="0.7109375" style="12" customWidth="1"/>
    <col min="14588" max="14588" width="6.7109375" style="12" customWidth="1"/>
    <col min="14589" max="14835" width="9.28515625" style="12"/>
    <col min="14836" max="14836" width="4.28515625" style="12" customWidth="1"/>
    <col min="14837" max="14837" width="59.7109375" style="12" customWidth="1"/>
    <col min="14838" max="14838" width="10.7109375" style="12" customWidth="1"/>
    <col min="14839" max="14839" width="8" style="12" customWidth="1"/>
    <col min="14840" max="14840" width="0.7109375" style="12" customWidth="1"/>
    <col min="14841" max="14841" width="15.5703125" style="12" customWidth="1"/>
    <col min="14842" max="14842" width="9.7109375" style="12" customWidth="1"/>
    <col min="14843" max="14843" width="0.7109375" style="12" customWidth="1"/>
    <col min="14844" max="14844" width="6.7109375" style="12" customWidth="1"/>
    <col min="14845" max="15091" width="9.28515625" style="12"/>
    <col min="15092" max="15092" width="4.28515625" style="12" customWidth="1"/>
    <col min="15093" max="15093" width="59.7109375" style="12" customWidth="1"/>
    <col min="15094" max="15094" width="10.7109375" style="12" customWidth="1"/>
    <col min="15095" max="15095" width="8" style="12" customWidth="1"/>
    <col min="15096" max="15096" width="0.7109375" style="12" customWidth="1"/>
    <col min="15097" max="15097" width="15.5703125" style="12" customWidth="1"/>
    <col min="15098" max="15098" width="9.7109375" style="12" customWidth="1"/>
    <col min="15099" max="15099" width="0.7109375" style="12" customWidth="1"/>
    <col min="15100" max="15100" width="6.7109375" style="12" customWidth="1"/>
    <col min="15101" max="15347" width="9.28515625" style="12"/>
    <col min="15348" max="15348" width="4.28515625" style="12" customWidth="1"/>
    <col min="15349" max="15349" width="59.7109375" style="12" customWidth="1"/>
    <col min="15350" max="15350" width="10.7109375" style="12" customWidth="1"/>
    <col min="15351" max="15351" width="8" style="12" customWidth="1"/>
    <col min="15352" max="15352" width="0.7109375" style="12" customWidth="1"/>
    <col min="15353" max="15353" width="15.5703125" style="12" customWidth="1"/>
    <col min="15354" max="15354" width="9.7109375" style="12" customWidth="1"/>
    <col min="15355" max="15355" width="0.7109375" style="12" customWidth="1"/>
    <col min="15356" max="15356" width="6.7109375" style="12" customWidth="1"/>
    <col min="15357" max="15603" width="9.28515625" style="12"/>
    <col min="15604" max="15604" width="4.28515625" style="12" customWidth="1"/>
    <col min="15605" max="15605" width="59.7109375" style="12" customWidth="1"/>
    <col min="15606" max="15606" width="10.7109375" style="12" customWidth="1"/>
    <col min="15607" max="15607" width="8" style="12" customWidth="1"/>
    <col min="15608" max="15608" width="0.7109375" style="12" customWidth="1"/>
    <col min="15609" max="15609" width="15.5703125" style="12" customWidth="1"/>
    <col min="15610" max="15610" width="9.7109375" style="12" customWidth="1"/>
    <col min="15611" max="15611" width="0.7109375" style="12" customWidth="1"/>
    <col min="15612" max="15612" width="6.7109375" style="12" customWidth="1"/>
    <col min="15613" max="15859" width="9.28515625" style="12"/>
    <col min="15860" max="15860" width="4.28515625" style="12" customWidth="1"/>
    <col min="15861" max="15861" width="59.7109375" style="12" customWidth="1"/>
    <col min="15862" max="15862" width="10.7109375" style="12" customWidth="1"/>
    <col min="15863" max="15863" width="8" style="12" customWidth="1"/>
    <col min="15864" max="15864" width="0.7109375" style="12" customWidth="1"/>
    <col min="15865" max="15865" width="15.5703125" style="12" customWidth="1"/>
    <col min="15866" max="15866" width="9.7109375" style="12" customWidth="1"/>
    <col min="15867" max="15867" width="0.7109375" style="12" customWidth="1"/>
    <col min="15868" max="15868" width="6.7109375" style="12" customWidth="1"/>
    <col min="15869" max="16115" width="9.28515625" style="12"/>
    <col min="16116" max="16116" width="4.28515625" style="12" customWidth="1"/>
    <col min="16117" max="16117" width="59.7109375" style="12" customWidth="1"/>
    <col min="16118" max="16118" width="10.7109375" style="12" customWidth="1"/>
    <col min="16119" max="16119" width="8" style="12" customWidth="1"/>
    <col min="16120" max="16120" width="0.7109375" style="12" customWidth="1"/>
    <col min="16121" max="16121" width="15.5703125" style="12" customWidth="1"/>
    <col min="16122" max="16122" width="9.7109375" style="12" customWidth="1"/>
    <col min="16123" max="16123" width="0.7109375" style="12" customWidth="1"/>
    <col min="16124" max="16124" width="6.7109375" style="12" customWidth="1"/>
    <col min="16125" max="16380" width="9.28515625" style="12"/>
    <col min="16381" max="16384" width="9.28515625" style="12" customWidth="1"/>
  </cols>
  <sheetData>
    <row r="1" spans="1:9" ht="15.75" customHeight="1" x14ac:dyDescent="0.15"/>
    <row r="2" spans="1:9" s="83" customFormat="1" ht="16.5" customHeight="1" x14ac:dyDescent="0.25">
      <c r="A2" s="92"/>
      <c r="B2" s="434" t="s">
        <v>98</v>
      </c>
      <c r="C2" s="449"/>
      <c r="E2" s="57"/>
      <c r="F2"/>
      <c r="G2" s="57"/>
      <c r="H2" s="57"/>
      <c r="I2" s="57"/>
    </row>
    <row r="3" spans="1:9" s="83" customFormat="1" ht="16.5" customHeight="1" x14ac:dyDescent="0.25">
      <c r="A3" s="92"/>
      <c r="B3"/>
      <c r="C3"/>
      <c r="D3"/>
      <c r="E3"/>
      <c r="F3" s="177" t="s">
        <v>107</v>
      </c>
      <c r="G3" s="368">
        <f>CoverPage!B15</f>
        <v>0</v>
      </c>
      <c r="H3" s="369"/>
      <c r="I3" s="370"/>
    </row>
    <row r="4" spans="1:9" s="83" customFormat="1" ht="16.5" customHeight="1" x14ac:dyDescent="0.25">
      <c r="A4" s="92"/>
      <c r="B4"/>
      <c r="C4"/>
      <c r="D4"/>
      <c r="E4" s="430" t="s">
        <v>254</v>
      </c>
      <c r="F4" s="450"/>
      <c r="G4" s="454">
        <f>CoverPage!B7</f>
        <v>0</v>
      </c>
      <c r="H4" s="455"/>
      <c r="I4" s="456"/>
    </row>
    <row r="5" spans="1:9" s="83" customFormat="1" ht="16.5" customHeight="1" x14ac:dyDescent="0.25">
      <c r="A5" s="92"/>
      <c r="B5"/>
      <c r="C5"/>
      <c r="D5"/>
      <c r="E5" s="175" t="s">
        <v>3</v>
      </c>
      <c r="F5" s="451">
        <f>CoverPage!B3</f>
        <v>0</v>
      </c>
      <c r="G5" s="452"/>
      <c r="H5" s="452"/>
      <c r="I5" s="453"/>
    </row>
    <row r="6" spans="1:9" s="83" customFormat="1" ht="16.5" customHeight="1" x14ac:dyDescent="0.25">
      <c r="A6" s="92"/>
      <c r="B6"/>
      <c r="C6"/>
      <c r="D6"/>
      <c r="E6" s="158" t="s">
        <v>251</v>
      </c>
      <c r="F6" s="451">
        <f>CoverPage!B4</f>
        <v>0</v>
      </c>
      <c r="G6" s="452"/>
      <c r="H6" s="452"/>
      <c r="I6" s="453"/>
    </row>
    <row r="7" spans="1:9" s="83" customFormat="1" ht="16.5" customHeight="1" x14ac:dyDescent="0.25">
      <c r="A7" s="92"/>
      <c r="B7"/>
      <c r="C7"/>
      <c r="D7"/>
      <c r="G7" s="176" t="s">
        <v>135</v>
      </c>
      <c r="H7" s="153" t="str">
        <f>'A -- FFS'!K5</f>
        <v>FROM:</v>
      </c>
      <c r="I7" s="367">
        <f>CoverPage!B5</f>
        <v>0</v>
      </c>
    </row>
    <row r="8" spans="1:9" s="83" customFormat="1" ht="16.5" customHeight="1" x14ac:dyDescent="0.25">
      <c r="A8" s="92"/>
      <c r="B8"/>
      <c r="C8"/>
      <c r="D8"/>
      <c r="G8" s="176"/>
      <c r="H8" s="153" t="s">
        <v>137</v>
      </c>
      <c r="I8" s="367">
        <f>CoverPage!B6</f>
        <v>0</v>
      </c>
    </row>
    <row r="9" spans="1:9" s="83" customFormat="1" ht="16.5" customHeight="1" x14ac:dyDescent="0.25">
      <c r="A9" s="92"/>
      <c r="B9" s="95"/>
      <c r="C9" s="108">
        <v>-1</v>
      </c>
      <c r="D9" s="108">
        <f>C9-1</f>
        <v>-2</v>
      </c>
      <c r="E9" s="108">
        <f t="shared" ref="E9:F9" si="0">D9-1</f>
        <v>-3</v>
      </c>
      <c r="F9" s="108">
        <f t="shared" si="0"/>
        <v>-4</v>
      </c>
      <c r="G9" s="108">
        <f t="shared" ref="G9" si="1">F9-1</f>
        <v>-5</v>
      </c>
      <c r="H9" s="108">
        <f>G9-1</f>
        <v>-6</v>
      </c>
      <c r="I9" s="108">
        <v>-7</v>
      </c>
    </row>
    <row r="10" spans="1:9" s="83" customFormat="1" ht="59.25" customHeight="1" thickBot="1" x14ac:dyDescent="0.2">
      <c r="A10" s="97" t="s">
        <v>5</v>
      </c>
      <c r="B10" s="96" t="s">
        <v>99</v>
      </c>
      <c r="C10" s="109" t="s">
        <v>133</v>
      </c>
      <c r="D10" s="109" t="s">
        <v>134</v>
      </c>
      <c r="E10" s="109" t="s">
        <v>151</v>
      </c>
      <c r="F10" s="110" t="s">
        <v>152</v>
      </c>
      <c r="G10" s="110" t="s">
        <v>260</v>
      </c>
      <c r="H10" s="110" t="s">
        <v>261</v>
      </c>
      <c r="I10" s="109" t="s">
        <v>248</v>
      </c>
    </row>
    <row r="11" spans="1:9" s="83" customFormat="1" ht="16.149999999999999" customHeight="1" thickBot="1" x14ac:dyDescent="0.2">
      <c r="A11" s="13"/>
      <c r="B11" s="119" t="s">
        <v>100</v>
      </c>
      <c r="C11" s="14"/>
      <c r="D11" s="14"/>
      <c r="E11" s="14"/>
      <c r="F11" s="14"/>
      <c r="G11" s="14"/>
      <c r="H11" s="14"/>
      <c r="I11" s="14"/>
    </row>
    <row r="12" spans="1:9" s="83" customFormat="1" ht="21" x14ac:dyDescent="0.25">
      <c r="A12" s="98">
        <v>1</v>
      </c>
      <c r="B12" s="238" t="s">
        <v>266</v>
      </c>
      <c r="C12" s="348"/>
      <c r="D12" s="348"/>
      <c r="E12" s="349"/>
      <c r="F12" s="350"/>
      <c r="G12" s="351"/>
      <c r="H12" s="352"/>
      <c r="I12" s="379">
        <f>SUM(C12:H12)</f>
        <v>0</v>
      </c>
    </row>
    <row r="13" spans="1:9" s="83" customFormat="1" ht="16.149999999999999" customHeight="1" x14ac:dyDescent="0.25">
      <c r="A13" s="98">
        <v>2</v>
      </c>
      <c r="B13" s="382" t="s">
        <v>259</v>
      </c>
      <c r="C13" s="380">
        <f>SUM(C14:C20)</f>
        <v>0</v>
      </c>
      <c r="D13" s="380">
        <f t="shared" ref="D13:H13" si="2">SUM(D14:D20)</f>
        <v>0</v>
      </c>
      <c r="E13" s="380">
        <f t="shared" si="2"/>
        <v>0</v>
      </c>
      <c r="F13" s="380">
        <f t="shared" si="2"/>
        <v>0</v>
      </c>
      <c r="G13" s="380">
        <f t="shared" si="2"/>
        <v>0</v>
      </c>
      <c r="H13" s="380">
        <f t="shared" si="2"/>
        <v>0</v>
      </c>
      <c r="I13" s="353">
        <f>SUM(C13:H13)</f>
        <v>0</v>
      </c>
    </row>
    <row r="14" spans="1:9" s="83" customFormat="1" ht="16.149999999999999" customHeight="1" x14ac:dyDescent="0.25">
      <c r="A14" s="98" t="s">
        <v>531</v>
      </c>
      <c r="B14" s="378" t="s">
        <v>537</v>
      </c>
      <c r="C14" s="348"/>
      <c r="D14" s="348"/>
      <c r="E14" s="349"/>
      <c r="F14" s="350"/>
      <c r="G14" s="381"/>
      <c r="H14" s="381"/>
      <c r="I14" s="353">
        <f t="shared" ref="I14:I20" si="3">SUM(C14:H14)</f>
        <v>0</v>
      </c>
    </row>
    <row r="15" spans="1:9" s="83" customFormat="1" ht="16.149999999999999" customHeight="1" x14ac:dyDescent="0.25">
      <c r="A15" s="98" t="s">
        <v>532</v>
      </c>
      <c r="B15" s="378" t="s">
        <v>538</v>
      </c>
      <c r="C15" s="348"/>
      <c r="D15" s="348"/>
      <c r="E15" s="349"/>
      <c r="F15" s="350"/>
      <c r="G15" s="381"/>
      <c r="H15" s="381"/>
      <c r="I15" s="353">
        <f t="shared" si="3"/>
        <v>0</v>
      </c>
    </row>
    <row r="16" spans="1:9" s="83" customFormat="1" ht="16.149999999999999" customHeight="1" x14ac:dyDescent="0.25">
      <c r="A16" s="98" t="s">
        <v>533</v>
      </c>
      <c r="B16" s="378" t="s">
        <v>539</v>
      </c>
      <c r="C16" s="348"/>
      <c r="D16" s="348"/>
      <c r="E16" s="349"/>
      <c r="F16" s="350"/>
      <c r="G16" s="381"/>
      <c r="H16" s="381"/>
      <c r="I16" s="353">
        <f t="shared" si="3"/>
        <v>0</v>
      </c>
    </row>
    <row r="17" spans="1:9" s="83" customFormat="1" ht="16.149999999999999" customHeight="1" x14ac:dyDescent="0.25">
      <c r="A17" s="98" t="s">
        <v>534</v>
      </c>
      <c r="B17" s="378" t="s">
        <v>540</v>
      </c>
      <c r="C17" s="348"/>
      <c r="D17" s="348"/>
      <c r="E17" s="349"/>
      <c r="F17" s="350"/>
      <c r="G17" s="381"/>
      <c r="H17" s="381"/>
      <c r="I17" s="353">
        <f t="shared" si="3"/>
        <v>0</v>
      </c>
    </row>
    <row r="18" spans="1:9" s="83" customFormat="1" ht="16.149999999999999" customHeight="1" x14ac:dyDescent="0.25">
      <c r="A18" s="98" t="s">
        <v>535</v>
      </c>
      <c r="B18" s="378" t="s">
        <v>579</v>
      </c>
      <c r="C18" s="348"/>
      <c r="D18" s="348"/>
      <c r="E18" s="349"/>
      <c r="F18" s="350"/>
      <c r="G18" s="381"/>
      <c r="H18" s="381"/>
      <c r="I18" s="353">
        <f t="shared" si="3"/>
        <v>0</v>
      </c>
    </row>
    <row r="19" spans="1:9" s="83" customFormat="1" ht="16.149999999999999" customHeight="1" x14ac:dyDescent="0.25">
      <c r="A19" s="98" t="s">
        <v>536</v>
      </c>
      <c r="B19" s="378" t="s">
        <v>541</v>
      </c>
      <c r="C19" s="348"/>
      <c r="D19" s="348"/>
      <c r="E19" s="349"/>
      <c r="F19" s="350"/>
      <c r="G19" s="381"/>
      <c r="H19" s="381"/>
      <c r="I19" s="353">
        <f t="shared" si="3"/>
        <v>0</v>
      </c>
    </row>
    <row r="20" spans="1:9" s="83" customFormat="1" ht="16.149999999999999" customHeight="1" x14ac:dyDescent="0.25">
      <c r="A20" s="98" t="s">
        <v>542</v>
      </c>
      <c r="B20" s="378" t="s">
        <v>543</v>
      </c>
      <c r="C20" s="348"/>
      <c r="D20" s="348"/>
      <c r="E20" s="349"/>
      <c r="F20" s="350"/>
      <c r="G20" s="381"/>
      <c r="H20" s="381"/>
      <c r="I20" s="353">
        <f t="shared" si="3"/>
        <v>0</v>
      </c>
    </row>
    <row r="21" spans="1:9" s="83" customFormat="1" ht="16.149999999999999" customHeight="1" x14ac:dyDescent="0.25">
      <c r="A21" s="98">
        <v>3</v>
      </c>
      <c r="B21" s="382" t="s">
        <v>544</v>
      </c>
      <c r="C21" s="380">
        <f>SUM(C22:C34)</f>
        <v>0</v>
      </c>
      <c r="D21" s="380">
        <f t="shared" ref="D21:H21" si="4">SUM(D22:D34)</f>
        <v>0</v>
      </c>
      <c r="E21" s="380">
        <f t="shared" si="4"/>
        <v>0</v>
      </c>
      <c r="F21" s="380">
        <f t="shared" si="4"/>
        <v>0</v>
      </c>
      <c r="G21" s="380">
        <f t="shared" si="4"/>
        <v>0</v>
      </c>
      <c r="H21" s="380">
        <f t="shared" si="4"/>
        <v>0</v>
      </c>
      <c r="I21" s="353">
        <f t="shared" ref="I21:I38" si="5">SUM(C21:H21)</f>
        <v>0</v>
      </c>
    </row>
    <row r="22" spans="1:9" s="83" customFormat="1" ht="16.149999999999999" customHeight="1" x14ac:dyDescent="0.25">
      <c r="A22" s="98" t="s">
        <v>556</v>
      </c>
      <c r="B22" s="378" t="s">
        <v>545</v>
      </c>
      <c r="C22" s="348"/>
      <c r="D22" s="348"/>
      <c r="E22" s="354"/>
      <c r="F22" s="355"/>
      <c r="G22" s="381"/>
      <c r="H22" s="381"/>
      <c r="I22" s="353">
        <f t="shared" si="5"/>
        <v>0</v>
      </c>
    </row>
    <row r="23" spans="1:9" s="83" customFormat="1" ht="16.149999999999999" customHeight="1" x14ac:dyDescent="0.25">
      <c r="A23" s="98" t="s">
        <v>557</v>
      </c>
      <c r="B23" s="378" t="s">
        <v>580</v>
      </c>
      <c r="C23" s="348"/>
      <c r="D23" s="348"/>
      <c r="E23" s="354"/>
      <c r="F23" s="355"/>
      <c r="G23" s="381"/>
      <c r="H23" s="381"/>
      <c r="I23" s="353">
        <f t="shared" si="5"/>
        <v>0</v>
      </c>
    </row>
    <row r="24" spans="1:9" s="83" customFormat="1" ht="16.149999999999999" customHeight="1" x14ac:dyDescent="0.25">
      <c r="A24" s="98" t="s">
        <v>558</v>
      </c>
      <c r="B24" s="378" t="s">
        <v>546</v>
      </c>
      <c r="C24" s="348"/>
      <c r="D24" s="348"/>
      <c r="E24" s="354"/>
      <c r="F24" s="355"/>
      <c r="G24" s="381"/>
      <c r="H24" s="381"/>
      <c r="I24" s="353">
        <f t="shared" si="5"/>
        <v>0</v>
      </c>
    </row>
    <row r="25" spans="1:9" s="83" customFormat="1" ht="16.149999999999999" customHeight="1" x14ac:dyDescent="0.25">
      <c r="A25" s="98" t="s">
        <v>559</v>
      </c>
      <c r="B25" s="378" t="s">
        <v>547</v>
      </c>
      <c r="C25" s="348"/>
      <c r="D25" s="348"/>
      <c r="E25" s="354"/>
      <c r="F25" s="355"/>
      <c r="G25" s="381"/>
      <c r="H25" s="381"/>
      <c r="I25" s="353">
        <f t="shared" si="5"/>
        <v>0</v>
      </c>
    </row>
    <row r="26" spans="1:9" s="83" customFormat="1" ht="16.149999999999999" customHeight="1" x14ac:dyDescent="0.25">
      <c r="A26" s="98" t="s">
        <v>560</v>
      </c>
      <c r="B26" s="378" t="s">
        <v>548</v>
      </c>
      <c r="C26" s="348"/>
      <c r="D26" s="348"/>
      <c r="E26" s="354"/>
      <c r="F26" s="355"/>
      <c r="G26" s="381"/>
      <c r="H26" s="381"/>
      <c r="I26" s="353">
        <f t="shared" si="5"/>
        <v>0</v>
      </c>
    </row>
    <row r="27" spans="1:9" s="83" customFormat="1" ht="16.149999999999999" customHeight="1" x14ac:dyDescent="0.25">
      <c r="A27" s="98" t="s">
        <v>561</v>
      </c>
      <c r="B27" s="378" t="s">
        <v>549</v>
      </c>
      <c r="C27" s="348"/>
      <c r="D27" s="348"/>
      <c r="E27" s="354"/>
      <c r="F27" s="355"/>
      <c r="G27" s="381"/>
      <c r="H27" s="381"/>
      <c r="I27" s="353">
        <f t="shared" si="5"/>
        <v>0</v>
      </c>
    </row>
    <row r="28" spans="1:9" s="83" customFormat="1" ht="16.149999999999999" customHeight="1" x14ac:dyDescent="0.25">
      <c r="A28" s="98" t="s">
        <v>568</v>
      </c>
      <c r="B28" s="378" t="s">
        <v>550</v>
      </c>
      <c r="C28" s="348"/>
      <c r="D28" s="348"/>
      <c r="E28" s="354"/>
      <c r="F28" s="355"/>
      <c r="G28" s="381"/>
      <c r="H28" s="381"/>
      <c r="I28" s="353">
        <f t="shared" si="5"/>
        <v>0</v>
      </c>
    </row>
    <row r="29" spans="1:9" s="83" customFormat="1" ht="16.149999999999999" customHeight="1" x14ac:dyDescent="0.25">
      <c r="A29" s="98" t="s">
        <v>562</v>
      </c>
      <c r="B29" s="378" t="s">
        <v>551</v>
      </c>
      <c r="C29" s="348"/>
      <c r="D29" s="348"/>
      <c r="E29" s="354"/>
      <c r="F29" s="355"/>
      <c r="G29" s="381"/>
      <c r="H29" s="381"/>
      <c r="I29" s="353">
        <f t="shared" si="5"/>
        <v>0</v>
      </c>
    </row>
    <row r="30" spans="1:9" s="83" customFormat="1" ht="16.149999999999999" customHeight="1" x14ac:dyDescent="0.25">
      <c r="A30" s="98" t="s">
        <v>563</v>
      </c>
      <c r="B30" s="378" t="s">
        <v>552</v>
      </c>
      <c r="C30" s="348"/>
      <c r="D30" s="348"/>
      <c r="E30" s="354"/>
      <c r="F30" s="355"/>
      <c r="G30" s="381"/>
      <c r="H30" s="381"/>
      <c r="I30" s="353">
        <f t="shared" si="5"/>
        <v>0</v>
      </c>
    </row>
    <row r="31" spans="1:9" s="83" customFormat="1" ht="16.149999999999999" customHeight="1" x14ac:dyDescent="0.25">
      <c r="A31" s="98" t="s">
        <v>564</v>
      </c>
      <c r="B31" s="378" t="s">
        <v>553</v>
      </c>
      <c r="C31" s="348"/>
      <c r="D31" s="348"/>
      <c r="E31" s="354"/>
      <c r="F31" s="355"/>
      <c r="G31" s="381"/>
      <c r="H31" s="381"/>
      <c r="I31" s="353">
        <f t="shared" si="5"/>
        <v>0</v>
      </c>
    </row>
    <row r="32" spans="1:9" s="83" customFormat="1" ht="16.149999999999999" customHeight="1" x14ac:dyDescent="0.25">
      <c r="A32" s="98" t="s">
        <v>565</v>
      </c>
      <c r="B32" s="378" t="s">
        <v>554</v>
      </c>
      <c r="C32" s="348"/>
      <c r="D32" s="348"/>
      <c r="E32" s="354"/>
      <c r="F32" s="355"/>
      <c r="G32" s="381"/>
      <c r="H32" s="381"/>
      <c r="I32" s="353">
        <f t="shared" si="5"/>
        <v>0</v>
      </c>
    </row>
    <row r="33" spans="1:9" s="83" customFormat="1" ht="16.149999999999999" customHeight="1" x14ac:dyDescent="0.25">
      <c r="A33" s="98" t="s">
        <v>566</v>
      </c>
      <c r="B33" s="378" t="s">
        <v>555</v>
      </c>
      <c r="C33" s="348"/>
      <c r="D33" s="348"/>
      <c r="E33" s="354"/>
      <c r="F33" s="355"/>
      <c r="G33" s="381"/>
      <c r="H33" s="381"/>
      <c r="I33" s="353">
        <f t="shared" si="5"/>
        <v>0</v>
      </c>
    </row>
    <row r="34" spans="1:9" s="83" customFormat="1" ht="16.149999999999999" customHeight="1" x14ac:dyDescent="0.25">
      <c r="A34" s="98" t="s">
        <v>567</v>
      </c>
      <c r="B34" s="378" t="s">
        <v>555</v>
      </c>
      <c r="C34" s="348"/>
      <c r="D34" s="348"/>
      <c r="E34" s="354"/>
      <c r="F34" s="355"/>
      <c r="G34" s="381"/>
      <c r="H34" s="381"/>
      <c r="I34" s="353">
        <f t="shared" si="5"/>
        <v>0</v>
      </c>
    </row>
    <row r="35" spans="1:9" s="83" customFormat="1" ht="16.149999999999999" customHeight="1" x14ac:dyDescent="0.25">
      <c r="A35" s="98">
        <v>4</v>
      </c>
      <c r="B35" s="99" t="s">
        <v>517</v>
      </c>
      <c r="C35" s="348"/>
      <c r="D35" s="348"/>
      <c r="E35" s="349"/>
      <c r="F35" s="350"/>
      <c r="G35" s="351"/>
      <c r="H35" s="353"/>
      <c r="I35" s="353">
        <f>SUM(C35:H35)</f>
        <v>0</v>
      </c>
    </row>
    <row r="36" spans="1:9" s="83" customFormat="1" ht="16.149999999999999" customHeight="1" x14ac:dyDescent="0.25">
      <c r="A36" s="98">
        <v>5</v>
      </c>
      <c r="B36" s="42" t="s">
        <v>102</v>
      </c>
      <c r="C36" s="356"/>
      <c r="D36" s="356"/>
      <c r="E36" s="356"/>
      <c r="F36" s="356"/>
      <c r="G36" s="356"/>
      <c r="H36" s="351"/>
      <c r="I36" s="353">
        <f t="shared" si="5"/>
        <v>0</v>
      </c>
    </row>
    <row r="37" spans="1:9" s="83" customFormat="1" ht="16.149999999999999" customHeight="1" x14ac:dyDescent="0.25">
      <c r="A37" s="98">
        <v>6</v>
      </c>
      <c r="B37" s="42" t="s">
        <v>103</v>
      </c>
      <c r="C37" s="351"/>
      <c r="D37" s="351"/>
      <c r="E37" s="351"/>
      <c r="F37" s="351"/>
      <c r="G37" s="351"/>
      <c r="H37" s="351"/>
      <c r="I37" s="353">
        <f t="shared" si="5"/>
        <v>0</v>
      </c>
    </row>
    <row r="38" spans="1:9" s="83" customFormat="1" ht="16.149999999999999" customHeight="1" x14ac:dyDescent="0.25">
      <c r="A38" s="98">
        <v>7</v>
      </c>
      <c r="B38" s="42" t="s">
        <v>104</v>
      </c>
      <c r="C38" s="348"/>
      <c r="D38" s="348"/>
      <c r="E38" s="354"/>
      <c r="F38" s="355"/>
      <c r="G38" s="351"/>
      <c r="H38" s="357"/>
      <c r="I38" s="358">
        <f t="shared" si="5"/>
        <v>0</v>
      </c>
    </row>
    <row r="39" spans="1:9" s="1" customFormat="1" ht="16.149999999999999" customHeight="1" thickBot="1" x14ac:dyDescent="0.3">
      <c r="A39" s="106">
        <v>8</v>
      </c>
      <c r="B39" s="107" t="s">
        <v>570</v>
      </c>
      <c r="C39" s="384">
        <f>SUM(C12:C13,C21,C35:C38)</f>
        <v>0</v>
      </c>
      <c r="D39" s="384">
        <f t="shared" ref="D39:I39" si="6">SUM(D12:D13,D21,D35:D38)</f>
        <v>0</v>
      </c>
      <c r="E39" s="384">
        <f t="shared" si="6"/>
        <v>0</v>
      </c>
      <c r="F39" s="384">
        <f t="shared" si="6"/>
        <v>0</v>
      </c>
      <c r="G39" s="384">
        <f t="shared" si="6"/>
        <v>0</v>
      </c>
      <c r="H39" s="384">
        <f t="shared" si="6"/>
        <v>0</v>
      </c>
      <c r="I39" s="386">
        <f t="shared" si="6"/>
        <v>0</v>
      </c>
    </row>
    <row r="40" spans="1:9" s="83" customFormat="1" ht="16.149999999999999" customHeight="1" thickBot="1" x14ac:dyDescent="0.2">
      <c r="A40" s="13"/>
      <c r="B40" s="119" t="s">
        <v>105</v>
      </c>
      <c r="C40" s="359"/>
      <c r="D40" s="359"/>
      <c r="E40" s="359"/>
      <c r="F40" s="359"/>
      <c r="G40" s="359"/>
      <c r="H40" s="359"/>
      <c r="I40" s="359"/>
    </row>
    <row r="41" spans="1:9" s="83" customFormat="1" ht="21" x14ac:dyDescent="0.25">
      <c r="A41" s="98">
        <v>9</v>
      </c>
      <c r="B41" s="238" t="s">
        <v>266</v>
      </c>
      <c r="C41" s="348"/>
      <c r="D41" s="348"/>
      <c r="E41" s="349"/>
      <c r="F41" s="350"/>
      <c r="G41" s="351"/>
      <c r="H41" s="351"/>
      <c r="I41" s="353">
        <f t="shared" ref="I41:I46" si="7">SUM(C41:H41)</f>
        <v>0</v>
      </c>
    </row>
    <row r="42" spans="1:9" s="83" customFormat="1" ht="16.149999999999999" customHeight="1" x14ac:dyDescent="0.25">
      <c r="A42" s="98">
        <v>10</v>
      </c>
      <c r="B42" s="99" t="s">
        <v>106</v>
      </c>
      <c r="C42" s="348"/>
      <c r="D42" s="348"/>
      <c r="E42" s="349"/>
      <c r="F42" s="350"/>
      <c r="G42" s="351"/>
      <c r="H42" s="351"/>
      <c r="I42" s="353">
        <f t="shared" si="7"/>
        <v>0</v>
      </c>
    </row>
    <row r="43" spans="1:9" s="83" customFormat="1" ht="16.149999999999999" customHeight="1" x14ac:dyDescent="0.25">
      <c r="A43" s="98">
        <v>11</v>
      </c>
      <c r="B43" s="99" t="s">
        <v>101</v>
      </c>
      <c r="C43" s="348"/>
      <c r="D43" s="348"/>
      <c r="E43" s="354"/>
      <c r="F43" s="355"/>
      <c r="G43" s="351"/>
      <c r="H43" s="351"/>
      <c r="I43" s="353">
        <f t="shared" si="7"/>
        <v>0</v>
      </c>
    </row>
    <row r="44" spans="1:9" s="83" customFormat="1" ht="16.149999999999999" customHeight="1" x14ac:dyDescent="0.25">
      <c r="A44" s="98">
        <v>12</v>
      </c>
      <c r="B44" s="42" t="s">
        <v>102</v>
      </c>
      <c r="C44" s="360"/>
      <c r="D44" s="360"/>
      <c r="E44" s="361"/>
      <c r="F44" s="362"/>
      <c r="G44" s="356"/>
      <c r="H44" s="351"/>
      <c r="I44" s="353">
        <f t="shared" si="7"/>
        <v>0</v>
      </c>
    </row>
    <row r="45" spans="1:9" s="83" customFormat="1" ht="16.149999999999999" customHeight="1" x14ac:dyDescent="0.25">
      <c r="A45" s="98">
        <v>13</v>
      </c>
      <c r="B45" s="42" t="s">
        <v>103</v>
      </c>
      <c r="C45" s="351"/>
      <c r="D45" s="351"/>
      <c r="E45" s="351"/>
      <c r="F45" s="351"/>
      <c r="G45" s="351"/>
      <c r="H45" s="351"/>
      <c r="I45" s="353">
        <f t="shared" si="7"/>
        <v>0</v>
      </c>
    </row>
    <row r="46" spans="1:9" s="83" customFormat="1" ht="16.149999999999999" customHeight="1" x14ac:dyDescent="0.25">
      <c r="A46" s="98">
        <v>14</v>
      </c>
      <c r="B46" s="42" t="s">
        <v>104</v>
      </c>
      <c r="C46" s="348"/>
      <c r="D46" s="348"/>
      <c r="E46" s="354"/>
      <c r="F46" s="355"/>
      <c r="G46" s="351"/>
      <c r="H46" s="351"/>
      <c r="I46" s="353">
        <f t="shared" si="7"/>
        <v>0</v>
      </c>
    </row>
    <row r="47" spans="1:9" s="1" customFormat="1" ht="16.149999999999999" customHeight="1" thickBot="1" x14ac:dyDescent="0.3">
      <c r="A47" s="106">
        <v>15</v>
      </c>
      <c r="B47" s="107" t="s">
        <v>571</v>
      </c>
      <c r="C47" s="384">
        <f>SUM(C41:C46)</f>
        <v>0</v>
      </c>
      <c r="D47" s="384">
        <f t="shared" ref="D47:I47" si="8">SUM(D41:D46)</f>
        <v>0</v>
      </c>
      <c r="E47" s="384">
        <f t="shared" si="8"/>
        <v>0</v>
      </c>
      <c r="F47" s="384">
        <f t="shared" si="8"/>
        <v>0</v>
      </c>
      <c r="G47" s="384">
        <f t="shared" si="8"/>
        <v>0</v>
      </c>
      <c r="H47" s="384">
        <f t="shared" ref="H47" si="9">SUM(H41:H46)</f>
        <v>0</v>
      </c>
      <c r="I47" s="384">
        <f t="shared" si="8"/>
        <v>0</v>
      </c>
    </row>
    <row r="48" spans="1:9" s="1" customFormat="1" ht="21.75" customHeight="1" thickBot="1" x14ac:dyDescent="0.3">
      <c r="A48" s="106">
        <v>16</v>
      </c>
      <c r="B48" s="55" t="s">
        <v>572</v>
      </c>
      <c r="C48" s="385">
        <f>C47+C39</f>
        <v>0</v>
      </c>
      <c r="D48" s="385">
        <f t="shared" ref="D48:I48" si="10">D47+D39</f>
        <v>0</v>
      </c>
      <c r="E48" s="385">
        <f t="shared" si="10"/>
        <v>0</v>
      </c>
      <c r="F48" s="385">
        <f t="shared" si="10"/>
        <v>0</v>
      </c>
      <c r="G48" s="385">
        <f t="shared" si="10"/>
        <v>0</v>
      </c>
      <c r="H48" s="385">
        <f t="shared" ref="H48" si="11">H47+H39</f>
        <v>0</v>
      </c>
      <c r="I48" s="385">
        <f t="shared" si="10"/>
        <v>0</v>
      </c>
    </row>
    <row r="49" spans="1:9" s="1" customFormat="1" ht="21.75" thickBot="1" x14ac:dyDescent="0.3">
      <c r="A49" s="106">
        <v>17</v>
      </c>
      <c r="B49" s="235" t="s">
        <v>569</v>
      </c>
      <c r="C49" s="385">
        <f t="shared" ref="C49:I49" si="12">C48-C42-C13</f>
        <v>0</v>
      </c>
      <c r="D49" s="385">
        <f t="shared" si="12"/>
        <v>0</v>
      </c>
      <c r="E49" s="385">
        <f t="shared" si="12"/>
        <v>0</v>
      </c>
      <c r="F49" s="385">
        <f t="shared" si="12"/>
        <v>0</v>
      </c>
      <c r="G49" s="385">
        <f t="shared" si="12"/>
        <v>0</v>
      </c>
      <c r="H49" s="385">
        <f t="shared" si="12"/>
        <v>0</v>
      </c>
      <c r="I49" s="385">
        <f t="shared" si="12"/>
        <v>0</v>
      </c>
    </row>
    <row r="50" spans="1:9" x14ac:dyDescent="0.15">
      <c r="A50" s="12"/>
    </row>
    <row r="51" spans="1:9" x14ac:dyDescent="0.15">
      <c r="A51" s="12"/>
    </row>
    <row r="52" spans="1:9" x14ac:dyDescent="0.15">
      <c r="A52" s="12"/>
    </row>
    <row r="53" spans="1:9" x14ac:dyDescent="0.15">
      <c r="A53" s="12"/>
    </row>
    <row r="54" spans="1:9" x14ac:dyDescent="0.15">
      <c r="A54" s="12"/>
    </row>
    <row r="55" spans="1:9" x14ac:dyDescent="0.15">
      <c r="A55" s="12"/>
    </row>
    <row r="56" spans="1:9" x14ac:dyDescent="0.15">
      <c r="A56" s="12"/>
    </row>
    <row r="57" spans="1:9" x14ac:dyDescent="0.15">
      <c r="A57" s="12"/>
    </row>
    <row r="58" spans="1:9" x14ac:dyDescent="0.15">
      <c r="A58" s="12"/>
    </row>
    <row r="59" spans="1:9" x14ac:dyDescent="0.15">
      <c r="A59" s="12"/>
    </row>
    <row r="60" spans="1:9" x14ac:dyDescent="0.15">
      <c r="A60" s="12"/>
    </row>
    <row r="61" spans="1:9" x14ac:dyDescent="0.15">
      <c r="A61" s="12"/>
    </row>
    <row r="62" spans="1:9" x14ac:dyDescent="0.15">
      <c r="A62" s="12"/>
    </row>
    <row r="63" spans="1:9" x14ac:dyDescent="0.15">
      <c r="A63" s="12"/>
    </row>
    <row r="64" spans="1:9" x14ac:dyDescent="0.15">
      <c r="A64" s="12"/>
    </row>
    <row r="506" spans="1:2" x14ac:dyDescent="0.15">
      <c r="A506" s="12"/>
      <c r="B506" s="12" t="s">
        <v>71</v>
      </c>
    </row>
  </sheetData>
  <sheetProtection algorithmName="SHA-512" hashValue="sOLh67EAhcRDlA25nihXdXBrw/3niaM+pSBVigRVWRX/VB+8jm/GAUbeH5rVhzTmf6l5aNvzWtT8lgJrfTyhaA==" saltValue="HRvSYxPwBhKM9AbrSctyaw==" spinCount="100000" sheet="1" objects="1" scenarios="1"/>
  <protectedRanges>
    <protectedRange sqref="C12:H12 C14:H20 C22:H38" name="SchF1"/>
    <protectedRange sqref="C41:H46" name="SchF2"/>
  </protectedRanges>
  <mergeCells count="5">
    <mergeCell ref="B2:C2"/>
    <mergeCell ref="E4:F4"/>
    <mergeCell ref="F5:I5"/>
    <mergeCell ref="F6:I6"/>
    <mergeCell ref="G4:I4"/>
  </mergeCells>
  <printOptions gridLines="1"/>
  <pageMargins left="0.7" right="0.7" top="0.75" bottom="0.75" header="0.3" footer="0.3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99"/>
    <pageSetUpPr fitToPage="1"/>
  </sheetPr>
  <dimension ref="A2:E9"/>
  <sheetViews>
    <sheetView workbookViewId="0"/>
  </sheetViews>
  <sheetFormatPr defaultRowHeight="15" x14ac:dyDescent="0.25"/>
  <cols>
    <col min="1" max="1" width="5.7109375" customWidth="1"/>
    <col min="2" max="2" width="16.7109375" customWidth="1"/>
    <col min="3" max="3" width="14.7109375" customWidth="1"/>
    <col min="4" max="5" width="17.7109375" customWidth="1"/>
  </cols>
  <sheetData>
    <row r="2" spans="1:5" x14ac:dyDescent="0.25">
      <c r="B2" s="177" t="s">
        <v>107</v>
      </c>
      <c r="C2" s="371">
        <f>CoverPage!B15</f>
        <v>0</v>
      </c>
      <c r="D2" s="372"/>
      <c r="E2" s="373"/>
    </row>
    <row r="3" spans="1:5" x14ac:dyDescent="0.25">
      <c r="B3" s="457" t="s">
        <v>249</v>
      </c>
      <c r="C3" s="458"/>
      <c r="D3" s="454">
        <f>CoverPage!B7</f>
        <v>0</v>
      </c>
      <c r="E3" s="456"/>
    </row>
    <row r="4" spans="1:5" x14ac:dyDescent="0.25">
      <c r="B4" s="175" t="s">
        <v>3</v>
      </c>
      <c r="C4" s="451">
        <f>CoverPage!B3</f>
        <v>0</v>
      </c>
      <c r="D4" s="452"/>
      <c r="E4" s="453"/>
    </row>
    <row r="5" spans="1:5" x14ac:dyDescent="0.25">
      <c r="B5" s="158" t="s">
        <v>4</v>
      </c>
      <c r="C5" s="451">
        <f>CoverPage!B4</f>
        <v>0</v>
      </c>
      <c r="D5" s="452"/>
      <c r="E5" s="453"/>
    </row>
    <row r="6" spans="1:5" ht="14.65" customHeight="1" x14ac:dyDescent="0.25">
      <c r="B6" s="175" t="s">
        <v>135</v>
      </c>
      <c r="C6" s="387" t="str">
        <f>'A -- FFS'!K5</f>
        <v>FROM:</v>
      </c>
      <c r="D6" s="178">
        <f>CoverPage!B5</f>
        <v>0</v>
      </c>
      <c r="E6" s="388" t="s">
        <v>110</v>
      </c>
    </row>
    <row r="7" spans="1:5" ht="14.65" customHeight="1" x14ac:dyDescent="0.25">
      <c r="B7" s="175"/>
      <c r="C7" s="387" t="s">
        <v>137</v>
      </c>
      <c r="D7" s="179">
        <f>CoverPage!B6</f>
        <v>0</v>
      </c>
      <c r="E7" s="388"/>
    </row>
    <row r="9" spans="1:5" x14ac:dyDescent="0.25">
      <c r="A9" s="111" t="s">
        <v>109</v>
      </c>
    </row>
  </sheetData>
  <sheetProtection algorithmName="SHA-512" hashValue="QJI7LiVYsSZ4HPrlLjZsMjlEbo1VKU36Xft+iAa71c4Pk8kLjdFeoqxkW13JrzThXzpO+SaU0bYgJAiD9hB+uQ==" saltValue="lFX9HPet7klPq36a4vmnzA==" spinCount="100000" sheet="1" scenarios="1"/>
  <mergeCells count="4">
    <mergeCell ref="B3:C3"/>
    <mergeCell ref="C4:E4"/>
    <mergeCell ref="C5:E5"/>
    <mergeCell ref="D3:E3"/>
  </mergeCells>
  <pageMargins left="0.7" right="0.7" top="0.75" bottom="0.75" header="0.3" footer="0.3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8C7BB-1D97-425C-9571-93732AA397F1}">
  <sheetPr codeName="Sheet10">
    <tabColor rgb="FFFFFF99"/>
  </sheetPr>
  <dimension ref="A1:F15"/>
  <sheetViews>
    <sheetView workbookViewId="0"/>
  </sheetViews>
  <sheetFormatPr defaultRowHeight="15" x14ac:dyDescent="0.25"/>
  <cols>
    <col min="1" max="1" width="15.28515625" customWidth="1"/>
    <col min="2" max="2" width="18" customWidth="1"/>
    <col min="3" max="3" width="18.5703125" customWidth="1"/>
    <col min="4" max="4" width="16.28515625" customWidth="1"/>
    <col min="5" max="5" width="13" customWidth="1"/>
    <col min="6" max="6" width="29.5703125" customWidth="1"/>
  </cols>
  <sheetData>
    <row r="1" spans="1:6" x14ac:dyDescent="0.25">
      <c r="A1" s="375"/>
      <c r="B1" s="375"/>
      <c r="C1" s="375"/>
      <c r="D1" s="375"/>
      <c r="E1" s="375"/>
      <c r="F1" s="375"/>
    </row>
    <row r="2" spans="1:6" x14ac:dyDescent="0.25">
      <c r="A2" s="459" t="s">
        <v>530</v>
      </c>
      <c r="B2" s="460"/>
      <c r="C2" s="460"/>
      <c r="D2" s="461"/>
      <c r="E2" s="461"/>
      <c r="F2" s="461"/>
    </row>
    <row r="3" spans="1:6" x14ac:dyDescent="0.25">
      <c r="A3" s="375"/>
      <c r="B3" s="375"/>
      <c r="C3" s="375"/>
      <c r="D3" s="375"/>
      <c r="E3" s="375"/>
      <c r="F3" s="375"/>
    </row>
    <row r="4" spans="1:6" x14ac:dyDescent="0.25">
      <c r="A4" s="376" t="s">
        <v>491</v>
      </c>
      <c r="B4" s="58"/>
      <c r="C4" s="58"/>
      <c r="D4" s="58"/>
      <c r="E4" s="58"/>
      <c r="F4" s="375"/>
    </row>
    <row r="5" spans="1:6" x14ac:dyDescent="0.25">
      <c r="A5" s="58"/>
      <c r="B5" s="58"/>
      <c r="C5" s="58"/>
      <c r="D5" s="58"/>
      <c r="E5" s="58"/>
      <c r="F5" s="375"/>
    </row>
    <row r="6" spans="1:6" ht="25.5" x14ac:dyDescent="0.25">
      <c r="A6" s="377" t="s">
        <v>480</v>
      </c>
      <c r="B6" s="377" t="s">
        <v>481</v>
      </c>
      <c r="C6" s="377" t="s">
        <v>482</v>
      </c>
      <c r="D6" s="377" t="s">
        <v>483</v>
      </c>
      <c r="E6" s="377" t="s">
        <v>484</v>
      </c>
      <c r="F6" s="377" t="s">
        <v>490</v>
      </c>
    </row>
    <row r="7" spans="1:6" x14ac:dyDescent="0.25">
      <c r="A7" s="266">
        <v>2015</v>
      </c>
      <c r="B7" s="374"/>
      <c r="C7" s="374"/>
      <c r="D7" s="374"/>
      <c r="E7" s="374"/>
      <c r="F7" s="374"/>
    </row>
    <row r="8" spans="1:6" x14ac:dyDescent="0.25">
      <c r="A8" s="266">
        <v>2016</v>
      </c>
      <c r="B8" s="374"/>
      <c r="C8" s="374"/>
      <c r="D8" s="374"/>
      <c r="E8" s="374"/>
      <c r="F8" s="374"/>
    </row>
    <row r="9" spans="1:6" x14ac:dyDescent="0.25">
      <c r="A9" s="266">
        <v>2017</v>
      </c>
      <c r="B9" s="374"/>
      <c r="C9" s="374"/>
      <c r="D9" s="374"/>
      <c r="E9" s="374"/>
      <c r="F9" s="374"/>
    </row>
    <row r="10" spans="1:6" x14ac:dyDescent="0.25">
      <c r="A10" s="266">
        <v>2018</v>
      </c>
      <c r="B10" s="374"/>
      <c r="C10" s="374"/>
      <c r="D10" s="374"/>
      <c r="E10" s="374"/>
      <c r="F10" s="374"/>
    </row>
    <row r="11" spans="1:6" x14ac:dyDescent="0.25">
      <c r="A11" s="266">
        <v>2019</v>
      </c>
      <c r="B11" s="374"/>
      <c r="C11" s="374"/>
      <c r="D11" s="374"/>
      <c r="E11" s="374"/>
      <c r="F11" s="374"/>
    </row>
    <row r="12" spans="1:6" x14ac:dyDescent="0.25">
      <c r="A12" s="266">
        <v>2020</v>
      </c>
      <c r="B12" s="374"/>
      <c r="C12" s="374"/>
      <c r="D12" s="374"/>
      <c r="E12" s="374"/>
      <c r="F12" s="374"/>
    </row>
    <row r="13" spans="1:6" x14ac:dyDescent="0.25">
      <c r="A13" s="266">
        <v>2021</v>
      </c>
      <c r="B13" s="374"/>
      <c r="C13" s="374"/>
      <c r="D13" s="374"/>
      <c r="E13" s="374"/>
      <c r="F13" s="374"/>
    </row>
    <row r="14" spans="1:6" x14ac:dyDescent="0.25">
      <c r="A14" s="266">
        <v>2022</v>
      </c>
      <c r="B14" s="374"/>
      <c r="C14" s="374"/>
      <c r="D14" s="374"/>
      <c r="E14" s="374"/>
      <c r="F14" s="374"/>
    </row>
    <row r="15" spans="1:6" x14ac:dyDescent="0.25">
      <c r="A15" s="266">
        <v>2023</v>
      </c>
      <c r="B15" s="374"/>
      <c r="C15" s="374"/>
      <c r="D15" s="374"/>
      <c r="E15" s="374"/>
      <c r="F15" s="374"/>
    </row>
  </sheetData>
  <sheetProtection algorithmName="SHA-512" hashValue="Mxve4+tkaMc+TWv90GS9JlLyms+lA+QwDk1QizRNqEDBA6Gq4GoSVhbIU0kckXGCK1m5BNPB6stzuhScUdmZGg==" saltValue="etRC61mUBTHJ6ATFt+YD3g==" spinCount="100000" sheet="1" objects="1" scenarios="1"/>
  <mergeCells count="1">
    <mergeCell ref="A2:F2"/>
  </mergeCells>
  <dataValidations count="1">
    <dataValidation type="list" allowBlank="1" showInputMessage="1" showErrorMessage="1" sqref="C7:C15" xr:uid="{587633D5-AD00-415A-AC74-D7BD412415AF}">
      <formula1>status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BD0CB6-E63E-4D4C-9504-347FFE318E18}">
          <x14:formula1>
            <xm:f>Lists!$E$2:$E$3</xm:f>
          </x14:formula1>
          <xm:sqref>D7:E15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16</vt:i4>
      </vt:variant>
    </vt:vector>
  </HeadingPairs>
  <TitlesOfParts>
    <vt:vector size="31" baseType="lpstr">
      <vt:lpstr>CoverPage</vt:lpstr>
      <vt:lpstr>A -- FFS</vt:lpstr>
      <vt:lpstr>B -- PER DIEM</vt:lpstr>
      <vt:lpstr>C -- MMCO, UNINS &amp; DUAL</vt:lpstr>
      <vt:lpstr>D -- PHYS</vt:lpstr>
      <vt:lpstr>E - SNHCS</vt:lpstr>
      <vt:lpstr>F -- REVENUE</vt:lpstr>
      <vt:lpstr>G -- NOTES</vt:lpstr>
      <vt:lpstr>H -- REPORTS</vt:lpstr>
      <vt:lpstr>I -- VALIDATION</vt:lpstr>
      <vt:lpstr>J - LIMIT CALC</vt:lpstr>
      <vt:lpstr>Lists</vt:lpstr>
      <vt:lpstr>2552Data</vt:lpstr>
      <vt:lpstr>K - DATA EXTRACT</vt:lpstr>
      <vt:lpstr>J - LIST</vt:lpstr>
      <vt:lpstr>Beth_Israel_Deaconess</vt:lpstr>
      <vt:lpstr>MA_2023</vt:lpstr>
      <vt:lpstr>'A -- FFS'!Print_Area</vt:lpstr>
      <vt:lpstr>'B -- PER DIEM'!Print_Area</vt:lpstr>
      <vt:lpstr>'C -- MMCO, UNINS &amp; DUAL'!Print_Area</vt:lpstr>
      <vt:lpstr>CoverPage!Print_Area</vt:lpstr>
      <vt:lpstr>'D -- PHYS'!Print_Area</vt:lpstr>
      <vt:lpstr>'F -- REVENUE'!Print_Area</vt:lpstr>
      <vt:lpstr>'K - DATA EXTRACT'!Print_Area</vt:lpstr>
      <vt:lpstr>'A -- FFS'!Print_Titles</vt:lpstr>
      <vt:lpstr>'B -- PER DIEM'!Print_Titles</vt:lpstr>
      <vt:lpstr>'C -- MMCO, UNINS &amp; DUAL'!Print_Titles</vt:lpstr>
      <vt:lpstr>'D -- PHYS'!Print_Titles</vt:lpstr>
      <vt:lpstr>'F -- REVENUE'!Print_Titles</vt:lpstr>
      <vt:lpstr>ProviderName</vt:lpstr>
      <vt:lpstr>status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UCCR version 2016.04</dc:title>
  <dc:creator>Grenier, Michael</dc:creator>
  <dc:description>Revised 5/25/2016 to gray out lines on Schedule F</dc:description>
  <cp:lastModifiedBy>Tourish, Jeremy</cp:lastModifiedBy>
  <cp:lastPrinted>2017-02-10T21:39:34Z</cp:lastPrinted>
  <dcterms:created xsi:type="dcterms:W3CDTF">2013-01-30T14:03:41Z</dcterms:created>
  <dcterms:modified xsi:type="dcterms:W3CDTF">2026-05-13T14:49:27Z</dcterms:modified>
</cp:coreProperties>
</file>