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488" windowHeight="10392" activeTab="4"/>
  </bookViews>
  <sheets>
    <sheet name="Notes" sheetId="4" r:id="rId1"/>
    <sheet name="2014" sheetId="1" r:id="rId2"/>
    <sheet name="2015" sheetId="3" r:id="rId3"/>
    <sheet name="2016" sheetId="6" r:id="rId4"/>
    <sheet name="2017" sheetId="2" r:id="rId5"/>
  </sheets>
  <definedNames>
    <definedName name="_xlnm.Print_Area" localSheetId="1">'2014'!$A$1:$P$37</definedName>
    <definedName name="_xlnm.Print_Area" localSheetId="3">'2016'!$A$1:$P$37</definedName>
  </definedNames>
  <calcPr calcId="179017"/>
</workbook>
</file>

<file path=xl/calcChain.xml><?xml version="1.0" encoding="utf-8"?>
<calcChain xmlns="http://schemas.openxmlformats.org/spreadsheetml/2006/main">
  <c r="H16" i="2" l="1"/>
  <c r="G37" i="2"/>
  <c r="P37" i="2"/>
  <c r="N37" i="2"/>
  <c r="K37" i="2"/>
  <c r="J37" i="2"/>
  <c r="O37" i="2" l="1"/>
  <c r="M37" i="2"/>
  <c r="L37" i="2"/>
  <c r="I37" i="2"/>
  <c r="H37" i="2"/>
  <c r="F37" i="2"/>
  <c r="E37" i="2"/>
  <c r="D37" i="2"/>
  <c r="C37" i="2"/>
  <c r="B37" i="2"/>
  <c r="M16" i="2"/>
  <c r="L16" i="2"/>
  <c r="F16" i="2"/>
  <c r="E16" i="2"/>
  <c r="D16" i="2"/>
  <c r="C16" i="2"/>
  <c r="B16" i="2"/>
  <c r="L31" i="2"/>
  <c r="L24" i="2"/>
  <c r="P37" i="6" l="1"/>
  <c r="O37" i="6"/>
  <c r="N37" i="6"/>
  <c r="M37" i="6"/>
  <c r="L37" i="6"/>
  <c r="K37" i="6"/>
  <c r="J37" i="6"/>
  <c r="I37" i="6"/>
  <c r="H37" i="6"/>
  <c r="G37" i="6"/>
  <c r="F37" i="6"/>
  <c r="E37" i="6"/>
  <c r="D37" i="6"/>
  <c r="C37" i="6"/>
  <c r="B37" i="6"/>
  <c r="L35" i="6"/>
  <c r="M35" i="6" s="1"/>
  <c r="P31" i="6"/>
  <c r="O31" i="6"/>
  <c r="N31" i="6"/>
  <c r="M31" i="6"/>
  <c r="K31" i="6"/>
  <c r="J31" i="6"/>
  <c r="I31" i="6"/>
  <c r="H31" i="6"/>
  <c r="G31" i="6"/>
  <c r="F31" i="6"/>
  <c r="E31" i="6"/>
  <c r="D31" i="6"/>
  <c r="C31" i="6"/>
  <c r="B31" i="6"/>
  <c r="L30" i="6"/>
  <c r="L29" i="6"/>
  <c r="L28" i="6"/>
  <c r="L31" i="6" s="1"/>
  <c r="C26" i="6"/>
  <c r="P24" i="6"/>
  <c r="O24" i="6"/>
  <c r="N24" i="6"/>
  <c r="M24" i="6"/>
  <c r="K24" i="6"/>
  <c r="J24" i="6"/>
  <c r="I24" i="6"/>
  <c r="H24" i="6"/>
  <c r="G24" i="6"/>
  <c r="F24" i="6"/>
  <c r="E24" i="6"/>
  <c r="D24" i="6"/>
  <c r="C24" i="6"/>
  <c r="B24" i="6"/>
  <c r="L22" i="6"/>
  <c r="L20" i="6"/>
  <c r="L19" i="6"/>
  <c r="L18" i="6"/>
  <c r="L24" i="6" s="1"/>
  <c r="P16" i="6"/>
  <c r="O16" i="6"/>
  <c r="N16" i="6"/>
  <c r="M16" i="6"/>
  <c r="K16" i="6"/>
  <c r="J16" i="6"/>
  <c r="I16" i="6"/>
  <c r="G16" i="6"/>
  <c r="F16" i="6"/>
  <c r="E16" i="6"/>
  <c r="C16" i="6"/>
  <c r="L11" i="6"/>
  <c r="L16" i="6" s="1"/>
  <c r="E10" i="6"/>
  <c r="B10" i="6"/>
  <c r="D10" i="6" s="1"/>
  <c r="H8" i="6"/>
  <c r="H16" i="6" s="1"/>
  <c r="E8" i="6"/>
  <c r="D8" i="6"/>
  <c r="D16" i="6" s="1"/>
  <c r="P37" i="3"/>
  <c r="O37" i="3"/>
  <c r="N37" i="3"/>
  <c r="M37" i="3"/>
  <c r="L37" i="3"/>
  <c r="K37" i="3"/>
  <c r="J37" i="3"/>
  <c r="I37" i="3"/>
  <c r="H37" i="3"/>
  <c r="G37" i="3"/>
  <c r="F37" i="3"/>
  <c r="E37" i="3"/>
  <c r="D37" i="3"/>
  <c r="C37" i="3"/>
  <c r="B37" i="3"/>
  <c r="L35" i="3"/>
  <c r="M35" i="3" s="1"/>
  <c r="P31" i="3"/>
  <c r="O31" i="3"/>
  <c r="N31" i="3"/>
  <c r="M31" i="3"/>
  <c r="K31" i="3"/>
  <c r="J31" i="3"/>
  <c r="I31" i="3"/>
  <c r="H31" i="3"/>
  <c r="G31" i="3"/>
  <c r="F31" i="3"/>
  <c r="E31" i="3"/>
  <c r="D31" i="3"/>
  <c r="C31" i="3"/>
  <c r="B31" i="3"/>
  <c r="L29" i="3"/>
  <c r="L28" i="3"/>
  <c r="L30" i="3" s="1"/>
  <c r="C26" i="3"/>
  <c r="P24" i="3"/>
  <c r="O24" i="3"/>
  <c r="N24" i="3"/>
  <c r="M24" i="3"/>
  <c r="L24" i="3"/>
  <c r="K24" i="3"/>
  <c r="J24" i="3"/>
  <c r="I24" i="3"/>
  <c r="H24" i="3"/>
  <c r="G24" i="3"/>
  <c r="F24" i="3"/>
  <c r="E24" i="3"/>
  <c r="D24" i="3"/>
  <c r="C24" i="3"/>
  <c r="B24" i="3"/>
  <c r="P16" i="3"/>
  <c r="O16" i="3"/>
  <c r="N16" i="3"/>
  <c r="K16" i="3"/>
  <c r="J16" i="3"/>
  <c r="I16" i="3"/>
  <c r="H16" i="3"/>
  <c r="G16" i="3"/>
  <c r="F16" i="3"/>
  <c r="M15" i="3"/>
  <c r="M16" i="3" s="1"/>
  <c r="L15" i="3"/>
  <c r="L11" i="3"/>
  <c r="L16" i="3" s="1"/>
  <c r="E10" i="3"/>
  <c r="D10" i="3"/>
  <c r="C8" i="3"/>
  <c r="E8" i="3" s="1"/>
  <c r="E16" i="3" s="1"/>
  <c r="B8" i="3"/>
  <c r="D8" i="3" s="1"/>
  <c r="D16" i="3" s="1"/>
  <c r="B8" i="6" l="1"/>
  <c r="B16" i="6" s="1"/>
  <c r="L31" i="3"/>
  <c r="B16" i="3"/>
  <c r="C16" i="3"/>
  <c r="P37" i="1"/>
  <c r="O37" i="1"/>
  <c r="N37" i="1"/>
  <c r="M37" i="1"/>
  <c r="L37" i="1"/>
  <c r="K37" i="1"/>
  <c r="J37" i="1"/>
  <c r="I37" i="1"/>
  <c r="H37" i="1"/>
  <c r="G37" i="1"/>
  <c r="F37" i="1"/>
  <c r="E37" i="1"/>
  <c r="D37" i="1"/>
  <c r="C37" i="1"/>
  <c r="B37" i="1"/>
  <c r="L35" i="1"/>
  <c r="M35" i="1" s="1"/>
  <c r="P31" i="1"/>
  <c r="O31" i="1"/>
  <c r="N31" i="1"/>
  <c r="M31" i="1"/>
  <c r="K31" i="1"/>
  <c r="J31" i="1"/>
  <c r="I31" i="1"/>
  <c r="H31" i="1"/>
  <c r="G31" i="1"/>
  <c r="F31" i="1"/>
  <c r="E31" i="1"/>
  <c r="D31" i="1"/>
  <c r="C31" i="1"/>
  <c r="B31" i="1"/>
  <c r="L29" i="1"/>
  <c r="L28" i="1"/>
  <c r="L30" i="1" s="1"/>
  <c r="C26" i="1"/>
  <c r="L24" i="1"/>
  <c r="P23" i="1"/>
  <c r="O23" i="1"/>
  <c r="N23" i="1"/>
  <c r="M23" i="1"/>
  <c r="K23" i="1"/>
  <c r="J23" i="1"/>
  <c r="I23" i="1"/>
  <c r="H23" i="1"/>
  <c r="G23" i="1"/>
  <c r="F23" i="1"/>
  <c r="E23" i="1"/>
  <c r="D23" i="1"/>
  <c r="C23" i="1"/>
  <c r="B23" i="1"/>
  <c r="L22" i="1"/>
  <c r="L20" i="1"/>
  <c r="L19" i="1"/>
  <c r="L18" i="1"/>
  <c r="P16" i="1"/>
  <c r="O16" i="1"/>
  <c r="N16" i="1"/>
  <c r="K16" i="1"/>
  <c r="J16" i="1"/>
  <c r="I16" i="1"/>
  <c r="H16" i="1"/>
  <c r="G16" i="1"/>
  <c r="F16" i="1"/>
  <c r="B16" i="1"/>
  <c r="M15" i="1"/>
  <c r="M16" i="1" s="1"/>
  <c r="L15" i="1"/>
  <c r="L11" i="1"/>
  <c r="L16" i="1" s="1"/>
  <c r="E10" i="1"/>
  <c r="E16" i="1" s="1"/>
  <c r="C10" i="1"/>
  <c r="B10" i="1"/>
  <c r="D10" i="1" s="1"/>
  <c r="D16" i="1" s="1"/>
  <c r="C9" i="1"/>
  <c r="C16" i="1" s="1"/>
  <c r="B9" i="1"/>
  <c r="C8" i="1"/>
  <c r="B8" i="1"/>
  <c r="L31" i="1" l="1"/>
</calcChain>
</file>

<file path=xl/sharedStrings.xml><?xml version="1.0" encoding="utf-8"?>
<sst xmlns="http://schemas.openxmlformats.org/spreadsheetml/2006/main" count="221" uniqueCount="54">
  <si>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</si>
  <si>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</si>
  <si>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</si>
  <si>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</si>
  <si>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</si>
  <si>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</si>
  <si>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</si>
  <si>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</si>
  <si>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</si>
  <si>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</si>
  <si>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</si>
  <si>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</si>
  <si>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</si>
  <si>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</si>
  <si>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</si>
  <si>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</si>
  <si>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</si>
  <si>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</si>
  <si>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</si>
  <si>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</si>
  <si>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</si>
  <si>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</si>
  <si>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</si>
  <si>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</si>
  <si>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</si>
  <si>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</si>
  <si>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</si>
  <si>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</si>
  <si>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</si>
  <si>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</si>
  <si>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</si>
  <si>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</si>
  <si>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</si>
  <si>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</si>
  <si>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</si>
  <si>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</si>
  <si>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</si>
  <si>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</si>
  <si>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</si>
  <si>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</si>
  <si>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</si>
  <si>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</si>
  <si>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</si>
  <si>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</si>
  <si>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</si>
  <si>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</si>
  <si>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</si>
  <si>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</si>
  <si>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</si>
  <si>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</si>
  <si>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2014 UMass Memorial Medical Center (in millions)</t>
  </si>
  <si>
    <t>2015 UMass Memorial Medical Center (in millions)</t>
  </si>
  <si>
    <t>2016 UMass Memorial Medical Center (in millions)</t>
  </si>
  <si>
    <t>2017 UMass Memorial Medical Center (in millions)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</si>
</sst>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0.0"/>
    <numFmt numFmtId="168" formatCode="0.000"/>
    <numFmt numFmtId="169" formatCode="0.0_);\(0.0\)"/>
  </numFmts>
  <fonts count="19"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1"/>
      <color theme="1"/>
      <name val="Calibri"/>
      <family val="2"/>
      <scheme val="minor"/>
    </font>
    <font>
      <sz val="10"/>
      <color theme="1"/>
      <name val="Cambria"/>
      <family val="1"/>
      <scheme val="major"/>
    </font>
    <font>
      <sz val="10"/>
      <name val="Cambria"/>
      <family val="1"/>
      <scheme val="major"/>
    </font>
  </fonts>
  <fills count="8">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6" fillId="0" borderId="0" applyFont="0" applyFill="0" applyBorder="0" applyAlignment="0" applyProtection="0"/>
    <xf numFmtId="44" fontId="16" fillId="0" borderId="0" applyFont="0" applyFill="0" applyBorder="0" applyAlignment="0" applyProtection="0"/>
  </cellStyleXfs>
  <cellXfs count="83">
    <xf numFmtId="0" fontId="0" fillId="0" borderId="0" xfId="0"/>
    <xf numFmtId="0" fontId="2" fillId="0" borderId="0" xfId="0" applyFont="1"/>
    <xf numFmtId="0" fontId="3"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8" fontId="7" fillId="0" borderId="12" xfId="0" applyNumberFormat="1" applyFont="1" applyBorder="1" applyAlignment="1">
      <alignment horizontal="center"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0" borderId="12" xfId="0" applyFont="1" applyBorder="1" applyAlignment="1">
      <alignment vertical="center" wrapText="1"/>
    </xf>
    <xf numFmtId="0" fontId="15" fillId="2" borderId="3" xfId="0" applyFont="1" applyFill="1" applyBorder="1" applyAlignment="1">
      <alignment horizontal="left" vertical="center" wrapText="1"/>
    </xf>
    <xf numFmtId="0" fontId="7" fillId="2" borderId="12" xfId="0" applyFont="1" applyFill="1" applyBorder="1" applyAlignment="1">
      <alignmen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165" fontId="17" fillId="0" borderId="12" xfId="2" applyNumberFormat="1" applyFont="1" applyFill="1" applyBorder="1" applyAlignment="1">
      <alignment horizontal="center" vertical="center" wrapText="1"/>
    </xf>
    <xf numFmtId="166" fontId="17" fillId="0" borderId="12" xfId="1" applyNumberFormat="1" applyFont="1" applyFill="1" applyBorder="1" applyAlignment="1">
      <alignment horizontal="center" vertical="center" wrapText="1"/>
    </xf>
    <xf numFmtId="164" fontId="17" fillId="0" borderId="12" xfId="1" applyNumberFormat="1" applyFont="1" applyFill="1" applyBorder="1" applyAlignment="1">
      <alignment horizontal="center" vertical="center" wrapText="1"/>
    </xf>
    <xf numFmtId="166" fontId="18" fillId="0" borderId="12" xfId="1" applyNumberFormat="1" applyFont="1" applyFill="1" applyBorder="1" applyAlignment="1">
      <alignment horizontal="center" vertical="center" wrapText="1"/>
    </xf>
    <xf numFmtId="165" fontId="17" fillId="0" borderId="12" xfId="1" applyNumberFormat="1" applyFont="1" applyFill="1" applyBorder="1" applyAlignment="1">
      <alignment horizontal="center" vertical="center" wrapText="1"/>
    </xf>
    <xf numFmtId="166" fontId="17" fillId="0" borderId="12" xfId="2" applyNumberFormat="1" applyFont="1" applyFill="1" applyBorder="1" applyAlignment="1">
      <alignment horizontal="center" vertical="center" wrapText="1"/>
    </xf>
    <xf numFmtId="166" fontId="7" fillId="0" borderId="12" xfId="0" applyNumberFormat="1" applyFont="1" applyBorder="1" applyAlignment="1">
      <alignment horizontal="center" vertical="center" wrapText="1"/>
    </xf>
    <xf numFmtId="164" fontId="17" fillId="0" borderId="12" xfId="1" applyNumberFormat="1" applyFont="1" applyFill="1" applyBorder="1" applyAlignment="1">
      <alignment vertical="center" wrapText="1"/>
    </xf>
    <xf numFmtId="166" fontId="17" fillId="0" borderId="12" xfId="1" applyNumberFormat="1" applyFont="1" applyFill="1" applyBorder="1" applyAlignment="1">
      <alignment vertical="center" wrapText="1"/>
    </xf>
    <xf numFmtId="166" fontId="7" fillId="0" borderId="12" xfId="0" applyNumberFormat="1" applyFont="1" applyBorder="1" applyAlignment="1">
      <alignment vertical="center" wrapText="1"/>
    </xf>
    <xf numFmtId="0" fontId="7" fillId="2" borderId="3" xfId="0" applyFont="1" applyFill="1" applyBorder="1" applyAlignment="1">
      <alignment horizontal="center" vertical="center" wrapText="1"/>
    </xf>
    <xf numFmtId="164" fontId="17" fillId="0" borderId="14" xfId="1" applyNumberFormat="1" applyFont="1" applyFill="1" applyBorder="1" applyAlignment="1">
      <alignment horizontal="center" vertical="center" wrapText="1"/>
    </xf>
    <xf numFmtId="166" fontId="17" fillId="0" borderId="14" xfId="1" applyNumberFormat="1" applyFont="1" applyFill="1" applyBorder="1" applyAlignment="1">
      <alignment horizontal="center" vertical="center" wrapText="1"/>
    </xf>
    <xf numFmtId="167" fontId="7" fillId="0" borderId="12"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167" fontId="7" fillId="0" borderId="12" xfId="0" applyNumberFormat="1" applyFont="1" applyFill="1" applyBorder="1" applyAlignment="1">
      <alignment horizontal="center" vertical="center" wrapText="1"/>
    </xf>
    <xf numFmtId="168" fontId="2" fillId="0" borderId="0" xfId="0" applyNumberFormat="1" applyFont="1"/>
    <xf numFmtId="169" fontId="8" fillId="0" borderId="12" xfId="0" applyNumberFormat="1" applyFont="1" applyBorder="1" applyAlignment="1">
      <alignment horizontal="center" vertical="center" wrapText="1"/>
    </xf>
    <xf numFmtId="169" fontId="7" fillId="0" borderId="12" xfId="0" applyNumberFormat="1" applyFont="1" applyBorder="1" applyAlignment="1">
      <alignment horizontal="center" vertical="center" wrapText="1"/>
    </xf>
    <xf numFmtId="43" fontId="7" fillId="0" borderId="12" xfId="1" applyFont="1" applyBorder="1" applyAlignment="1">
      <alignment vertical="center" wrapText="1"/>
    </xf>
    <xf numFmtId="0" fontId="4"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5" fillId="3" borderId="11"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A6" sqref="A6"/>
    </sheetView>
  </sheetViews>
  <sheetFormatPr defaultColWidth="8.6640625" defaultRowHeight="14.4" x14ac:dyDescent="0.3"/>
  <cols>
    <col min="1" max="1" width="79.44140625" style="18" customWidth="1"/>
    <col min="2" max="16384" width="8.6640625" style="18"/>
  </cols>
  <sheetData>
    <row r="1" spans="1:10" ht="15" x14ac:dyDescent="0.25">
      <c r="A1" s="24" t="s">
        <v>33</v>
      </c>
      <c r="B1" s="17"/>
      <c r="C1" s="17"/>
      <c r="D1" s="17"/>
      <c r="E1" s="17"/>
      <c r="F1" s="17"/>
      <c r="G1" s="17"/>
      <c r="H1" s="17"/>
      <c r="I1" s="17"/>
    </row>
    <row r="2" spans="1:10" ht="15" x14ac:dyDescent="0.25">
      <c r="A2" s="19" t="s">
        <v>16</v>
      </c>
      <c r="B2" s="17"/>
      <c r="C2" s="17"/>
      <c r="D2" s="17"/>
      <c r="E2" s="17"/>
      <c r="F2" s="17"/>
      <c r="G2" s="17"/>
      <c r="H2" s="17"/>
      <c r="I2" s="17"/>
    </row>
    <row r="3" spans="1:10" s="21" customFormat="1" ht="39" x14ac:dyDescent="0.25">
      <c r="A3" s="22" t="s">
        <v>41</v>
      </c>
      <c r="B3" s="22"/>
      <c r="C3" s="22"/>
      <c r="D3" s="22"/>
      <c r="E3" s="22"/>
      <c r="F3" s="22"/>
      <c r="G3" s="22"/>
      <c r="H3" s="22"/>
      <c r="I3" s="22"/>
      <c r="J3" s="20"/>
    </row>
    <row r="4" spans="1:10" s="21" customFormat="1" ht="15" x14ac:dyDescent="0.25">
      <c r="A4" s="22" t="s">
        <v>34</v>
      </c>
      <c r="B4" s="22"/>
      <c r="C4" s="22"/>
      <c r="D4" s="22"/>
      <c r="E4" s="22"/>
      <c r="F4" s="22"/>
      <c r="G4" s="22"/>
      <c r="H4" s="22"/>
      <c r="I4" s="22"/>
    </row>
    <row r="5" spans="1:10" s="21" customFormat="1" ht="15" x14ac:dyDescent="0.25">
      <c r="A5" s="22" t="s">
        <v>35</v>
      </c>
      <c r="B5" s="22"/>
      <c r="C5" s="22"/>
      <c r="D5" s="22"/>
      <c r="E5" s="22"/>
      <c r="F5" s="22"/>
      <c r="G5" s="22"/>
      <c r="H5" s="22"/>
      <c r="I5" s="22"/>
    </row>
    <row r="6" spans="1:10" s="21" customFormat="1" ht="39" x14ac:dyDescent="0.25">
      <c r="A6" s="22" t="s">
        <v>42</v>
      </c>
      <c r="B6" s="22"/>
      <c r="C6" s="22"/>
      <c r="D6" s="22"/>
      <c r="E6" s="22"/>
      <c r="F6" s="22"/>
      <c r="G6" s="22"/>
      <c r="H6" s="22"/>
      <c r="I6" s="22"/>
    </row>
    <row r="7" spans="1:10" s="21" customFormat="1" ht="51.75" x14ac:dyDescent="0.25">
      <c r="A7" s="22" t="s">
        <v>43</v>
      </c>
      <c r="B7" s="22"/>
      <c r="C7" s="22"/>
      <c r="D7" s="22"/>
      <c r="E7" s="22"/>
      <c r="F7" s="22"/>
      <c r="G7" s="22"/>
      <c r="H7" s="22"/>
      <c r="I7" s="22"/>
    </row>
    <row r="8" spans="1:10" s="21" customFormat="1" ht="39" x14ac:dyDescent="0.25">
      <c r="A8" s="22" t="s">
        <v>44</v>
      </c>
      <c r="B8" s="22"/>
      <c r="C8" s="22"/>
      <c r="D8" s="22"/>
      <c r="E8" s="22"/>
      <c r="F8" s="22"/>
      <c r="G8" s="22"/>
      <c r="H8" s="22"/>
      <c r="I8" s="22"/>
    </row>
    <row r="9" spans="1:10" s="21" customFormat="1" ht="39" x14ac:dyDescent="0.25">
      <c r="A9" s="22" t="s">
        <v>45</v>
      </c>
      <c r="B9" s="22"/>
      <c r="C9" s="22"/>
      <c r="D9" s="22"/>
      <c r="E9" s="22"/>
      <c r="F9" s="22"/>
      <c r="G9" s="22"/>
      <c r="H9" s="22"/>
      <c r="I9" s="22"/>
    </row>
    <row r="10" spans="1:10" s="21" customFormat="1" ht="39" x14ac:dyDescent="0.25">
      <c r="A10" s="23" t="s">
        <v>46</v>
      </c>
      <c r="B10" s="23"/>
      <c r="C10" s="23"/>
      <c r="D10" s="23"/>
      <c r="E10" s="23"/>
      <c r="F10" s="23"/>
      <c r="G10" s="23"/>
      <c r="H10" s="23"/>
      <c r="I10" s="23"/>
    </row>
    <row r="11" spans="1:10" s="21" customFormat="1" ht="26.25" x14ac:dyDescent="0.25">
      <c r="A11" s="23" t="s">
        <v>47</v>
      </c>
      <c r="B11" s="23"/>
      <c r="C11" s="23"/>
      <c r="D11" s="23"/>
      <c r="E11" s="23"/>
      <c r="F11" s="23"/>
      <c r="G11" s="23"/>
      <c r="H11" s="23"/>
      <c r="I11" s="23"/>
    </row>
    <row r="12" spans="1:10" s="21" customFormat="1" ht="26.25" x14ac:dyDescent="0.25">
      <c r="A12" s="23" t="s">
        <v>48</v>
      </c>
      <c r="B12" s="23"/>
      <c r="C12" s="23"/>
      <c r="D12" s="23"/>
      <c r="E12" s="23"/>
      <c r="F12" s="23"/>
      <c r="G12" s="23"/>
      <c r="H12" s="23"/>
      <c r="I12" s="23"/>
    </row>
    <row r="13" spans="1:10" s="21" customFormat="1" ht="39" x14ac:dyDescent="0.25">
      <c r="A13" s="23" t="s">
        <v>49</v>
      </c>
      <c r="B13" s="23"/>
      <c r="C13" s="23"/>
      <c r="D13" s="23"/>
      <c r="E13" s="23"/>
      <c r="F13" s="23"/>
      <c r="G13" s="23"/>
      <c r="H13" s="23"/>
      <c r="I13"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sqref="A1:A3"/>
    </sheetView>
  </sheetViews>
  <sheetFormatPr defaultColWidth="26.5546875" defaultRowHeight="13.8" x14ac:dyDescent="0.25"/>
  <cols>
    <col min="1" max="1" width="26.5546875" style="1"/>
    <col min="2" max="16" width="9.109375" style="1" customWidth="1"/>
    <col min="17" max="16384" width="26.5546875" style="1"/>
  </cols>
  <sheetData>
    <row r="1" spans="1:16" x14ac:dyDescent="0.25">
      <c r="A1" s="58" t="s">
        <v>50</v>
      </c>
      <c r="B1" s="45" t="s">
        <v>20</v>
      </c>
      <c r="C1" s="61"/>
      <c r="D1" s="61"/>
      <c r="E1" s="62"/>
      <c r="F1" s="45" t="s">
        <v>21</v>
      </c>
      <c r="G1" s="61"/>
      <c r="H1" s="61"/>
      <c r="I1" s="61"/>
      <c r="J1" s="61"/>
      <c r="K1" s="62"/>
      <c r="L1" s="45" t="s">
        <v>22</v>
      </c>
      <c r="M1" s="75"/>
      <c r="N1" s="45" t="s">
        <v>36</v>
      </c>
      <c r="O1" s="46"/>
      <c r="P1" s="47"/>
    </row>
    <row r="2" spans="1:16" x14ac:dyDescent="0.25">
      <c r="A2" s="59"/>
      <c r="B2" s="63"/>
      <c r="C2" s="64"/>
      <c r="D2" s="64"/>
      <c r="E2" s="65"/>
      <c r="F2" s="63"/>
      <c r="G2" s="64"/>
      <c r="H2" s="64"/>
      <c r="I2" s="64"/>
      <c r="J2" s="64"/>
      <c r="K2" s="65"/>
      <c r="L2" s="76"/>
      <c r="M2" s="77"/>
      <c r="N2" s="48"/>
      <c r="O2" s="49"/>
      <c r="P2" s="50"/>
    </row>
    <row r="3" spans="1:16" ht="14.4" thickBot="1" x14ac:dyDescent="0.3">
      <c r="A3" s="60"/>
      <c r="B3" s="66"/>
      <c r="C3" s="67"/>
      <c r="D3" s="67"/>
      <c r="E3" s="68"/>
      <c r="F3" s="66"/>
      <c r="G3" s="67"/>
      <c r="H3" s="67"/>
      <c r="I3" s="67"/>
      <c r="J3" s="67"/>
      <c r="K3" s="68"/>
      <c r="L3" s="76"/>
      <c r="M3" s="77"/>
      <c r="N3" s="48"/>
      <c r="O3" s="49"/>
      <c r="P3" s="50"/>
    </row>
    <row r="4" spans="1:16" x14ac:dyDescent="0.25">
      <c r="A4" s="69"/>
      <c r="B4" s="71" t="s">
        <v>17</v>
      </c>
      <c r="C4" s="72"/>
      <c r="D4" s="71" t="s">
        <v>23</v>
      </c>
      <c r="E4" s="72"/>
      <c r="F4" s="71" t="s">
        <v>17</v>
      </c>
      <c r="G4" s="72"/>
      <c r="H4" s="71" t="s">
        <v>18</v>
      </c>
      <c r="I4" s="72"/>
      <c r="J4" s="71" t="s">
        <v>0</v>
      </c>
      <c r="K4" s="72"/>
      <c r="L4" s="63"/>
      <c r="M4" s="65"/>
      <c r="N4" s="51"/>
      <c r="O4" s="52"/>
      <c r="P4" s="53"/>
    </row>
    <row r="5" spans="1:16" x14ac:dyDescent="0.25">
      <c r="A5" s="69"/>
      <c r="B5" s="71"/>
      <c r="C5" s="72"/>
      <c r="D5" s="71"/>
      <c r="E5" s="72"/>
      <c r="F5" s="71"/>
      <c r="G5" s="72"/>
      <c r="H5" s="71" t="s">
        <v>19</v>
      </c>
      <c r="I5" s="72"/>
      <c r="J5" s="71" t="s">
        <v>24</v>
      </c>
      <c r="K5" s="72"/>
      <c r="L5" s="51"/>
      <c r="M5" s="53"/>
      <c r="N5" s="51"/>
      <c r="O5" s="54"/>
      <c r="P5" s="53"/>
    </row>
    <row r="6" spans="1:16" ht="14.4" thickBot="1" x14ac:dyDescent="0.3">
      <c r="A6" s="70"/>
      <c r="B6" s="73"/>
      <c r="C6" s="74"/>
      <c r="D6" s="73"/>
      <c r="E6" s="74"/>
      <c r="F6" s="73"/>
      <c r="G6" s="74"/>
      <c r="H6" s="55"/>
      <c r="I6" s="57"/>
      <c r="J6" s="73" t="s">
        <v>25</v>
      </c>
      <c r="K6" s="74"/>
      <c r="L6" s="55"/>
      <c r="M6" s="57"/>
      <c r="N6" s="55"/>
      <c r="O6" s="56"/>
      <c r="P6" s="57"/>
    </row>
    <row r="7" spans="1:16" s="6" customFormat="1" ht="16.5" thickBot="1" x14ac:dyDescent="0.3">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38</v>
      </c>
      <c r="B8" s="25">
        <f>188.7*0.53-F8-H8</f>
        <v>45.910999999999994</v>
      </c>
      <c r="C8" s="25">
        <f>188.7*0.47</f>
        <v>88.688999999999993</v>
      </c>
      <c r="D8" s="25">
        <v>2.1</v>
      </c>
      <c r="E8" s="25">
        <v>1.8</v>
      </c>
      <c r="F8" s="26">
        <v>60.6</v>
      </c>
      <c r="G8" s="27"/>
      <c r="H8" s="28">
        <v>-6.5</v>
      </c>
      <c r="I8" s="27"/>
      <c r="J8" s="27"/>
      <c r="K8" s="27"/>
      <c r="L8" s="27"/>
      <c r="M8" s="27"/>
      <c r="N8" s="27"/>
      <c r="O8" s="27"/>
      <c r="P8" s="27"/>
    </row>
    <row r="9" spans="1:16" ht="15.75" thickBot="1" x14ac:dyDescent="0.3">
      <c r="A9" s="4" t="s">
        <v>37</v>
      </c>
      <c r="B9" s="29">
        <f>57.6*0.75</f>
        <v>43.2</v>
      </c>
      <c r="C9" s="29">
        <f>57.6*0.25</f>
        <v>14.4</v>
      </c>
      <c r="D9" s="29">
        <v>0</v>
      </c>
      <c r="E9" s="29">
        <v>0</v>
      </c>
      <c r="F9" s="27"/>
      <c r="G9" s="27"/>
      <c r="H9" s="27"/>
      <c r="I9" s="27"/>
      <c r="J9" s="27"/>
      <c r="K9" s="27"/>
      <c r="L9" s="27"/>
      <c r="M9" s="27"/>
      <c r="N9" s="27"/>
      <c r="O9" s="27"/>
      <c r="P9" s="27"/>
    </row>
    <row r="10" spans="1:16" ht="15.75" thickBot="1" x14ac:dyDescent="0.3">
      <c r="A10" s="4" t="s">
        <v>39</v>
      </c>
      <c r="B10" s="29">
        <f>73.3*0.7</f>
        <v>51.309999999999995</v>
      </c>
      <c r="C10" s="29">
        <f>73.3*0.3</f>
        <v>21.99</v>
      </c>
      <c r="D10" s="29">
        <f>B10*0.0015</f>
        <v>7.6964999999999992E-2</v>
      </c>
      <c r="E10" s="29">
        <f>C10*0.0015</f>
        <v>3.2985E-2</v>
      </c>
      <c r="F10" s="27"/>
      <c r="G10" s="27"/>
      <c r="H10" s="27"/>
      <c r="I10" s="27"/>
      <c r="J10" s="27"/>
      <c r="K10" s="27"/>
      <c r="L10" s="27"/>
      <c r="M10" s="27"/>
      <c r="N10" s="27"/>
      <c r="O10" s="27"/>
      <c r="P10" s="27"/>
    </row>
    <row r="11" spans="1:16" ht="15.75" thickBot="1" x14ac:dyDescent="0.3">
      <c r="A11" s="4" t="s">
        <v>29</v>
      </c>
      <c r="B11" s="27"/>
      <c r="C11" s="27"/>
      <c r="D11" s="27"/>
      <c r="E11" s="27"/>
      <c r="F11" s="26"/>
      <c r="G11" s="26"/>
      <c r="H11" s="26"/>
      <c r="I11" s="26"/>
      <c r="J11" s="26"/>
      <c r="K11" s="26"/>
      <c r="L11" s="30">
        <f>(40.3+39.8)-M11</f>
        <v>79.199999999999989</v>
      </c>
      <c r="M11" s="30">
        <v>0.9</v>
      </c>
      <c r="N11" s="27"/>
      <c r="O11" s="27"/>
      <c r="P11" s="27"/>
    </row>
    <row r="12" spans="1:16" ht="15.75" thickBot="1" x14ac:dyDescent="0.3">
      <c r="A12" s="4" t="s">
        <v>4</v>
      </c>
      <c r="B12" s="27"/>
      <c r="C12" s="27"/>
      <c r="D12" s="27"/>
      <c r="E12" s="27"/>
      <c r="F12" s="26"/>
      <c r="G12" s="26"/>
      <c r="H12" s="26"/>
      <c r="I12" s="26"/>
      <c r="J12" s="26"/>
      <c r="K12" s="26"/>
      <c r="L12" s="26">
        <v>14.9</v>
      </c>
      <c r="M12" s="26">
        <v>4</v>
      </c>
      <c r="N12" s="27"/>
      <c r="O12" s="27"/>
      <c r="P12" s="27"/>
    </row>
    <row r="13" spans="1:16" ht="15.75" thickBot="1" x14ac:dyDescent="0.3">
      <c r="A13" s="4" t="s">
        <v>40</v>
      </c>
      <c r="B13" s="27"/>
      <c r="C13" s="27"/>
      <c r="D13" s="27"/>
      <c r="E13" s="27"/>
      <c r="F13" s="26"/>
      <c r="G13" s="26"/>
      <c r="H13" s="26"/>
      <c r="I13" s="26"/>
      <c r="J13" s="26"/>
      <c r="K13" s="26"/>
      <c r="L13" s="26">
        <v>13.3</v>
      </c>
      <c r="M13" s="26">
        <v>5</v>
      </c>
      <c r="N13" s="27"/>
      <c r="O13" s="27"/>
      <c r="P13" s="27"/>
    </row>
    <row r="14" spans="1:16" ht="15.75" thickBot="1" x14ac:dyDescent="0.3">
      <c r="A14" s="4" t="s">
        <v>5</v>
      </c>
      <c r="B14" s="27"/>
      <c r="C14" s="27"/>
      <c r="D14" s="27"/>
      <c r="E14" s="27"/>
      <c r="F14" s="26"/>
      <c r="G14" s="26"/>
      <c r="H14" s="26"/>
      <c r="I14" s="26"/>
      <c r="J14" s="26"/>
      <c r="K14" s="26"/>
      <c r="L14" s="26">
        <v>5.2</v>
      </c>
      <c r="M14" s="26">
        <v>18.600000000000001</v>
      </c>
      <c r="N14" s="27"/>
      <c r="O14" s="27"/>
      <c r="P14" s="27"/>
    </row>
    <row r="15" spans="1:16" ht="15.75" thickBot="1" x14ac:dyDescent="0.3">
      <c r="A15" s="4" t="s">
        <v>6</v>
      </c>
      <c r="B15" s="27"/>
      <c r="C15" s="27"/>
      <c r="D15" s="27"/>
      <c r="E15" s="27"/>
      <c r="F15" s="26"/>
      <c r="G15" s="26"/>
      <c r="H15" s="26"/>
      <c r="I15" s="26"/>
      <c r="J15" s="26"/>
      <c r="K15" s="26"/>
      <c r="L15" s="26">
        <f>83.2*0.67</f>
        <v>55.744000000000007</v>
      </c>
      <c r="M15" s="26">
        <f>83.2*0.33</f>
        <v>27.456000000000003</v>
      </c>
      <c r="N15" s="27"/>
      <c r="O15" s="27"/>
      <c r="P15" s="27"/>
    </row>
    <row r="16" spans="1:16" ht="15.75" thickBot="1" x14ac:dyDescent="0.3">
      <c r="A16" s="5" t="s">
        <v>7</v>
      </c>
      <c r="B16" s="26">
        <f>SUM(B8:B15)</f>
        <v>140.42099999999999</v>
      </c>
      <c r="C16" s="26">
        <f t="shared" ref="C16:P16" si="0">SUM(C8:C15)</f>
        <v>125.07899999999999</v>
      </c>
      <c r="D16" s="26">
        <f t="shared" si="0"/>
        <v>2.176965</v>
      </c>
      <c r="E16" s="26">
        <f t="shared" si="0"/>
        <v>1.8329850000000001</v>
      </c>
      <c r="F16" s="26">
        <f t="shared" si="0"/>
        <v>60.6</v>
      </c>
      <c r="G16" s="26">
        <f t="shared" si="0"/>
        <v>0</v>
      </c>
      <c r="H16" s="26">
        <f>SUM(H8:H15)</f>
        <v>-6.5</v>
      </c>
      <c r="I16" s="26">
        <f t="shared" si="0"/>
        <v>0</v>
      </c>
      <c r="J16" s="26">
        <f t="shared" si="0"/>
        <v>0</v>
      </c>
      <c r="K16" s="26">
        <f t="shared" si="0"/>
        <v>0</v>
      </c>
      <c r="L16" s="26">
        <f t="shared" si="0"/>
        <v>168.34399999999999</v>
      </c>
      <c r="M16" s="26">
        <f t="shared" si="0"/>
        <v>55.956000000000003</v>
      </c>
      <c r="N16" s="27">
        <f t="shared" si="0"/>
        <v>0</v>
      </c>
      <c r="O16" s="27">
        <f t="shared" si="0"/>
        <v>0</v>
      </c>
      <c r="P16" s="27">
        <f t="shared" si="0"/>
        <v>0</v>
      </c>
    </row>
    <row r="17" spans="1:16" ht="15.75" thickBot="1" x14ac:dyDescent="0.3">
      <c r="A17" s="8"/>
      <c r="B17" s="9"/>
      <c r="C17" s="9"/>
      <c r="D17" s="9"/>
      <c r="E17" s="9"/>
      <c r="F17" s="9"/>
      <c r="G17" s="9"/>
      <c r="H17" s="9"/>
      <c r="I17" s="9"/>
      <c r="J17" s="9"/>
      <c r="K17" s="9"/>
      <c r="L17" s="9"/>
      <c r="M17" s="9"/>
      <c r="N17" s="9"/>
      <c r="O17" s="9"/>
      <c r="P17" s="9"/>
    </row>
    <row r="18" spans="1:16" ht="15.75" thickBot="1" x14ac:dyDescent="0.3">
      <c r="A18" s="4" t="s">
        <v>8</v>
      </c>
      <c r="B18" s="27"/>
      <c r="C18" s="27"/>
      <c r="D18" s="27"/>
      <c r="E18" s="27"/>
      <c r="F18" s="27"/>
      <c r="G18" s="27"/>
      <c r="H18" s="27"/>
      <c r="I18" s="27"/>
      <c r="J18" s="27"/>
      <c r="K18" s="26"/>
      <c r="L18" s="26">
        <f>28.1+37.3-6</f>
        <v>59.400000000000006</v>
      </c>
      <c r="M18" s="27"/>
      <c r="N18" s="27"/>
      <c r="O18" s="27"/>
      <c r="P18" s="27"/>
    </row>
    <row r="19" spans="1:16" ht="15.75" thickBot="1" x14ac:dyDescent="0.3">
      <c r="A19" s="4" t="s">
        <v>27</v>
      </c>
      <c r="B19" s="27"/>
      <c r="C19" s="27"/>
      <c r="D19" s="27"/>
      <c r="E19" s="27"/>
      <c r="F19" s="27"/>
      <c r="G19" s="27"/>
      <c r="H19" s="27"/>
      <c r="I19" s="27"/>
      <c r="J19" s="27"/>
      <c r="K19" s="26"/>
      <c r="L19" s="26">
        <f>10+12.7</f>
        <v>22.7</v>
      </c>
      <c r="M19" s="27"/>
      <c r="N19" s="27"/>
      <c r="O19" s="27"/>
      <c r="P19" s="27"/>
    </row>
    <row r="20" spans="1:16" ht="15.75" thickBot="1" x14ac:dyDescent="0.3">
      <c r="A20" s="4" t="s">
        <v>28</v>
      </c>
      <c r="B20" s="27"/>
      <c r="C20" s="27"/>
      <c r="D20" s="27"/>
      <c r="E20" s="27"/>
      <c r="F20" s="27"/>
      <c r="G20" s="27"/>
      <c r="H20" s="27"/>
      <c r="I20" s="27"/>
      <c r="J20" s="27"/>
      <c r="K20" s="26"/>
      <c r="L20" s="26">
        <f>10.1-4.1+10.5-2.7</f>
        <v>13.8</v>
      </c>
      <c r="M20" s="27"/>
      <c r="N20" s="27"/>
      <c r="O20" s="27"/>
      <c r="P20" s="27"/>
    </row>
    <row r="21" spans="1:16" ht="15.75" thickBot="1" x14ac:dyDescent="0.3">
      <c r="A21" s="4" t="s">
        <v>26</v>
      </c>
      <c r="B21" s="27"/>
      <c r="C21" s="27"/>
      <c r="D21" s="27"/>
      <c r="E21" s="27"/>
      <c r="F21" s="27"/>
      <c r="G21" s="27"/>
      <c r="H21" s="27"/>
      <c r="I21" s="27"/>
      <c r="J21" s="27"/>
      <c r="K21" s="26"/>
      <c r="L21" s="26">
        <v>0.2</v>
      </c>
      <c r="M21" s="27"/>
      <c r="N21" s="27"/>
      <c r="O21" s="27"/>
      <c r="P21" s="27"/>
    </row>
    <row r="22" spans="1:16" ht="15.75" thickBot="1" x14ac:dyDescent="0.3">
      <c r="A22" s="4" t="s">
        <v>29</v>
      </c>
      <c r="B22" s="27"/>
      <c r="C22" s="27"/>
      <c r="D22" s="27"/>
      <c r="E22" s="27"/>
      <c r="F22" s="27"/>
      <c r="G22" s="27"/>
      <c r="H22" s="27"/>
      <c r="I22" s="27"/>
      <c r="J22" s="27"/>
      <c r="K22" s="26"/>
      <c r="L22" s="26">
        <f>4.2+6.1</f>
        <v>10.3</v>
      </c>
      <c r="M22" s="27"/>
      <c r="N22" s="27"/>
      <c r="O22" s="27"/>
      <c r="P22" s="27"/>
    </row>
    <row r="23" spans="1:16" ht="15.75" thickBot="1" x14ac:dyDescent="0.3">
      <c r="A23" s="4" t="s">
        <v>30</v>
      </c>
      <c r="B23" s="27">
        <f t="shared" ref="B23:P23" si="1">SUM(B18:B22)</f>
        <v>0</v>
      </c>
      <c r="C23" s="27">
        <f t="shared" si="1"/>
        <v>0</v>
      </c>
      <c r="D23" s="27">
        <f t="shared" si="1"/>
        <v>0</v>
      </c>
      <c r="E23" s="27">
        <f t="shared" si="1"/>
        <v>0</v>
      </c>
      <c r="F23" s="27">
        <f t="shared" si="1"/>
        <v>0</v>
      </c>
      <c r="G23" s="27">
        <f t="shared" si="1"/>
        <v>0</v>
      </c>
      <c r="H23" s="27">
        <f t="shared" si="1"/>
        <v>0</v>
      </c>
      <c r="I23" s="27">
        <f t="shared" si="1"/>
        <v>0</v>
      </c>
      <c r="J23" s="27">
        <f t="shared" si="1"/>
        <v>0</v>
      </c>
      <c r="K23" s="26">
        <f t="shared" si="1"/>
        <v>0</v>
      </c>
      <c r="L23" s="26">
        <v>0</v>
      </c>
      <c r="M23" s="27">
        <f t="shared" si="1"/>
        <v>0</v>
      </c>
      <c r="N23" s="27">
        <f t="shared" si="1"/>
        <v>0</v>
      </c>
      <c r="O23" s="27">
        <f t="shared" si="1"/>
        <v>0</v>
      </c>
      <c r="P23" s="27">
        <f t="shared" si="1"/>
        <v>0</v>
      </c>
    </row>
    <row r="24" spans="1:16" ht="15.75" thickBot="1" x14ac:dyDescent="0.3">
      <c r="A24" s="5" t="s">
        <v>9</v>
      </c>
      <c r="B24" s="3"/>
      <c r="C24" s="3"/>
      <c r="D24" s="3"/>
      <c r="E24" s="3"/>
      <c r="F24" s="3"/>
      <c r="G24" s="3"/>
      <c r="H24" s="3"/>
      <c r="I24" s="3"/>
      <c r="J24" s="3"/>
      <c r="K24" s="3"/>
      <c r="L24" s="31">
        <f>SUM(L18:L23)</f>
        <v>106.4</v>
      </c>
      <c r="M24" s="3"/>
      <c r="N24" s="3"/>
      <c r="O24" s="3"/>
      <c r="P24" s="3"/>
    </row>
    <row r="25" spans="1:16" ht="14.4" thickBot="1" x14ac:dyDescent="0.35">
      <c r="A25" s="8"/>
      <c r="B25" s="9"/>
      <c r="C25" s="9"/>
      <c r="D25" s="9"/>
      <c r="E25" s="9"/>
      <c r="F25" s="9"/>
      <c r="G25" s="9"/>
      <c r="H25" s="9"/>
      <c r="I25" s="9"/>
      <c r="J25" s="9"/>
      <c r="K25" s="9"/>
      <c r="L25" s="9"/>
      <c r="M25" s="9"/>
      <c r="N25" s="9"/>
      <c r="O25" s="9"/>
      <c r="P25" s="9"/>
    </row>
    <row r="26" spans="1:16" ht="15.75" thickBot="1" x14ac:dyDescent="0.3">
      <c r="A26" s="5" t="s">
        <v>31</v>
      </c>
      <c r="B26" s="27"/>
      <c r="C26" s="26">
        <f>299.2-E26-191.3-O26</f>
        <v>100.89999999999996</v>
      </c>
      <c r="D26" s="26"/>
      <c r="E26" s="26">
        <v>1.3</v>
      </c>
      <c r="F26" s="26"/>
      <c r="G26" s="26"/>
      <c r="H26" s="26"/>
      <c r="I26" s="26"/>
      <c r="J26" s="26"/>
      <c r="K26" s="26"/>
      <c r="L26" s="26"/>
      <c r="M26" s="26"/>
      <c r="N26" s="27"/>
      <c r="O26" s="26">
        <v>5.7</v>
      </c>
      <c r="P26" s="27"/>
    </row>
    <row r="27" spans="1:16" ht="14.4" thickBot="1" x14ac:dyDescent="0.35">
      <c r="A27" s="8"/>
      <c r="B27" s="9"/>
      <c r="C27" s="9"/>
      <c r="D27" s="9"/>
      <c r="E27" s="9"/>
      <c r="F27" s="9"/>
      <c r="G27" s="9"/>
      <c r="H27" s="9"/>
      <c r="I27" s="9"/>
      <c r="J27" s="9"/>
      <c r="K27" s="9"/>
      <c r="L27" s="9"/>
      <c r="M27" s="9"/>
      <c r="N27" s="9"/>
      <c r="O27" s="9"/>
      <c r="P27" s="9"/>
    </row>
    <row r="28" spans="1:16" ht="15.75" thickBot="1" x14ac:dyDescent="0.3">
      <c r="A28" s="4" t="s">
        <v>10</v>
      </c>
      <c r="B28" s="27"/>
      <c r="C28" s="26"/>
      <c r="D28" s="26"/>
      <c r="E28" s="26"/>
      <c r="F28" s="26"/>
      <c r="G28" s="26"/>
      <c r="H28" s="26"/>
      <c r="I28" s="26"/>
      <c r="J28" s="26"/>
      <c r="K28" s="26"/>
      <c r="L28" s="26">
        <f>4.8+11.6</f>
        <v>16.399999999999999</v>
      </c>
      <c r="M28" s="26"/>
      <c r="N28" s="27"/>
      <c r="O28" s="27"/>
      <c r="P28" s="27"/>
    </row>
    <row r="29" spans="1:16" ht="15.75" thickBot="1" x14ac:dyDescent="0.3">
      <c r="A29" s="4" t="s">
        <v>11</v>
      </c>
      <c r="B29" s="27"/>
      <c r="C29" s="26"/>
      <c r="D29" s="26"/>
      <c r="E29" s="26"/>
      <c r="F29" s="26"/>
      <c r="G29" s="26"/>
      <c r="H29" s="26"/>
      <c r="I29" s="26"/>
      <c r="J29" s="26"/>
      <c r="K29" s="26"/>
      <c r="L29" s="26">
        <f>11.1+15.9</f>
        <v>27</v>
      </c>
      <c r="M29" s="26"/>
      <c r="N29" s="27"/>
      <c r="O29" s="27"/>
      <c r="P29" s="27"/>
    </row>
    <row r="30" spans="1:16" ht="15.75" thickBot="1" x14ac:dyDescent="0.3">
      <c r="A30" s="4" t="s">
        <v>12</v>
      </c>
      <c r="B30" s="32"/>
      <c r="C30" s="33"/>
      <c r="D30" s="33"/>
      <c r="E30" s="33"/>
      <c r="F30" s="33"/>
      <c r="G30" s="33"/>
      <c r="H30" s="33"/>
      <c r="I30" s="33"/>
      <c r="J30" s="33"/>
      <c r="K30" s="33"/>
      <c r="L30" s="26">
        <f>90.5-L28-L29</f>
        <v>47.099999999999994</v>
      </c>
      <c r="M30" s="33"/>
      <c r="N30" s="32"/>
      <c r="O30" s="32"/>
      <c r="P30" s="32"/>
    </row>
    <row r="31" spans="1:16" ht="28.2" thickBot="1" x14ac:dyDescent="0.3">
      <c r="A31" s="5" t="s">
        <v>13</v>
      </c>
      <c r="B31" s="32">
        <f>SUM(B28:B30)</f>
        <v>0</v>
      </c>
      <c r="C31" s="33">
        <f t="shared" ref="C31:P31" si="2">SUM(C28:C30)</f>
        <v>0</v>
      </c>
      <c r="D31" s="33">
        <f t="shared" si="2"/>
        <v>0</v>
      </c>
      <c r="E31" s="33">
        <f t="shared" si="2"/>
        <v>0</v>
      </c>
      <c r="F31" s="33">
        <f t="shared" si="2"/>
        <v>0</v>
      </c>
      <c r="G31" s="33">
        <f t="shared" si="2"/>
        <v>0</v>
      </c>
      <c r="H31" s="33">
        <f t="shared" si="2"/>
        <v>0</v>
      </c>
      <c r="I31" s="33">
        <f t="shared" si="2"/>
        <v>0</v>
      </c>
      <c r="J31" s="33">
        <f t="shared" si="2"/>
        <v>0</v>
      </c>
      <c r="K31" s="33">
        <f t="shared" si="2"/>
        <v>0</v>
      </c>
      <c r="L31" s="33">
        <f t="shared" si="2"/>
        <v>90.5</v>
      </c>
      <c r="M31" s="33">
        <f t="shared" si="2"/>
        <v>0</v>
      </c>
      <c r="N31" s="32">
        <f t="shared" si="2"/>
        <v>0</v>
      </c>
      <c r="O31" s="32">
        <f t="shared" si="2"/>
        <v>0</v>
      </c>
      <c r="P31" s="32">
        <f t="shared" si="2"/>
        <v>0</v>
      </c>
    </row>
    <row r="32" spans="1:16" ht="14.4" thickBot="1" x14ac:dyDescent="0.3">
      <c r="A32" s="11"/>
      <c r="B32" s="12"/>
      <c r="C32" s="12"/>
      <c r="D32" s="12"/>
      <c r="E32" s="12"/>
      <c r="F32" s="12"/>
      <c r="G32" s="12"/>
      <c r="H32" s="12"/>
      <c r="I32" s="12"/>
      <c r="J32" s="12"/>
      <c r="K32" s="12"/>
      <c r="L32" s="12"/>
      <c r="M32" s="12"/>
      <c r="N32" s="12"/>
      <c r="O32" s="12"/>
      <c r="P32" s="12"/>
    </row>
    <row r="33" spans="1:16" ht="14.4" thickBot="1" x14ac:dyDescent="0.3">
      <c r="A33" s="5" t="s">
        <v>14</v>
      </c>
      <c r="B33" s="32"/>
      <c r="C33" s="33"/>
      <c r="D33" s="33"/>
      <c r="E33" s="33"/>
      <c r="F33" s="33"/>
      <c r="G33" s="33"/>
      <c r="H33" s="33"/>
      <c r="I33" s="33"/>
      <c r="J33" s="33"/>
      <c r="K33" s="33"/>
      <c r="L33" s="33"/>
      <c r="M33" s="26">
        <v>323.10000000000002</v>
      </c>
      <c r="N33" s="32"/>
      <c r="O33" s="32"/>
      <c r="P33" s="32"/>
    </row>
    <row r="34" spans="1:16" ht="14.4" thickBot="1" x14ac:dyDescent="0.3">
      <c r="A34" s="11"/>
      <c r="B34" s="12"/>
      <c r="C34" s="12"/>
      <c r="D34" s="12"/>
      <c r="E34" s="12"/>
      <c r="F34" s="12"/>
      <c r="G34" s="12"/>
      <c r="H34" s="12"/>
      <c r="I34" s="12"/>
      <c r="J34" s="12"/>
      <c r="K34" s="12"/>
      <c r="L34" s="12"/>
      <c r="M34" s="12"/>
      <c r="N34" s="12"/>
      <c r="O34" s="12"/>
      <c r="P34" s="12"/>
    </row>
    <row r="35" spans="1:16" ht="14.4" thickBot="1" x14ac:dyDescent="0.3">
      <c r="A35" s="5" t="s">
        <v>32</v>
      </c>
      <c r="B35" s="32"/>
      <c r="C35" s="33"/>
      <c r="D35" s="33"/>
      <c r="E35" s="33"/>
      <c r="F35" s="33"/>
      <c r="G35" s="33"/>
      <c r="H35" s="33"/>
      <c r="I35" s="33"/>
      <c r="J35" s="33"/>
      <c r="K35" s="33"/>
      <c r="L35" s="33">
        <f>74.4*0.4</f>
        <v>29.760000000000005</v>
      </c>
      <c r="M35" s="33">
        <f>74.4-L35</f>
        <v>44.64</v>
      </c>
      <c r="N35" s="32"/>
      <c r="O35" s="32"/>
      <c r="P35" s="32"/>
    </row>
    <row r="36" spans="1:16" ht="14.4" thickBot="1" x14ac:dyDescent="0.3">
      <c r="A36" s="8"/>
      <c r="B36" s="12"/>
      <c r="C36" s="12"/>
      <c r="D36" s="12"/>
      <c r="E36" s="12"/>
      <c r="F36" s="12"/>
      <c r="G36" s="12"/>
      <c r="H36" s="12"/>
      <c r="I36" s="12"/>
      <c r="J36" s="12"/>
      <c r="K36" s="12"/>
      <c r="L36" s="12"/>
      <c r="M36" s="12"/>
      <c r="N36" s="12"/>
      <c r="O36" s="12"/>
      <c r="P36" s="12"/>
    </row>
    <row r="37" spans="1:16" ht="14.4" thickBot="1" x14ac:dyDescent="0.3">
      <c r="A37" s="13" t="s">
        <v>15</v>
      </c>
      <c r="B37" s="34">
        <f>+B16+B24+B26+B31+B33+B35</f>
        <v>140.42099999999999</v>
      </c>
      <c r="C37" s="34">
        <f t="shared" ref="C37:P37" si="3">+C16+C24+C26+C31+C33+C35</f>
        <v>225.97899999999996</v>
      </c>
      <c r="D37" s="34">
        <f t="shared" si="3"/>
        <v>2.176965</v>
      </c>
      <c r="E37" s="34">
        <f t="shared" si="3"/>
        <v>3.1329850000000001</v>
      </c>
      <c r="F37" s="34">
        <f t="shared" si="3"/>
        <v>60.6</v>
      </c>
      <c r="G37" s="34">
        <f t="shared" si="3"/>
        <v>0</v>
      </c>
      <c r="H37" s="34">
        <f t="shared" si="3"/>
        <v>-6.5</v>
      </c>
      <c r="I37" s="34">
        <f t="shared" si="3"/>
        <v>0</v>
      </c>
      <c r="J37" s="34">
        <f t="shared" si="3"/>
        <v>0</v>
      </c>
      <c r="K37" s="34">
        <f t="shared" si="3"/>
        <v>0</v>
      </c>
      <c r="L37" s="34">
        <f t="shared" si="3"/>
        <v>395.00400000000002</v>
      </c>
      <c r="M37" s="34">
        <f t="shared" si="3"/>
        <v>423.69600000000003</v>
      </c>
      <c r="N37" s="34">
        <f t="shared" si="3"/>
        <v>0</v>
      </c>
      <c r="O37" s="34">
        <f t="shared" si="3"/>
        <v>5.7</v>
      </c>
      <c r="P37" s="34">
        <f t="shared" si="3"/>
        <v>0</v>
      </c>
    </row>
  </sheetData>
  <mergeCells count="21">
    <mergeCell ref="J6:K6"/>
    <mergeCell ref="L4:M4"/>
    <mergeCell ref="L5:M5"/>
    <mergeCell ref="L6:M6"/>
    <mergeCell ref="L1:M3"/>
    <mergeCell ref="N1:P3"/>
    <mergeCell ref="N4:P4"/>
    <mergeCell ref="N5:P5"/>
    <mergeCell ref="N6:P6"/>
    <mergeCell ref="A1:A3"/>
    <mergeCell ref="B1:E3"/>
    <mergeCell ref="F1:K3"/>
    <mergeCell ref="A4:A6"/>
    <mergeCell ref="B4:C6"/>
    <mergeCell ref="D4:E6"/>
    <mergeCell ref="F4:G6"/>
    <mergeCell ref="H4:I4"/>
    <mergeCell ref="H5:I5"/>
    <mergeCell ref="H6:I6"/>
    <mergeCell ref="J4:K4"/>
    <mergeCell ref="J5:K5"/>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sqref="A1:A3"/>
    </sheetView>
  </sheetViews>
  <sheetFormatPr defaultColWidth="9.109375" defaultRowHeight="13.8" x14ac:dyDescent="0.25"/>
  <cols>
    <col min="1" max="1" width="26.5546875" style="1" customWidth="1"/>
    <col min="2" max="16384" width="9.109375" style="1"/>
  </cols>
  <sheetData>
    <row r="1" spans="1:16" ht="15" customHeight="1" x14ac:dyDescent="0.25">
      <c r="A1" s="58" t="s">
        <v>51</v>
      </c>
      <c r="B1" s="45" t="s">
        <v>20</v>
      </c>
      <c r="C1" s="61"/>
      <c r="D1" s="61"/>
      <c r="E1" s="62"/>
      <c r="F1" s="45" t="s">
        <v>21</v>
      </c>
      <c r="G1" s="61"/>
      <c r="H1" s="61"/>
      <c r="I1" s="61"/>
      <c r="J1" s="61"/>
      <c r="K1" s="62"/>
      <c r="L1" s="45" t="s">
        <v>22</v>
      </c>
      <c r="M1" s="75"/>
      <c r="N1" s="45" t="s">
        <v>36</v>
      </c>
      <c r="O1" s="46"/>
      <c r="P1" s="47"/>
    </row>
    <row r="2" spans="1:16" ht="15" customHeight="1" x14ac:dyDescent="0.25">
      <c r="A2" s="59"/>
      <c r="B2" s="63"/>
      <c r="C2" s="64"/>
      <c r="D2" s="64"/>
      <c r="E2" s="65"/>
      <c r="F2" s="63"/>
      <c r="G2" s="64"/>
      <c r="H2" s="64"/>
      <c r="I2" s="64"/>
      <c r="J2" s="64"/>
      <c r="K2" s="65"/>
      <c r="L2" s="76"/>
      <c r="M2" s="77"/>
      <c r="N2" s="48"/>
      <c r="O2" s="49"/>
      <c r="P2" s="50"/>
    </row>
    <row r="3" spans="1:16" ht="15.75" customHeight="1" thickBot="1" x14ac:dyDescent="0.3">
      <c r="A3" s="60"/>
      <c r="B3" s="66"/>
      <c r="C3" s="67"/>
      <c r="D3" s="67"/>
      <c r="E3" s="68"/>
      <c r="F3" s="66"/>
      <c r="G3" s="67"/>
      <c r="H3" s="67"/>
      <c r="I3" s="67"/>
      <c r="J3" s="67"/>
      <c r="K3" s="68"/>
      <c r="L3" s="76"/>
      <c r="M3" s="77"/>
      <c r="N3" s="48"/>
      <c r="O3" s="49"/>
      <c r="P3" s="50"/>
    </row>
    <row r="4" spans="1:16" x14ac:dyDescent="0.25">
      <c r="A4" s="69"/>
      <c r="B4" s="71" t="s">
        <v>17</v>
      </c>
      <c r="C4" s="72"/>
      <c r="D4" s="71" t="s">
        <v>23</v>
      </c>
      <c r="E4" s="72"/>
      <c r="F4" s="71" t="s">
        <v>17</v>
      </c>
      <c r="G4" s="72"/>
      <c r="H4" s="71" t="s">
        <v>18</v>
      </c>
      <c r="I4" s="72"/>
      <c r="J4" s="71" t="s">
        <v>0</v>
      </c>
      <c r="K4" s="72"/>
      <c r="L4" s="63"/>
      <c r="M4" s="65"/>
      <c r="N4" s="76"/>
      <c r="O4" s="78"/>
      <c r="P4" s="77"/>
    </row>
    <row r="5" spans="1:16" x14ac:dyDescent="0.25">
      <c r="A5" s="69"/>
      <c r="B5" s="71"/>
      <c r="C5" s="72"/>
      <c r="D5" s="71"/>
      <c r="E5" s="72"/>
      <c r="F5" s="71"/>
      <c r="G5" s="72"/>
      <c r="H5" s="71" t="s">
        <v>19</v>
      </c>
      <c r="I5" s="72"/>
      <c r="J5" s="71" t="s">
        <v>24</v>
      </c>
      <c r="K5" s="72"/>
      <c r="L5" s="76"/>
      <c r="M5" s="77"/>
      <c r="N5" s="76"/>
      <c r="O5" s="79"/>
      <c r="P5" s="77"/>
    </row>
    <row r="6" spans="1:16" ht="14.4" thickBot="1" x14ac:dyDescent="0.3">
      <c r="A6" s="70"/>
      <c r="B6" s="73"/>
      <c r="C6" s="74"/>
      <c r="D6" s="73"/>
      <c r="E6" s="74"/>
      <c r="F6" s="73"/>
      <c r="G6" s="74"/>
      <c r="H6" s="80"/>
      <c r="I6" s="81"/>
      <c r="J6" s="73" t="s">
        <v>25</v>
      </c>
      <c r="K6" s="74"/>
      <c r="L6" s="80"/>
      <c r="M6" s="81"/>
      <c r="N6" s="80"/>
      <c r="O6" s="82"/>
      <c r="P6" s="81"/>
    </row>
    <row r="7" spans="1:16" s="6" customFormat="1" ht="15.9" thickBot="1" x14ac:dyDescent="0.35">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38</v>
      </c>
      <c r="B8" s="25">
        <f>178.94*0.51-F8-H8</f>
        <v>35.459399999999995</v>
      </c>
      <c r="C8" s="25">
        <f>178.94*0.49</f>
        <v>87.680599999999998</v>
      </c>
      <c r="D8" s="25">
        <f>(B8+F8)*0.0183</f>
        <v>1.7139670200000001</v>
      </c>
      <c r="E8" s="25">
        <f>C8*0.0183</f>
        <v>1.6045549800000001</v>
      </c>
      <c r="F8" s="26">
        <v>58.2</v>
      </c>
      <c r="G8" s="27"/>
      <c r="H8" s="28">
        <v>-2.4</v>
      </c>
      <c r="I8" s="27"/>
      <c r="J8" s="27"/>
      <c r="K8" s="27"/>
      <c r="L8" s="27"/>
      <c r="M8" s="27"/>
      <c r="N8" s="27"/>
      <c r="O8" s="27"/>
      <c r="P8" s="27"/>
    </row>
    <row r="9" spans="1:16" ht="15.75" thickBot="1" x14ac:dyDescent="0.3">
      <c r="A9" s="4" t="s">
        <v>37</v>
      </c>
      <c r="B9" s="29">
        <v>47.4</v>
      </c>
      <c r="C9" s="29">
        <v>17.3</v>
      </c>
      <c r="D9" s="29">
        <v>0</v>
      </c>
      <c r="E9" s="29">
        <v>0</v>
      </c>
      <c r="F9" s="27"/>
      <c r="G9" s="27"/>
      <c r="H9" s="27"/>
      <c r="I9" s="27"/>
      <c r="J9" s="27"/>
      <c r="K9" s="27"/>
      <c r="L9" s="27"/>
      <c r="M9" s="27"/>
      <c r="N9" s="27"/>
      <c r="O9" s="27"/>
      <c r="P9" s="27"/>
    </row>
    <row r="10" spans="1:16" ht="15.75" thickBot="1" x14ac:dyDescent="0.3">
      <c r="A10" s="4" t="s">
        <v>39</v>
      </c>
      <c r="B10" s="29">
        <v>48.6</v>
      </c>
      <c r="C10" s="29">
        <v>25.5</v>
      </c>
      <c r="D10" s="29">
        <f>B10*0.0014</f>
        <v>6.8040000000000003E-2</v>
      </c>
      <c r="E10" s="29">
        <f>C10*0.0015</f>
        <v>3.8249999999999999E-2</v>
      </c>
      <c r="F10" s="27"/>
      <c r="G10" s="27"/>
      <c r="H10" s="27"/>
      <c r="I10" s="27"/>
      <c r="J10" s="27"/>
      <c r="K10" s="27"/>
      <c r="L10" s="27"/>
      <c r="M10" s="27"/>
      <c r="N10" s="27"/>
      <c r="O10" s="27"/>
      <c r="P10" s="27"/>
    </row>
    <row r="11" spans="1:16" ht="15.75" thickBot="1" x14ac:dyDescent="0.3">
      <c r="A11" s="4" t="s">
        <v>29</v>
      </c>
      <c r="B11" s="27"/>
      <c r="C11" s="27"/>
      <c r="D11" s="27"/>
      <c r="E11" s="27"/>
      <c r="F11" s="26"/>
      <c r="G11" s="26"/>
      <c r="H11" s="26"/>
      <c r="I11" s="26"/>
      <c r="J11" s="26"/>
      <c r="K11" s="26"/>
      <c r="L11" s="30">
        <f>(39.7+35.3)-M11</f>
        <v>74.2</v>
      </c>
      <c r="M11" s="30">
        <v>0.8</v>
      </c>
      <c r="N11" s="27"/>
      <c r="O11" s="27"/>
      <c r="P11" s="27"/>
    </row>
    <row r="12" spans="1:16" ht="15.75" thickBot="1" x14ac:dyDescent="0.3">
      <c r="A12" s="4" t="s">
        <v>4</v>
      </c>
      <c r="B12" s="27"/>
      <c r="C12" s="27"/>
      <c r="D12" s="27"/>
      <c r="E12" s="27"/>
      <c r="F12" s="26"/>
      <c r="G12" s="26"/>
      <c r="H12" s="26"/>
      <c r="I12" s="26"/>
      <c r="J12" s="26"/>
      <c r="K12" s="26"/>
      <c r="L12" s="26">
        <v>11.5</v>
      </c>
      <c r="M12" s="26">
        <v>3.7</v>
      </c>
      <c r="N12" s="27"/>
      <c r="O12" s="27"/>
      <c r="P12" s="27"/>
    </row>
    <row r="13" spans="1:16" ht="15.75" thickBot="1" x14ac:dyDescent="0.3">
      <c r="A13" s="4" t="s">
        <v>40</v>
      </c>
      <c r="B13" s="27"/>
      <c r="C13" s="27"/>
      <c r="D13" s="27"/>
      <c r="E13" s="27"/>
      <c r="F13" s="26"/>
      <c r="G13" s="26"/>
      <c r="H13" s="26"/>
      <c r="I13" s="26"/>
      <c r="J13" s="26"/>
      <c r="K13" s="26"/>
      <c r="L13" s="26">
        <v>10.9</v>
      </c>
      <c r="M13" s="26">
        <v>3.7</v>
      </c>
      <c r="N13" s="27"/>
      <c r="O13" s="27"/>
      <c r="P13" s="27"/>
    </row>
    <row r="14" spans="1:16" ht="15.75" thickBot="1" x14ac:dyDescent="0.3">
      <c r="A14" s="4" t="s">
        <v>5</v>
      </c>
      <c r="B14" s="27"/>
      <c r="C14" s="27"/>
      <c r="D14" s="27"/>
      <c r="E14" s="27"/>
      <c r="F14" s="26"/>
      <c r="G14" s="26"/>
      <c r="H14" s="26"/>
      <c r="I14" s="26"/>
      <c r="J14" s="26"/>
      <c r="K14" s="26"/>
      <c r="L14" s="26">
        <v>3.7</v>
      </c>
      <c r="M14" s="26">
        <v>14.1</v>
      </c>
      <c r="N14" s="27"/>
      <c r="O14" s="27"/>
      <c r="P14" s="27"/>
    </row>
    <row r="15" spans="1:16" ht="15.75" thickBot="1" x14ac:dyDescent="0.3">
      <c r="A15" s="4" t="s">
        <v>6</v>
      </c>
      <c r="B15" s="27"/>
      <c r="C15" s="27"/>
      <c r="D15" s="27"/>
      <c r="E15" s="27"/>
      <c r="F15" s="26"/>
      <c r="G15" s="26"/>
      <c r="H15" s="26"/>
      <c r="I15" s="26"/>
      <c r="J15" s="26"/>
      <c r="K15" s="26"/>
      <c r="L15" s="26">
        <f>106.8*0.67</f>
        <v>71.555999999999997</v>
      </c>
      <c r="M15" s="26">
        <f>106.8*0.33</f>
        <v>35.244</v>
      </c>
      <c r="N15" s="27"/>
      <c r="O15" s="27"/>
      <c r="P15" s="27"/>
    </row>
    <row r="16" spans="1:16" ht="15.75" thickBot="1" x14ac:dyDescent="0.3">
      <c r="A16" s="5" t="s">
        <v>7</v>
      </c>
      <c r="B16" s="26">
        <f>SUM(B8:B15)</f>
        <v>131.45939999999999</v>
      </c>
      <c r="C16" s="26">
        <f t="shared" ref="C16:P16" si="0">SUM(C8:C15)</f>
        <v>130.48059999999998</v>
      </c>
      <c r="D16" s="26">
        <f t="shared" si="0"/>
        <v>1.7820070200000002</v>
      </c>
      <c r="E16" s="26">
        <f t="shared" si="0"/>
        <v>1.64280498</v>
      </c>
      <c r="F16" s="26">
        <f t="shared" si="0"/>
        <v>58.2</v>
      </c>
      <c r="G16" s="26">
        <f t="shared" si="0"/>
        <v>0</v>
      </c>
      <c r="H16" s="26">
        <f>SUM(H8:H15)</f>
        <v>-2.4</v>
      </c>
      <c r="I16" s="26">
        <f t="shared" si="0"/>
        <v>0</v>
      </c>
      <c r="J16" s="26">
        <f t="shared" si="0"/>
        <v>0</v>
      </c>
      <c r="K16" s="26">
        <f t="shared" si="0"/>
        <v>0</v>
      </c>
      <c r="L16" s="26">
        <f t="shared" si="0"/>
        <v>171.85599999999999</v>
      </c>
      <c r="M16" s="26">
        <f t="shared" si="0"/>
        <v>57.543999999999997</v>
      </c>
      <c r="N16" s="27">
        <f t="shared" si="0"/>
        <v>0</v>
      </c>
      <c r="O16" s="27">
        <f t="shared" si="0"/>
        <v>0</v>
      </c>
      <c r="P16" s="27">
        <f t="shared" si="0"/>
        <v>0</v>
      </c>
    </row>
    <row r="17" spans="1:16" ht="15.75" thickBot="1" x14ac:dyDescent="0.3">
      <c r="A17" s="8"/>
      <c r="B17" s="9"/>
      <c r="C17" s="9"/>
      <c r="D17" s="9"/>
      <c r="E17" s="9"/>
      <c r="F17" s="9"/>
      <c r="G17" s="9"/>
      <c r="H17" s="9"/>
      <c r="I17" s="9"/>
      <c r="J17" s="9"/>
      <c r="K17" s="9"/>
      <c r="L17" s="9"/>
      <c r="M17" s="9"/>
      <c r="N17" s="9"/>
      <c r="O17" s="9"/>
      <c r="P17" s="9"/>
    </row>
    <row r="18" spans="1:16" ht="15.75" thickBot="1" x14ac:dyDescent="0.3">
      <c r="A18" s="4" t="s">
        <v>8</v>
      </c>
      <c r="B18" s="27"/>
      <c r="C18" s="27"/>
      <c r="D18" s="27"/>
      <c r="E18" s="27"/>
      <c r="F18" s="27"/>
      <c r="G18" s="27"/>
      <c r="H18" s="27"/>
      <c r="I18" s="27"/>
      <c r="J18" s="27"/>
      <c r="K18" s="26"/>
      <c r="L18" s="26">
        <v>60.1</v>
      </c>
      <c r="M18" s="27"/>
      <c r="N18" s="27"/>
      <c r="O18" s="27"/>
      <c r="P18" s="27"/>
    </row>
    <row r="19" spans="1:16" ht="15.75" thickBot="1" x14ac:dyDescent="0.3">
      <c r="A19" s="4" t="s">
        <v>27</v>
      </c>
      <c r="B19" s="27"/>
      <c r="C19" s="27"/>
      <c r="D19" s="27"/>
      <c r="E19" s="27"/>
      <c r="F19" s="27"/>
      <c r="G19" s="27"/>
      <c r="H19" s="27"/>
      <c r="I19" s="27"/>
      <c r="J19" s="27"/>
      <c r="K19" s="26"/>
      <c r="L19" s="26">
        <v>17.100000000000001</v>
      </c>
      <c r="M19" s="27"/>
      <c r="N19" s="27"/>
      <c r="O19" s="27"/>
      <c r="P19" s="27"/>
    </row>
    <row r="20" spans="1:16" ht="15.75" thickBot="1" x14ac:dyDescent="0.3">
      <c r="A20" s="4" t="s">
        <v>28</v>
      </c>
      <c r="B20" s="27"/>
      <c r="C20" s="27"/>
      <c r="D20" s="27"/>
      <c r="E20" s="27"/>
      <c r="F20" s="27"/>
      <c r="G20" s="27"/>
      <c r="H20" s="27"/>
      <c r="I20" s="27"/>
      <c r="J20" s="27"/>
      <c r="K20" s="26"/>
      <c r="L20" s="26">
        <v>22.9</v>
      </c>
      <c r="M20" s="27"/>
      <c r="N20" s="27"/>
      <c r="O20" s="27"/>
      <c r="P20" s="27"/>
    </row>
    <row r="21" spans="1:16" ht="15.75" thickBot="1" x14ac:dyDescent="0.3">
      <c r="A21" s="4" t="s">
        <v>26</v>
      </c>
      <c r="B21" s="27"/>
      <c r="C21" s="27"/>
      <c r="D21" s="27"/>
      <c r="E21" s="27"/>
      <c r="F21" s="27"/>
      <c r="G21" s="27"/>
      <c r="H21" s="27"/>
      <c r="I21" s="27"/>
      <c r="J21" s="27"/>
      <c r="K21" s="26"/>
      <c r="L21" s="26">
        <v>0.6</v>
      </c>
      <c r="M21" s="27"/>
      <c r="N21" s="27"/>
      <c r="O21" s="27"/>
      <c r="P21" s="27"/>
    </row>
    <row r="22" spans="1:16" ht="15.75" thickBot="1" x14ac:dyDescent="0.3">
      <c r="A22" s="4" t="s">
        <v>29</v>
      </c>
      <c r="B22" s="27"/>
      <c r="C22" s="27"/>
      <c r="D22" s="27"/>
      <c r="E22" s="27"/>
      <c r="F22" s="27"/>
      <c r="G22" s="27"/>
      <c r="H22" s="27"/>
      <c r="I22" s="27"/>
      <c r="J22" s="27"/>
      <c r="K22" s="26"/>
      <c r="L22" s="26">
        <v>12.3</v>
      </c>
      <c r="M22" s="27"/>
      <c r="N22" s="27"/>
      <c r="O22" s="27"/>
      <c r="P22" s="27"/>
    </row>
    <row r="23" spans="1:16" ht="15.75" thickBot="1" x14ac:dyDescent="0.3">
      <c r="A23" s="4" t="s">
        <v>30</v>
      </c>
      <c r="B23" s="27"/>
      <c r="C23" s="27"/>
      <c r="D23" s="27"/>
      <c r="E23" s="27"/>
      <c r="F23" s="27"/>
      <c r="G23" s="27"/>
      <c r="H23" s="27"/>
      <c r="I23" s="27"/>
      <c r="J23" s="27"/>
      <c r="K23" s="26"/>
      <c r="L23" s="26">
        <v>5.4</v>
      </c>
      <c r="M23" s="27"/>
      <c r="N23" s="27"/>
      <c r="O23" s="27"/>
      <c r="P23" s="27"/>
    </row>
    <row r="24" spans="1:16" ht="15.75" thickBot="1" x14ac:dyDescent="0.3">
      <c r="A24" s="5" t="s">
        <v>9</v>
      </c>
      <c r="B24" s="36">
        <f>SUM(B18:B23)</f>
        <v>0</v>
      </c>
      <c r="C24" s="36">
        <f t="shared" ref="C24:P24" si="1">SUM(C18:C23)</f>
        <v>0</v>
      </c>
      <c r="D24" s="36">
        <f t="shared" si="1"/>
        <v>0</v>
      </c>
      <c r="E24" s="36">
        <f t="shared" si="1"/>
        <v>0</v>
      </c>
      <c r="F24" s="36">
        <f t="shared" si="1"/>
        <v>0</v>
      </c>
      <c r="G24" s="36">
        <f t="shared" si="1"/>
        <v>0</v>
      </c>
      <c r="H24" s="36">
        <f t="shared" si="1"/>
        <v>0</v>
      </c>
      <c r="I24" s="36">
        <f t="shared" si="1"/>
        <v>0</v>
      </c>
      <c r="J24" s="36">
        <f t="shared" si="1"/>
        <v>0</v>
      </c>
      <c r="K24" s="37">
        <f t="shared" si="1"/>
        <v>0</v>
      </c>
      <c r="L24" s="37">
        <f>SUM(L18:L23)</f>
        <v>118.39999999999999</v>
      </c>
      <c r="M24" s="36">
        <f t="shared" si="1"/>
        <v>0</v>
      </c>
      <c r="N24" s="36">
        <f t="shared" si="1"/>
        <v>0</v>
      </c>
      <c r="O24" s="36">
        <f t="shared" si="1"/>
        <v>0</v>
      </c>
      <c r="P24" s="36">
        <f t="shared" si="1"/>
        <v>0</v>
      </c>
    </row>
    <row r="25" spans="1:16" ht="15.75" thickBot="1" x14ac:dyDescent="0.3">
      <c r="A25" s="8"/>
      <c r="B25" s="35"/>
      <c r="C25" s="35"/>
      <c r="D25" s="35"/>
      <c r="E25" s="35"/>
      <c r="F25" s="35"/>
      <c r="G25" s="35"/>
      <c r="H25" s="35"/>
      <c r="I25" s="35"/>
      <c r="J25" s="35"/>
      <c r="K25" s="35"/>
      <c r="L25" s="35"/>
      <c r="M25" s="35"/>
      <c r="N25" s="35"/>
      <c r="O25" s="35"/>
      <c r="P25" s="35"/>
    </row>
    <row r="26" spans="1:16" ht="15.75" thickBot="1" x14ac:dyDescent="0.3">
      <c r="A26" s="5" t="s">
        <v>31</v>
      </c>
      <c r="B26" s="27"/>
      <c r="C26" s="26">
        <f>242.1-E26-133.7-O26</f>
        <v>103.60000000000002</v>
      </c>
      <c r="D26" s="26"/>
      <c r="E26" s="26">
        <v>1.7</v>
      </c>
      <c r="F26" s="26"/>
      <c r="G26" s="26"/>
      <c r="H26" s="26"/>
      <c r="I26" s="26"/>
      <c r="J26" s="26"/>
      <c r="K26" s="26"/>
      <c r="L26" s="26"/>
      <c r="M26" s="26"/>
      <c r="N26" s="27"/>
      <c r="O26" s="26">
        <v>3.1</v>
      </c>
      <c r="P26" s="27"/>
    </row>
    <row r="27" spans="1:16" ht="14.4" thickBot="1" x14ac:dyDescent="0.35">
      <c r="A27" s="8"/>
      <c r="B27" s="9"/>
      <c r="C27" s="9"/>
      <c r="D27" s="9"/>
      <c r="E27" s="9"/>
      <c r="F27" s="9"/>
      <c r="G27" s="9"/>
      <c r="H27" s="9"/>
      <c r="I27" s="9"/>
      <c r="J27" s="9"/>
      <c r="K27" s="9"/>
      <c r="L27" s="9"/>
      <c r="M27" s="9"/>
      <c r="N27" s="9"/>
      <c r="O27" s="9"/>
      <c r="P27" s="9"/>
    </row>
    <row r="28" spans="1:16" ht="15.75" thickBot="1" x14ac:dyDescent="0.3">
      <c r="A28" s="4" t="s">
        <v>10</v>
      </c>
      <c r="B28" s="27"/>
      <c r="C28" s="26"/>
      <c r="D28" s="26"/>
      <c r="E28" s="26"/>
      <c r="F28" s="26"/>
      <c r="G28" s="26"/>
      <c r="H28" s="26"/>
      <c r="I28" s="26"/>
      <c r="J28" s="26"/>
      <c r="K28" s="26"/>
      <c r="L28" s="26">
        <f>5.1+11.2</f>
        <v>16.299999999999997</v>
      </c>
      <c r="M28" s="26"/>
      <c r="N28" s="27"/>
      <c r="O28" s="27"/>
      <c r="P28" s="27"/>
    </row>
    <row r="29" spans="1:16" ht="15.75" thickBot="1" x14ac:dyDescent="0.3">
      <c r="A29" s="4" t="s">
        <v>11</v>
      </c>
      <c r="B29" s="27"/>
      <c r="C29" s="26"/>
      <c r="D29" s="26"/>
      <c r="E29" s="26"/>
      <c r="F29" s="26"/>
      <c r="G29" s="26"/>
      <c r="H29" s="26"/>
      <c r="I29" s="26"/>
      <c r="J29" s="26"/>
      <c r="K29" s="26"/>
      <c r="L29" s="26">
        <f>17.9+11.7</f>
        <v>29.599999999999998</v>
      </c>
      <c r="M29" s="26"/>
      <c r="N29" s="27"/>
      <c r="O29" s="27"/>
      <c r="P29" s="27"/>
    </row>
    <row r="30" spans="1:16" ht="15.75" thickBot="1" x14ac:dyDescent="0.3">
      <c r="A30" s="4" t="s">
        <v>12</v>
      </c>
      <c r="B30" s="32"/>
      <c r="C30" s="33"/>
      <c r="D30" s="33"/>
      <c r="E30" s="33"/>
      <c r="F30" s="33"/>
      <c r="G30" s="33"/>
      <c r="H30" s="33"/>
      <c r="I30" s="33"/>
      <c r="J30" s="33"/>
      <c r="K30" s="33"/>
      <c r="L30" s="26">
        <f>92-L28-L29</f>
        <v>46.100000000000009</v>
      </c>
      <c r="M30" s="33"/>
      <c r="N30" s="32"/>
      <c r="O30" s="32"/>
      <c r="P30" s="32"/>
    </row>
    <row r="31" spans="1:16" ht="23.25" customHeight="1" thickBot="1" x14ac:dyDescent="0.3">
      <c r="A31" s="5" t="s">
        <v>13</v>
      </c>
      <c r="B31" s="32">
        <f>SUM(B28:B30)</f>
        <v>0</v>
      </c>
      <c r="C31" s="33">
        <f t="shared" ref="C31:P31" si="2">SUM(C28:C30)</f>
        <v>0</v>
      </c>
      <c r="D31" s="33">
        <f t="shared" si="2"/>
        <v>0</v>
      </c>
      <c r="E31" s="33">
        <f t="shared" si="2"/>
        <v>0</v>
      </c>
      <c r="F31" s="33">
        <f t="shared" si="2"/>
        <v>0</v>
      </c>
      <c r="G31" s="33">
        <f t="shared" si="2"/>
        <v>0</v>
      </c>
      <c r="H31" s="33">
        <f t="shared" si="2"/>
        <v>0</v>
      </c>
      <c r="I31" s="33">
        <f t="shared" si="2"/>
        <v>0</v>
      </c>
      <c r="J31" s="33">
        <f t="shared" si="2"/>
        <v>0</v>
      </c>
      <c r="K31" s="33">
        <f t="shared" si="2"/>
        <v>0</v>
      </c>
      <c r="L31" s="33">
        <f t="shared" si="2"/>
        <v>92</v>
      </c>
      <c r="M31" s="33">
        <f t="shared" si="2"/>
        <v>0</v>
      </c>
      <c r="N31" s="32">
        <f t="shared" si="2"/>
        <v>0</v>
      </c>
      <c r="O31" s="32">
        <f t="shared" si="2"/>
        <v>0</v>
      </c>
      <c r="P31" s="32">
        <f t="shared" si="2"/>
        <v>0</v>
      </c>
    </row>
    <row r="32" spans="1:16" ht="14.4" thickBot="1" x14ac:dyDescent="0.3">
      <c r="A32" s="11"/>
      <c r="B32" s="12"/>
      <c r="C32" s="12"/>
      <c r="D32" s="12"/>
      <c r="E32" s="12"/>
      <c r="F32" s="12"/>
      <c r="G32" s="12"/>
      <c r="H32" s="12"/>
      <c r="I32" s="12"/>
      <c r="J32" s="12"/>
      <c r="K32" s="12"/>
      <c r="L32" s="12"/>
      <c r="M32" s="12"/>
      <c r="N32" s="12"/>
      <c r="O32" s="12"/>
      <c r="P32" s="12"/>
    </row>
    <row r="33" spans="1:16" ht="14.4" thickBot="1" x14ac:dyDescent="0.3">
      <c r="A33" s="5" t="s">
        <v>14</v>
      </c>
      <c r="B33" s="32"/>
      <c r="C33" s="33"/>
      <c r="D33" s="33"/>
      <c r="E33" s="33"/>
      <c r="F33" s="33"/>
      <c r="G33" s="33"/>
      <c r="H33" s="33"/>
      <c r="I33" s="33"/>
      <c r="J33" s="33"/>
      <c r="K33" s="33"/>
      <c r="L33" s="33"/>
      <c r="M33" s="26">
        <v>365</v>
      </c>
      <c r="N33" s="32"/>
      <c r="O33" s="32"/>
      <c r="P33" s="32"/>
    </row>
    <row r="34" spans="1:16" ht="14.4" thickBot="1" x14ac:dyDescent="0.3">
      <c r="A34" s="11"/>
      <c r="B34" s="12"/>
      <c r="C34" s="12"/>
      <c r="D34" s="12"/>
      <c r="E34" s="12"/>
      <c r="F34" s="12"/>
      <c r="G34" s="12"/>
      <c r="H34" s="12"/>
      <c r="I34" s="12"/>
      <c r="J34" s="12"/>
      <c r="K34" s="12"/>
      <c r="L34" s="12"/>
      <c r="M34" s="12"/>
      <c r="N34" s="12"/>
      <c r="O34" s="12"/>
      <c r="P34" s="12"/>
    </row>
    <row r="35" spans="1:16" ht="14.4" thickBot="1" x14ac:dyDescent="0.3">
      <c r="A35" s="5" t="s">
        <v>32</v>
      </c>
      <c r="B35" s="32"/>
      <c r="C35" s="33"/>
      <c r="D35" s="33"/>
      <c r="E35" s="33"/>
      <c r="F35" s="33"/>
      <c r="G35" s="33"/>
      <c r="H35" s="33"/>
      <c r="I35" s="33"/>
      <c r="J35" s="33"/>
      <c r="K35" s="33"/>
      <c r="L35" s="33">
        <f>87.1*0.4</f>
        <v>34.839999999999996</v>
      </c>
      <c r="M35" s="33">
        <f>87.1-L35</f>
        <v>52.26</v>
      </c>
      <c r="N35" s="32"/>
      <c r="O35" s="32"/>
      <c r="P35" s="32"/>
    </row>
    <row r="36" spans="1:16" ht="14.4" thickBot="1" x14ac:dyDescent="0.3">
      <c r="A36" s="8"/>
      <c r="B36" s="12"/>
      <c r="C36" s="12"/>
      <c r="D36" s="12"/>
      <c r="E36" s="12"/>
      <c r="F36" s="12"/>
      <c r="G36" s="12"/>
      <c r="H36" s="12"/>
      <c r="I36" s="12"/>
      <c r="J36" s="12"/>
      <c r="K36" s="12"/>
      <c r="L36" s="12"/>
      <c r="M36" s="12"/>
      <c r="N36" s="12"/>
      <c r="O36" s="12"/>
      <c r="P36" s="12"/>
    </row>
    <row r="37" spans="1:16" ht="14.4" thickBot="1" x14ac:dyDescent="0.3">
      <c r="A37" s="13" t="s">
        <v>15</v>
      </c>
      <c r="B37" s="34">
        <f>+B16+B24+B26+B31+B33+B35</f>
        <v>131.45939999999999</v>
      </c>
      <c r="C37" s="34">
        <f t="shared" ref="C37:P37" si="3">+C16+C24+C26+C31+C33+C35</f>
        <v>234.0806</v>
      </c>
      <c r="D37" s="34">
        <f t="shared" si="3"/>
        <v>1.7820070200000002</v>
      </c>
      <c r="E37" s="34">
        <f t="shared" si="3"/>
        <v>3.3428049799999999</v>
      </c>
      <c r="F37" s="34">
        <f t="shared" si="3"/>
        <v>58.2</v>
      </c>
      <c r="G37" s="34">
        <f t="shared" si="3"/>
        <v>0</v>
      </c>
      <c r="H37" s="34">
        <f t="shared" si="3"/>
        <v>-2.4</v>
      </c>
      <c r="I37" s="34">
        <f t="shared" si="3"/>
        <v>0</v>
      </c>
      <c r="J37" s="34">
        <f t="shared" si="3"/>
        <v>0</v>
      </c>
      <c r="K37" s="34">
        <f t="shared" si="3"/>
        <v>0</v>
      </c>
      <c r="L37" s="34">
        <f t="shared" si="3"/>
        <v>417.09599999999995</v>
      </c>
      <c r="M37" s="34">
        <f t="shared" si="3"/>
        <v>474.80399999999997</v>
      </c>
      <c r="N37" s="34">
        <f t="shared" si="3"/>
        <v>0</v>
      </c>
      <c r="O37" s="34">
        <f t="shared" si="3"/>
        <v>3.1</v>
      </c>
      <c r="P37" s="34">
        <f t="shared" si="3"/>
        <v>0</v>
      </c>
    </row>
  </sheetData>
  <mergeCells count="21">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E26" sqref="E26"/>
    </sheetView>
  </sheetViews>
  <sheetFormatPr defaultColWidth="9.109375" defaultRowHeight="13.8" x14ac:dyDescent="0.25"/>
  <cols>
    <col min="1" max="1" width="26.5546875" style="1" customWidth="1"/>
    <col min="2" max="16384" width="9.109375" style="1"/>
  </cols>
  <sheetData>
    <row r="1" spans="1:16" ht="15" customHeight="1" x14ac:dyDescent="0.25">
      <c r="A1" s="58" t="s">
        <v>52</v>
      </c>
      <c r="B1" s="45" t="s">
        <v>20</v>
      </c>
      <c r="C1" s="61"/>
      <c r="D1" s="61"/>
      <c r="E1" s="62"/>
      <c r="F1" s="45" t="s">
        <v>21</v>
      </c>
      <c r="G1" s="61"/>
      <c r="H1" s="61"/>
      <c r="I1" s="61"/>
      <c r="J1" s="61"/>
      <c r="K1" s="62"/>
      <c r="L1" s="45" t="s">
        <v>22</v>
      </c>
      <c r="M1" s="75"/>
      <c r="N1" s="45" t="s">
        <v>36</v>
      </c>
      <c r="O1" s="46"/>
      <c r="P1" s="47"/>
    </row>
    <row r="2" spans="1:16" ht="15" customHeight="1" x14ac:dyDescent="0.25">
      <c r="A2" s="59"/>
      <c r="B2" s="63"/>
      <c r="C2" s="64"/>
      <c r="D2" s="64"/>
      <c r="E2" s="65"/>
      <c r="F2" s="63"/>
      <c r="G2" s="64"/>
      <c r="H2" s="64"/>
      <c r="I2" s="64"/>
      <c r="J2" s="64"/>
      <c r="K2" s="65"/>
      <c r="L2" s="76"/>
      <c r="M2" s="77"/>
      <c r="N2" s="48"/>
      <c r="O2" s="49"/>
      <c r="P2" s="50"/>
    </row>
    <row r="3" spans="1:16" ht="15.75" customHeight="1" thickBot="1" x14ac:dyDescent="0.3">
      <c r="A3" s="60"/>
      <c r="B3" s="66"/>
      <c r="C3" s="67"/>
      <c r="D3" s="67"/>
      <c r="E3" s="68"/>
      <c r="F3" s="66"/>
      <c r="G3" s="67"/>
      <c r="H3" s="67"/>
      <c r="I3" s="67"/>
      <c r="J3" s="67"/>
      <c r="K3" s="68"/>
      <c r="L3" s="76"/>
      <c r="M3" s="77"/>
      <c r="N3" s="48"/>
      <c r="O3" s="49"/>
      <c r="P3" s="50"/>
    </row>
    <row r="4" spans="1:16" x14ac:dyDescent="0.25">
      <c r="A4" s="69"/>
      <c r="B4" s="71" t="s">
        <v>17</v>
      </c>
      <c r="C4" s="72"/>
      <c r="D4" s="71" t="s">
        <v>23</v>
      </c>
      <c r="E4" s="72"/>
      <c r="F4" s="71" t="s">
        <v>17</v>
      </c>
      <c r="G4" s="72"/>
      <c r="H4" s="71" t="s">
        <v>18</v>
      </c>
      <c r="I4" s="72"/>
      <c r="J4" s="71" t="s">
        <v>0</v>
      </c>
      <c r="K4" s="72"/>
      <c r="L4" s="63"/>
      <c r="M4" s="65"/>
      <c r="N4" s="51"/>
      <c r="O4" s="52"/>
      <c r="P4" s="53"/>
    </row>
    <row r="5" spans="1:16" x14ac:dyDescent="0.25">
      <c r="A5" s="69"/>
      <c r="B5" s="71"/>
      <c r="C5" s="72"/>
      <c r="D5" s="71"/>
      <c r="E5" s="72"/>
      <c r="F5" s="71"/>
      <c r="G5" s="72"/>
      <c r="H5" s="71" t="s">
        <v>19</v>
      </c>
      <c r="I5" s="72"/>
      <c r="J5" s="71" t="s">
        <v>24</v>
      </c>
      <c r="K5" s="72"/>
      <c r="L5" s="51"/>
      <c r="M5" s="53"/>
      <c r="N5" s="51"/>
      <c r="O5" s="54"/>
      <c r="P5" s="53"/>
    </row>
    <row r="6" spans="1:16" ht="14.4" thickBot="1" x14ac:dyDescent="0.3">
      <c r="A6" s="70"/>
      <c r="B6" s="73"/>
      <c r="C6" s="74"/>
      <c r="D6" s="73"/>
      <c r="E6" s="74"/>
      <c r="F6" s="73"/>
      <c r="G6" s="74"/>
      <c r="H6" s="55"/>
      <c r="I6" s="57"/>
      <c r="J6" s="73" t="s">
        <v>25</v>
      </c>
      <c r="K6" s="74"/>
      <c r="L6" s="55"/>
      <c r="M6" s="57"/>
      <c r="N6" s="55"/>
      <c r="O6" s="56"/>
      <c r="P6" s="57"/>
    </row>
    <row r="7" spans="1:16" s="6" customFormat="1" ht="15.9" thickBot="1" x14ac:dyDescent="0.35">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38</v>
      </c>
      <c r="B8" s="25">
        <f>93.2-D8-F8-H8</f>
        <v>34.602000000000004</v>
      </c>
      <c r="C8" s="25">
        <v>101.77</v>
      </c>
      <c r="D8" s="25">
        <f>93.2*0.015</f>
        <v>1.3979999999999999</v>
      </c>
      <c r="E8" s="25">
        <f>C8*0.015</f>
        <v>1.5265499999999999</v>
      </c>
      <c r="F8" s="26">
        <v>63.2</v>
      </c>
      <c r="G8" s="27"/>
      <c r="H8" s="28">
        <f>-7.5*0.8</f>
        <v>-6</v>
      </c>
      <c r="I8" s="27"/>
      <c r="J8" s="27"/>
      <c r="K8" s="27"/>
      <c r="L8" s="27"/>
      <c r="M8" s="27"/>
      <c r="N8" s="27"/>
      <c r="O8" s="27"/>
      <c r="P8" s="27"/>
    </row>
    <row r="9" spans="1:16" ht="15.75" thickBot="1" x14ac:dyDescent="0.3">
      <c r="A9" s="4" t="s">
        <v>37</v>
      </c>
      <c r="B9" s="29">
        <v>31.2</v>
      </c>
      <c r="C9" s="29">
        <v>27.9</v>
      </c>
      <c r="D9" s="29">
        <v>0</v>
      </c>
      <c r="E9" s="29">
        <v>0</v>
      </c>
      <c r="F9" s="27"/>
      <c r="G9" s="27"/>
      <c r="H9" s="27"/>
      <c r="I9" s="27"/>
      <c r="J9" s="27"/>
      <c r="K9" s="27"/>
      <c r="L9" s="27"/>
      <c r="M9" s="27"/>
      <c r="N9" s="27"/>
      <c r="O9" s="27"/>
      <c r="P9" s="27"/>
    </row>
    <row r="10" spans="1:16" ht="15.75" thickBot="1" x14ac:dyDescent="0.3">
      <c r="A10" s="4" t="s">
        <v>39</v>
      </c>
      <c r="B10" s="29">
        <f>60-0.1</f>
        <v>59.9</v>
      </c>
      <c r="C10" s="29">
        <v>25.2</v>
      </c>
      <c r="D10" s="29">
        <f>B10*0.0025</f>
        <v>0.14974999999999999</v>
      </c>
      <c r="E10" s="29">
        <f>C10*0.0025</f>
        <v>6.3E-2</v>
      </c>
      <c r="F10" s="27"/>
      <c r="G10" s="27"/>
      <c r="H10" s="27"/>
      <c r="I10" s="27"/>
      <c r="J10" s="27"/>
      <c r="K10" s="27"/>
      <c r="L10" s="27"/>
      <c r="M10" s="27"/>
      <c r="N10" s="27"/>
      <c r="O10" s="27"/>
      <c r="P10" s="27"/>
    </row>
    <row r="11" spans="1:16" ht="15.75" thickBot="1" x14ac:dyDescent="0.3">
      <c r="A11" s="4" t="s">
        <v>29</v>
      </c>
      <c r="B11" s="27"/>
      <c r="C11" s="27"/>
      <c r="D11" s="27"/>
      <c r="E11" s="27"/>
      <c r="F11" s="26"/>
      <c r="G11" s="26"/>
      <c r="H11" s="26"/>
      <c r="I11" s="26"/>
      <c r="J11" s="26"/>
      <c r="K11" s="26"/>
      <c r="L11" s="30">
        <f>(64.1)-M11</f>
        <v>63.199999999999996</v>
      </c>
      <c r="M11" s="30">
        <v>0.9</v>
      </c>
      <c r="N11" s="27"/>
      <c r="O11" s="27"/>
      <c r="P11" s="27"/>
    </row>
    <row r="12" spans="1:16" ht="15.75" thickBot="1" x14ac:dyDescent="0.3">
      <c r="A12" s="4" t="s">
        <v>4</v>
      </c>
      <c r="B12" s="27"/>
      <c r="C12" s="27"/>
      <c r="D12" s="27"/>
      <c r="E12" s="27"/>
      <c r="F12" s="26"/>
      <c r="G12" s="26"/>
      <c r="H12" s="26"/>
      <c r="I12" s="26"/>
      <c r="J12" s="26"/>
      <c r="K12" s="26"/>
      <c r="L12" s="26">
        <v>10.9</v>
      </c>
      <c r="M12" s="26">
        <v>10.3</v>
      </c>
      <c r="N12" s="27"/>
      <c r="O12" s="27"/>
      <c r="P12" s="27"/>
    </row>
    <row r="13" spans="1:16" ht="15.75" thickBot="1" x14ac:dyDescent="0.3">
      <c r="A13" s="4" t="s">
        <v>40</v>
      </c>
      <c r="B13" s="27"/>
      <c r="C13" s="27"/>
      <c r="D13" s="27"/>
      <c r="E13" s="27"/>
      <c r="F13" s="26"/>
      <c r="G13" s="26"/>
      <c r="H13" s="26"/>
      <c r="I13" s="26"/>
      <c r="J13" s="26"/>
      <c r="K13" s="26"/>
      <c r="L13" s="26">
        <v>11.2</v>
      </c>
      <c r="M13" s="26">
        <v>4.8</v>
      </c>
      <c r="N13" s="27"/>
      <c r="O13" s="27"/>
      <c r="P13" s="27"/>
    </row>
    <row r="14" spans="1:16" ht="15.75" thickBot="1" x14ac:dyDescent="0.3">
      <c r="A14" s="4" t="s">
        <v>5</v>
      </c>
      <c r="B14" s="27"/>
      <c r="C14" s="27"/>
      <c r="D14" s="27"/>
      <c r="E14" s="27"/>
      <c r="F14" s="26"/>
      <c r="G14" s="26"/>
      <c r="H14" s="26"/>
      <c r="I14" s="26"/>
      <c r="J14" s="26"/>
      <c r="K14" s="26"/>
      <c r="L14" s="26">
        <v>4.9000000000000004</v>
      </c>
      <c r="M14" s="26">
        <v>18.899999999999999</v>
      </c>
      <c r="N14" s="27"/>
      <c r="O14" s="27"/>
      <c r="P14" s="27"/>
    </row>
    <row r="15" spans="1:16" ht="15.75" thickBot="1" x14ac:dyDescent="0.3">
      <c r="A15" s="4" t="s">
        <v>6</v>
      </c>
      <c r="B15" s="27"/>
      <c r="C15" s="27"/>
      <c r="D15" s="27"/>
      <c r="E15" s="27"/>
      <c r="F15" s="26"/>
      <c r="G15" s="26"/>
      <c r="H15" s="26"/>
      <c r="I15" s="26"/>
      <c r="J15" s="26"/>
      <c r="K15" s="26"/>
      <c r="L15" s="26">
        <v>41.5</v>
      </c>
      <c r="M15" s="26">
        <v>33.799999999999997</v>
      </c>
      <c r="N15" s="27"/>
      <c r="O15" s="27"/>
      <c r="P15" s="27"/>
    </row>
    <row r="16" spans="1:16" ht="15.75" thickBot="1" x14ac:dyDescent="0.3">
      <c r="A16" s="5" t="s">
        <v>7</v>
      </c>
      <c r="B16" s="26">
        <f>SUM(B8:B15)</f>
        <v>125.702</v>
      </c>
      <c r="C16" s="26">
        <f t="shared" ref="C16:P16" si="0">SUM(C8:C15)</f>
        <v>154.86999999999998</v>
      </c>
      <c r="D16" s="26">
        <f t="shared" si="0"/>
        <v>1.54775</v>
      </c>
      <c r="E16" s="26">
        <f t="shared" si="0"/>
        <v>1.5895499999999998</v>
      </c>
      <c r="F16" s="26">
        <f t="shared" si="0"/>
        <v>63.2</v>
      </c>
      <c r="G16" s="26">
        <f t="shared" si="0"/>
        <v>0</v>
      </c>
      <c r="H16" s="26">
        <f>SUM(H8:H15)</f>
        <v>-6</v>
      </c>
      <c r="I16" s="26">
        <f t="shared" si="0"/>
        <v>0</v>
      </c>
      <c r="J16" s="26">
        <f t="shared" si="0"/>
        <v>0</v>
      </c>
      <c r="K16" s="26">
        <f t="shared" si="0"/>
        <v>0</v>
      </c>
      <c r="L16" s="26">
        <f t="shared" si="0"/>
        <v>131.69999999999999</v>
      </c>
      <c r="M16" s="26">
        <f t="shared" si="0"/>
        <v>68.699999999999989</v>
      </c>
      <c r="N16" s="27">
        <f t="shared" si="0"/>
        <v>0</v>
      </c>
      <c r="O16" s="27">
        <f t="shared" si="0"/>
        <v>0</v>
      </c>
      <c r="P16" s="27">
        <f t="shared" si="0"/>
        <v>0</v>
      </c>
    </row>
    <row r="17" spans="1:16" ht="14.4" thickBot="1" x14ac:dyDescent="0.35">
      <c r="A17" s="8"/>
      <c r="B17" s="9"/>
      <c r="C17" s="9"/>
      <c r="D17" s="9"/>
      <c r="E17" s="9"/>
      <c r="F17" s="9"/>
      <c r="G17" s="9"/>
      <c r="H17" s="9"/>
      <c r="I17" s="9"/>
      <c r="J17" s="9"/>
      <c r="K17" s="9"/>
      <c r="L17" s="9"/>
      <c r="M17" s="9"/>
      <c r="N17" s="9"/>
      <c r="O17" s="9"/>
      <c r="P17" s="9"/>
    </row>
    <row r="18" spans="1:16" ht="15.75" thickBot="1" x14ac:dyDescent="0.3">
      <c r="A18" s="4" t="s">
        <v>8</v>
      </c>
      <c r="B18" s="27"/>
      <c r="C18" s="27"/>
      <c r="D18" s="27"/>
      <c r="E18" s="27"/>
      <c r="F18" s="27"/>
      <c r="G18" s="27"/>
      <c r="H18" s="27"/>
      <c r="I18" s="27"/>
      <c r="J18" s="27"/>
      <c r="K18" s="26"/>
      <c r="L18" s="26">
        <f>39.5+(38.7*0.8)</f>
        <v>70.460000000000008</v>
      </c>
      <c r="M18" s="27"/>
      <c r="N18" s="27"/>
      <c r="O18" s="27"/>
      <c r="P18" s="27"/>
    </row>
    <row r="19" spans="1:16" ht="15.75" thickBot="1" x14ac:dyDescent="0.3">
      <c r="A19" s="4" t="s">
        <v>27</v>
      </c>
      <c r="B19" s="27"/>
      <c r="C19" s="27"/>
      <c r="D19" s="27"/>
      <c r="E19" s="27"/>
      <c r="F19" s="27"/>
      <c r="G19" s="27"/>
      <c r="H19" s="27"/>
      <c r="I19" s="27"/>
      <c r="J19" s="27"/>
      <c r="K19" s="26"/>
      <c r="L19" s="26">
        <f>12.4+(15.5*0.65)</f>
        <v>22.475000000000001</v>
      </c>
      <c r="M19" s="27"/>
      <c r="N19" s="27"/>
      <c r="O19" s="27"/>
      <c r="P19" s="27"/>
    </row>
    <row r="20" spans="1:16" ht="15.75" thickBot="1" x14ac:dyDescent="0.3">
      <c r="A20" s="4" t="s">
        <v>28</v>
      </c>
      <c r="B20" s="27"/>
      <c r="C20" s="27"/>
      <c r="D20" s="27"/>
      <c r="E20" s="27"/>
      <c r="F20" s="27"/>
      <c r="G20" s="27"/>
      <c r="H20" s="27"/>
      <c r="I20" s="27"/>
      <c r="J20" s="27"/>
      <c r="K20" s="26"/>
      <c r="L20" s="26">
        <f>14.9+13.3</f>
        <v>28.200000000000003</v>
      </c>
      <c r="M20" s="27"/>
      <c r="N20" s="27"/>
      <c r="O20" s="27"/>
      <c r="P20" s="27"/>
    </row>
    <row r="21" spans="1:16" ht="15.75" thickBot="1" x14ac:dyDescent="0.3">
      <c r="A21" s="4" t="s">
        <v>26</v>
      </c>
      <c r="B21" s="27"/>
      <c r="C21" s="27"/>
      <c r="D21" s="27"/>
      <c r="E21" s="27"/>
      <c r="F21" s="27"/>
      <c r="G21" s="27"/>
      <c r="H21" s="27"/>
      <c r="I21" s="27"/>
      <c r="J21" s="27"/>
      <c r="K21" s="26"/>
      <c r="L21" s="26">
        <v>0.6</v>
      </c>
      <c r="M21" s="27"/>
      <c r="N21" s="27"/>
      <c r="O21" s="27"/>
      <c r="P21" s="27"/>
    </row>
    <row r="22" spans="1:16" ht="15.75" thickBot="1" x14ac:dyDescent="0.3">
      <c r="A22" s="4" t="s">
        <v>29</v>
      </c>
      <c r="B22" s="27"/>
      <c r="C22" s="27"/>
      <c r="D22" s="27"/>
      <c r="E22" s="27"/>
      <c r="F22" s="27"/>
      <c r="G22" s="27"/>
      <c r="H22" s="27"/>
      <c r="I22" s="27"/>
      <c r="J22" s="27"/>
      <c r="K22" s="26"/>
      <c r="L22" s="26">
        <f>8.2+7.9</f>
        <v>16.100000000000001</v>
      </c>
      <c r="M22" s="27"/>
      <c r="N22" s="27"/>
      <c r="O22" s="27"/>
      <c r="P22" s="27"/>
    </row>
    <row r="23" spans="1:16" ht="15.75" thickBot="1" x14ac:dyDescent="0.3">
      <c r="A23" s="4" t="s">
        <v>30</v>
      </c>
      <c r="B23" s="27"/>
      <c r="C23" s="27"/>
      <c r="D23" s="27"/>
      <c r="E23" s="27"/>
      <c r="F23" s="27"/>
      <c r="G23" s="27"/>
      <c r="H23" s="27"/>
      <c r="I23" s="27"/>
      <c r="J23" s="27"/>
      <c r="K23" s="26"/>
      <c r="L23" s="26">
        <v>2.8</v>
      </c>
      <c r="M23" s="27"/>
      <c r="N23" s="27"/>
      <c r="O23" s="27"/>
      <c r="P23" s="27"/>
    </row>
    <row r="24" spans="1:16" ht="15.75" thickBot="1" x14ac:dyDescent="0.3">
      <c r="A24" s="5" t="s">
        <v>9</v>
      </c>
      <c r="B24" s="27">
        <f>SUM(B18:B23)</f>
        <v>0</v>
      </c>
      <c r="C24" s="27">
        <f t="shared" ref="C24:P24" si="1">SUM(C18:C23)</f>
        <v>0</v>
      </c>
      <c r="D24" s="27">
        <f t="shared" si="1"/>
        <v>0</v>
      </c>
      <c r="E24" s="27">
        <f t="shared" si="1"/>
        <v>0</v>
      </c>
      <c r="F24" s="27">
        <f t="shared" si="1"/>
        <v>0</v>
      </c>
      <c r="G24" s="27">
        <f t="shared" si="1"/>
        <v>0</v>
      </c>
      <c r="H24" s="27">
        <f t="shared" si="1"/>
        <v>0</v>
      </c>
      <c r="I24" s="27">
        <f t="shared" si="1"/>
        <v>0</v>
      </c>
      <c r="J24" s="27">
        <f t="shared" si="1"/>
        <v>0</v>
      </c>
      <c r="K24" s="26">
        <f t="shared" si="1"/>
        <v>0</v>
      </c>
      <c r="L24" s="26">
        <f>SUM(L18:L23)</f>
        <v>140.63500000000002</v>
      </c>
      <c r="M24" s="27">
        <f t="shared" si="1"/>
        <v>0</v>
      </c>
      <c r="N24" s="27">
        <f t="shared" si="1"/>
        <v>0</v>
      </c>
      <c r="O24" s="27">
        <f t="shared" si="1"/>
        <v>0</v>
      </c>
      <c r="P24" s="27">
        <f t="shared" si="1"/>
        <v>0</v>
      </c>
    </row>
    <row r="25" spans="1:16" ht="14.4" thickBot="1" x14ac:dyDescent="0.35">
      <c r="A25" s="8"/>
      <c r="B25" s="9"/>
      <c r="C25" s="9"/>
      <c r="D25" s="9"/>
      <c r="E25" s="9"/>
      <c r="F25" s="9"/>
      <c r="G25" s="9"/>
      <c r="H25" s="9"/>
      <c r="I25" s="9"/>
      <c r="J25" s="9"/>
      <c r="K25" s="9"/>
      <c r="L25" s="9"/>
      <c r="M25" s="9"/>
      <c r="N25" s="9"/>
      <c r="O25" s="9"/>
      <c r="P25" s="9"/>
    </row>
    <row r="26" spans="1:16" ht="15.75" thickBot="1" x14ac:dyDescent="0.3">
      <c r="A26" s="5" t="s">
        <v>31</v>
      </c>
      <c r="B26" s="27"/>
      <c r="C26" s="26">
        <f>121.3-E26-O26</f>
        <v>117.19999999999999</v>
      </c>
      <c r="D26" s="26"/>
      <c r="E26" s="26">
        <v>2.4</v>
      </c>
      <c r="F26" s="26"/>
      <c r="G26" s="26"/>
      <c r="H26" s="26"/>
      <c r="I26" s="26"/>
      <c r="J26" s="26"/>
      <c r="K26" s="26"/>
      <c r="L26" s="26"/>
      <c r="M26" s="26"/>
      <c r="N26" s="27"/>
      <c r="O26" s="26">
        <v>1.7</v>
      </c>
      <c r="P26" s="27"/>
    </row>
    <row r="27" spans="1:16" ht="14.4" thickBot="1" x14ac:dyDescent="0.35">
      <c r="A27" s="8"/>
      <c r="B27" s="9"/>
      <c r="C27" s="9"/>
      <c r="D27" s="9"/>
      <c r="E27" s="9"/>
      <c r="F27" s="9"/>
      <c r="G27" s="9"/>
      <c r="H27" s="9"/>
      <c r="I27" s="9"/>
      <c r="J27" s="9"/>
      <c r="K27" s="9"/>
      <c r="L27" s="9"/>
      <c r="M27" s="9"/>
      <c r="N27" s="9"/>
      <c r="O27" s="9"/>
      <c r="P27" s="9"/>
    </row>
    <row r="28" spans="1:16" ht="15.75" thickBot="1" x14ac:dyDescent="0.3">
      <c r="A28" s="4" t="s">
        <v>10</v>
      </c>
      <c r="B28" s="27"/>
      <c r="C28" s="26"/>
      <c r="D28" s="26"/>
      <c r="E28" s="26"/>
      <c r="F28" s="26"/>
      <c r="G28" s="26"/>
      <c r="H28" s="26"/>
      <c r="I28" s="26"/>
      <c r="J28" s="26"/>
      <c r="K28" s="26"/>
      <c r="L28" s="26">
        <f>13.5+6.2</f>
        <v>19.7</v>
      </c>
      <c r="M28" s="26"/>
      <c r="N28" s="27"/>
      <c r="O28" s="27"/>
      <c r="P28" s="27"/>
    </row>
    <row r="29" spans="1:16" ht="15.75" thickBot="1" x14ac:dyDescent="0.3">
      <c r="A29" s="4" t="s">
        <v>11</v>
      </c>
      <c r="B29" s="27"/>
      <c r="C29" s="26"/>
      <c r="D29" s="26"/>
      <c r="E29" s="26"/>
      <c r="F29" s="26"/>
      <c r="G29" s="26"/>
      <c r="H29" s="26"/>
      <c r="I29" s="26"/>
      <c r="J29" s="26"/>
      <c r="K29" s="26"/>
      <c r="L29" s="26">
        <f>18+13.9</f>
        <v>31.9</v>
      </c>
      <c r="M29" s="26"/>
      <c r="N29" s="27"/>
      <c r="O29" s="27"/>
      <c r="P29" s="27"/>
    </row>
    <row r="30" spans="1:16" ht="15.75" thickBot="1" x14ac:dyDescent="0.3">
      <c r="A30" s="4" t="s">
        <v>12</v>
      </c>
      <c r="B30" s="32"/>
      <c r="C30" s="33"/>
      <c r="D30" s="33"/>
      <c r="E30" s="33"/>
      <c r="F30" s="33"/>
      <c r="G30" s="33"/>
      <c r="H30" s="33"/>
      <c r="I30" s="33"/>
      <c r="J30" s="33"/>
      <c r="K30" s="33"/>
      <c r="L30" s="26">
        <f>104.2-51.6</f>
        <v>52.6</v>
      </c>
      <c r="M30" s="33"/>
      <c r="N30" s="32"/>
      <c r="O30" s="32"/>
      <c r="P30" s="32"/>
    </row>
    <row r="31" spans="1:16" ht="21.75" customHeight="1" thickBot="1" x14ac:dyDescent="0.3">
      <c r="A31" s="5" t="s">
        <v>13</v>
      </c>
      <c r="B31" s="32">
        <f>SUM(B28:B30)</f>
        <v>0</v>
      </c>
      <c r="C31" s="33">
        <f t="shared" ref="C31:P31" si="2">SUM(C28:C30)</f>
        <v>0</v>
      </c>
      <c r="D31" s="33">
        <f t="shared" si="2"/>
        <v>0</v>
      </c>
      <c r="E31" s="33">
        <f t="shared" si="2"/>
        <v>0</v>
      </c>
      <c r="F31" s="33">
        <f t="shared" si="2"/>
        <v>0</v>
      </c>
      <c r="G31" s="33">
        <f t="shared" si="2"/>
        <v>0</v>
      </c>
      <c r="H31" s="33">
        <f t="shared" si="2"/>
        <v>0</v>
      </c>
      <c r="I31" s="33">
        <f t="shared" si="2"/>
        <v>0</v>
      </c>
      <c r="J31" s="33">
        <f t="shared" si="2"/>
        <v>0</v>
      </c>
      <c r="K31" s="33">
        <f t="shared" si="2"/>
        <v>0</v>
      </c>
      <c r="L31" s="33">
        <f t="shared" si="2"/>
        <v>104.19999999999999</v>
      </c>
      <c r="M31" s="33">
        <f t="shared" si="2"/>
        <v>0</v>
      </c>
      <c r="N31" s="32">
        <f t="shared" si="2"/>
        <v>0</v>
      </c>
      <c r="O31" s="32">
        <f t="shared" si="2"/>
        <v>0</v>
      </c>
      <c r="P31" s="32">
        <f t="shared" si="2"/>
        <v>0</v>
      </c>
    </row>
    <row r="32" spans="1:16" ht="14.4" thickBot="1" x14ac:dyDescent="0.3">
      <c r="A32" s="11"/>
      <c r="B32" s="12"/>
      <c r="C32" s="12"/>
      <c r="D32" s="12"/>
      <c r="E32" s="12"/>
      <c r="F32" s="12"/>
      <c r="G32" s="12"/>
      <c r="H32" s="12"/>
      <c r="I32" s="12"/>
      <c r="J32" s="12"/>
      <c r="K32" s="12"/>
      <c r="L32" s="12"/>
      <c r="M32" s="12"/>
      <c r="N32" s="12"/>
      <c r="O32" s="12"/>
      <c r="P32" s="12"/>
    </row>
    <row r="33" spans="1:16" ht="14.4" thickBot="1" x14ac:dyDescent="0.3">
      <c r="A33" s="5" t="s">
        <v>14</v>
      </c>
      <c r="B33" s="32"/>
      <c r="C33" s="33"/>
      <c r="D33" s="33"/>
      <c r="E33" s="33"/>
      <c r="F33" s="33"/>
      <c r="G33" s="33"/>
      <c r="H33" s="33"/>
      <c r="I33" s="33"/>
      <c r="J33" s="33"/>
      <c r="K33" s="33"/>
      <c r="L33" s="33"/>
      <c r="M33" s="26">
        <v>389.7</v>
      </c>
      <c r="N33" s="32"/>
      <c r="O33" s="32"/>
      <c r="P33" s="32"/>
    </row>
    <row r="34" spans="1:16" ht="14.4" thickBot="1" x14ac:dyDescent="0.3">
      <c r="A34" s="11"/>
      <c r="B34" s="12"/>
      <c r="C34" s="12"/>
      <c r="D34" s="12"/>
      <c r="E34" s="12"/>
      <c r="F34" s="12"/>
      <c r="G34" s="12"/>
      <c r="H34" s="12"/>
      <c r="I34" s="12"/>
      <c r="J34" s="12"/>
      <c r="K34" s="12"/>
      <c r="L34" s="12"/>
      <c r="M34" s="12"/>
      <c r="N34" s="12"/>
      <c r="O34" s="12"/>
      <c r="P34" s="12"/>
    </row>
    <row r="35" spans="1:16" ht="14.4" thickBot="1" x14ac:dyDescent="0.3">
      <c r="A35" s="5" t="s">
        <v>32</v>
      </c>
      <c r="B35" s="32"/>
      <c r="C35" s="33"/>
      <c r="D35" s="33"/>
      <c r="E35" s="33"/>
      <c r="F35" s="33"/>
      <c r="G35" s="33"/>
      <c r="H35" s="33"/>
      <c r="I35" s="33"/>
      <c r="J35" s="33"/>
      <c r="K35" s="33"/>
      <c r="L35" s="33">
        <f>107.8*0.45</f>
        <v>48.51</v>
      </c>
      <c r="M35" s="33">
        <f>107.8-L35</f>
        <v>59.29</v>
      </c>
      <c r="N35" s="32"/>
      <c r="O35" s="32"/>
      <c r="P35" s="32"/>
    </row>
    <row r="36" spans="1:16" ht="14.4" thickBot="1" x14ac:dyDescent="0.3">
      <c r="A36" s="8"/>
      <c r="B36" s="12"/>
      <c r="C36" s="12"/>
      <c r="D36" s="12"/>
      <c r="E36" s="12"/>
      <c r="F36" s="12"/>
      <c r="G36" s="12"/>
      <c r="H36" s="12"/>
      <c r="I36" s="12"/>
      <c r="J36" s="12"/>
      <c r="K36" s="12"/>
      <c r="L36" s="12"/>
      <c r="M36" s="12"/>
      <c r="N36" s="12"/>
      <c r="O36" s="12"/>
      <c r="P36" s="12"/>
    </row>
    <row r="37" spans="1:16" ht="14.4" thickBot="1" x14ac:dyDescent="0.3">
      <c r="A37" s="13" t="s">
        <v>15</v>
      </c>
      <c r="B37" s="34">
        <f>+B16+B24+B26+B31+B33+B35</f>
        <v>125.702</v>
      </c>
      <c r="C37" s="34">
        <f t="shared" ref="C37:P37" si="3">+C16+C24+C26+C31+C33+C35</f>
        <v>272.06999999999994</v>
      </c>
      <c r="D37" s="34">
        <f t="shared" si="3"/>
        <v>1.54775</v>
      </c>
      <c r="E37" s="34">
        <f t="shared" si="3"/>
        <v>3.9895499999999995</v>
      </c>
      <c r="F37" s="34">
        <f t="shared" si="3"/>
        <v>63.2</v>
      </c>
      <c r="G37" s="34">
        <f t="shared" si="3"/>
        <v>0</v>
      </c>
      <c r="H37" s="34">
        <f t="shared" si="3"/>
        <v>-6</v>
      </c>
      <c r="I37" s="34">
        <f t="shared" si="3"/>
        <v>0</v>
      </c>
      <c r="J37" s="34">
        <f t="shared" si="3"/>
        <v>0</v>
      </c>
      <c r="K37" s="34">
        <f t="shared" si="3"/>
        <v>0</v>
      </c>
      <c r="L37" s="34">
        <f t="shared" si="3"/>
        <v>425.04500000000002</v>
      </c>
      <c r="M37" s="34">
        <f t="shared" si="3"/>
        <v>517.68999999999994</v>
      </c>
      <c r="N37" s="34">
        <f t="shared" si="3"/>
        <v>0</v>
      </c>
      <c r="O37" s="34">
        <f t="shared" si="3"/>
        <v>1.7</v>
      </c>
      <c r="P37" s="34">
        <f t="shared" si="3"/>
        <v>0</v>
      </c>
    </row>
  </sheetData>
  <mergeCells count="21">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abSelected="1" workbookViewId="0">
      <selection activeCell="N35" sqref="N35:P35"/>
    </sheetView>
  </sheetViews>
  <sheetFormatPr defaultColWidth="9.109375" defaultRowHeight="13.8" x14ac:dyDescent="0.25"/>
  <cols>
    <col min="1" max="1" width="26.5546875" style="1" customWidth="1"/>
    <col min="2" max="16384" width="9.109375" style="1"/>
  </cols>
  <sheetData>
    <row r="1" spans="1:16" ht="15" customHeight="1" x14ac:dyDescent="0.25">
      <c r="A1" s="58" t="s">
        <v>53</v>
      </c>
      <c r="B1" s="45" t="s">
        <v>20</v>
      </c>
      <c r="C1" s="61"/>
      <c r="D1" s="61"/>
      <c r="E1" s="62"/>
      <c r="F1" s="45" t="s">
        <v>21</v>
      </c>
      <c r="G1" s="61"/>
      <c r="H1" s="61"/>
      <c r="I1" s="61"/>
      <c r="J1" s="61"/>
      <c r="K1" s="62"/>
      <c r="L1" s="45" t="s">
        <v>22</v>
      </c>
      <c r="M1" s="75"/>
      <c r="N1" s="45" t="s">
        <v>36</v>
      </c>
      <c r="O1" s="46"/>
      <c r="P1" s="47"/>
    </row>
    <row r="2" spans="1:16" ht="15" customHeight="1" x14ac:dyDescent="0.25">
      <c r="A2" s="59"/>
      <c r="B2" s="63"/>
      <c r="C2" s="64"/>
      <c r="D2" s="64"/>
      <c r="E2" s="65"/>
      <c r="F2" s="63"/>
      <c r="G2" s="64"/>
      <c r="H2" s="64"/>
      <c r="I2" s="64"/>
      <c r="J2" s="64"/>
      <c r="K2" s="65"/>
      <c r="L2" s="76"/>
      <c r="M2" s="77"/>
      <c r="N2" s="48"/>
      <c r="O2" s="49"/>
      <c r="P2" s="50"/>
    </row>
    <row r="3" spans="1:16" ht="15.75" customHeight="1" thickBot="1" x14ac:dyDescent="0.3">
      <c r="A3" s="60"/>
      <c r="B3" s="66"/>
      <c r="C3" s="67"/>
      <c r="D3" s="67"/>
      <c r="E3" s="68"/>
      <c r="F3" s="66"/>
      <c r="G3" s="67"/>
      <c r="H3" s="67"/>
      <c r="I3" s="67"/>
      <c r="J3" s="67"/>
      <c r="K3" s="68"/>
      <c r="L3" s="76"/>
      <c r="M3" s="77"/>
      <c r="N3" s="48"/>
      <c r="O3" s="49"/>
      <c r="P3" s="50"/>
    </row>
    <row r="4" spans="1:16" x14ac:dyDescent="0.25">
      <c r="A4" s="69"/>
      <c r="B4" s="71" t="s">
        <v>17</v>
      </c>
      <c r="C4" s="72"/>
      <c r="D4" s="71" t="s">
        <v>23</v>
      </c>
      <c r="E4" s="72"/>
      <c r="F4" s="71" t="s">
        <v>17</v>
      </c>
      <c r="G4" s="72"/>
      <c r="H4" s="71" t="s">
        <v>18</v>
      </c>
      <c r="I4" s="72"/>
      <c r="J4" s="71" t="s">
        <v>0</v>
      </c>
      <c r="K4" s="72"/>
      <c r="L4" s="63"/>
      <c r="M4" s="65"/>
      <c r="N4" s="51"/>
      <c r="O4" s="52"/>
      <c r="P4" s="53"/>
    </row>
    <row r="5" spans="1:16" x14ac:dyDescent="0.25">
      <c r="A5" s="69"/>
      <c r="B5" s="71"/>
      <c r="C5" s="72"/>
      <c r="D5" s="71"/>
      <c r="E5" s="72"/>
      <c r="F5" s="71"/>
      <c r="G5" s="72"/>
      <c r="H5" s="71" t="s">
        <v>19</v>
      </c>
      <c r="I5" s="72"/>
      <c r="J5" s="71" t="s">
        <v>24</v>
      </c>
      <c r="K5" s="72"/>
      <c r="L5" s="51"/>
      <c r="M5" s="53"/>
      <c r="N5" s="51"/>
      <c r="O5" s="54"/>
      <c r="P5" s="53"/>
    </row>
    <row r="6" spans="1:16" ht="14.4" thickBot="1" x14ac:dyDescent="0.3">
      <c r="A6" s="70"/>
      <c r="B6" s="73"/>
      <c r="C6" s="74"/>
      <c r="D6" s="73"/>
      <c r="E6" s="74"/>
      <c r="F6" s="73"/>
      <c r="G6" s="74"/>
      <c r="H6" s="55"/>
      <c r="I6" s="57"/>
      <c r="J6" s="73" t="s">
        <v>25</v>
      </c>
      <c r="K6" s="74"/>
      <c r="L6" s="55"/>
      <c r="M6" s="57"/>
      <c r="N6" s="55"/>
      <c r="O6" s="56"/>
      <c r="P6" s="57"/>
    </row>
    <row r="7" spans="1:16" s="6" customFormat="1" ht="15.9" thickBot="1" x14ac:dyDescent="0.35">
      <c r="A7" s="2"/>
      <c r="B7" s="14" t="s">
        <v>1</v>
      </c>
      <c r="C7" s="15" t="s">
        <v>2</v>
      </c>
      <c r="D7" s="14" t="s">
        <v>1</v>
      </c>
      <c r="E7" s="15" t="s">
        <v>2</v>
      </c>
      <c r="F7" s="14" t="s">
        <v>1</v>
      </c>
      <c r="G7" s="15" t="s">
        <v>2</v>
      </c>
      <c r="H7" s="14" t="s">
        <v>1</v>
      </c>
      <c r="I7" s="15" t="s">
        <v>2</v>
      </c>
      <c r="J7" s="14" t="s">
        <v>1</v>
      </c>
      <c r="K7" s="15" t="s">
        <v>2</v>
      </c>
      <c r="L7" s="14" t="s">
        <v>1</v>
      </c>
      <c r="M7" s="15" t="s">
        <v>2</v>
      </c>
      <c r="N7" s="14" t="s">
        <v>1</v>
      </c>
      <c r="O7" s="15" t="s">
        <v>2</v>
      </c>
      <c r="P7" s="16" t="s">
        <v>3</v>
      </c>
    </row>
    <row r="8" spans="1:16" ht="15.75" thickBot="1" x14ac:dyDescent="0.3">
      <c r="A8" s="4" t="s">
        <v>38</v>
      </c>
      <c r="B8" s="3">
        <v>88.2</v>
      </c>
      <c r="C8" s="38">
        <v>110</v>
      </c>
      <c r="D8" s="3">
        <v>1.1000000000000001</v>
      </c>
      <c r="E8" s="3">
        <v>1.2</v>
      </c>
      <c r="F8" s="3">
        <v>15.8</v>
      </c>
      <c r="G8" s="3"/>
      <c r="H8" s="42">
        <v>-1.5</v>
      </c>
      <c r="I8" s="3"/>
      <c r="J8" s="7"/>
      <c r="K8" s="3"/>
      <c r="L8" s="3"/>
      <c r="M8" s="3"/>
      <c r="N8" s="3"/>
      <c r="O8" s="3"/>
      <c r="P8" s="3"/>
    </row>
    <row r="9" spans="1:16" ht="15.75" thickBot="1" x14ac:dyDescent="0.3">
      <c r="A9" s="4" t="s">
        <v>37</v>
      </c>
      <c r="B9" s="38">
        <v>30</v>
      </c>
      <c r="C9" s="3">
        <v>26.1</v>
      </c>
      <c r="D9" s="3"/>
      <c r="E9" s="3"/>
      <c r="F9" s="3"/>
      <c r="G9" s="3"/>
      <c r="H9" s="3"/>
      <c r="I9" s="3"/>
      <c r="J9" s="3"/>
      <c r="K9" s="3"/>
      <c r="L9" s="3"/>
      <c r="M9" s="3"/>
      <c r="N9" s="3"/>
      <c r="O9" s="3"/>
      <c r="P9" s="3"/>
    </row>
    <row r="10" spans="1:16" ht="15.75" thickBot="1" x14ac:dyDescent="0.3">
      <c r="A10" s="4" t="s">
        <v>39</v>
      </c>
      <c r="B10" s="3">
        <v>50.3</v>
      </c>
      <c r="C10" s="3">
        <v>26.7</v>
      </c>
      <c r="D10" s="3">
        <v>0.1</v>
      </c>
      <c r="E10" s="3">
        <v>0.1</v>
      </c>
      <c r="F10" s="3"/>
      <c r="G10" s="3"/>
      <c r="H10" s="3"/>
      <c r="I10" s="3"/>
      <c r="J10" s="3"/>
      <c r="K10" s="3"/>
      <c r="L10" s="3"/>
      <c r="M10" s="3"/>
      <c r="N10" s="3"/>
      <c r="O10" s="3"/>
      <c r="P10" s="3"/>
    </row>
    <row r="11" spans="1:16" ht="15.75" thickBot="1" x14ac:dyDescent="0.3">
      <c r="A11" s="4" t="s">
        <v>29</v>
      </c>
      <c r="B11" s="3"/>
      <c r="C11" s="3"/>
      <c r="D11" s="3"/>
      <c r="E11" s="3"/>
      <c r="F11" s="3"/>
      <c r="G11" s="3"/>
      <c r="H11" s="3"/>
      <c r="I11" s="3"/>
      <c r="J11" s="3"/>
      <c r="K11" s="3"/>
      <c r="L11" s="39">
        <v>58.3</v>
      </c>
      <c r="M11" s="39">
        <v>1.3</v>
      </c>
      <c r="N11" s="3"/>
      <c r="O11" s="3"/>
      <c r="P11" s="3"/>
    </row>
    <row r="12" spans="1:16" ht="15.75" thickBot="1" x14ac:dyDescent="0.3">
      <c r="A12" s="4" t="s">
        <v>4</v>
      </c>
      <c r="B12" s="3"/>
      <c r="C12" s="3"/>
      <c r="D12" s="3"/>
      <c r="E12" s="3"/>
      <c r="F12" s="3"/>
      <c r="G12" s="3"/>
      <c r="H12" s="3"/>
      <c r="I12" s="3"/>
      <c r="J12" s="3"/>
      <c r="K12" s="3"/>
      <c r="L12" s="39">
        <v>11.9</v>
      </c>
      <c r="M12" s="39">
        <v>5.8</v>
      </c>
      <c r="N12" s="3"/>
      <c r="O12" s="3"/>
      <c r="P12" s="3"/>
    </row>
    <row r="13" spans="1:16" ht="15.75" thickBot="1" x14ac:dyDescent="0.3">
      <c r="A13" s="4" t="s">
        <v>40</v>
      </c>
      <c r="B13" s="3"/>
      <c r="C13" s="3"/>
      <c r="D13" s="3"/>
      <c r="E13" s="3"/>
      <c r="F13" s="3"/>
      <c r="G13" s="3"/>
      <c r="H13" s="3"/>
      <c r="I13" s="3"/>
      <c r="J13" s="3"/>
      <c r="K13" s="3"/>
      <c r="L13" s="38">
        <v>11</v>
      </c>
      <c r="M13" s="39">
        <v>7.1</v>
      </c>
      <c r="N13" s="3"/>
      <c r="O13" s="3"/>
      <c r="P13" s="3"/>
    </row>
    <row r="14" spans="1:16" ht="15.75" thickBot="1" x14ac:dyDescent="0.3">
      <c r="A14" s="4" t="s">
        <v>5</v>
      </c>
      <c r="B14" s="3"/>
      <c r="C14" s="3"/>
      <c r="D14" s="3"/>
      <c r="E14" s="3"/>
      <c r="F14" s="3"/>
      <c r="G14" s="3"/>
      <c r="H14" s="3"/>
      <c r="I14" s="3"/>
      <c r="J14" s="3"/>
      <c r="K14" s="3"/>
      <c r="L14" s="39">
        <v>4.5</v>
      </c>
      <c r="M14" s="39">
        <v>20.8</v>
      </c>
      <c r="N14" s="3"/>
      <c r="O14" s="3"/>
      <c r="P14" s="3"/>
    </row>
    <row r="15" spans="1:16" ht="15.75" thickBot="1" x14ac:dyDescent="0.3">
      <c r="A15" s="4" t="s">
        <v>6</v>
      </c>
      <c r="B15" s="3"/>
      <c r="C15" s="3"/>
      <c r="D15" s="3"/>
      <c r="E15" s="3"/>
      <c r="F15" s="3"/>
      <c r="G15" s="3"/>
      <c r="H15" s="3"/>
      <c r="I15" s="3"/>
      <c r="J15" s="3"/>
      <c r="K15" s="3"/>
      <c r="L15" s="38">
        <v>56</v>
      </c>
      <c r="M15" s="39">
        <v>53.9</v>
      </c>
      <c r="N15" s="3"/>
      <c r="O15" s="3"/>
      <c r="P15" s="3"/>
    </row>
    <row r="16" spans="1:16" ht="15.75" thickBot="1" x14ac:dyDescent="0.3">
      <c r="A16" s="5" t="s">
        <v>7</v>
      </c>
      <c r="B16" s="38">
        <f>SUM(B8:B15)</f>
        <v>168.5</v>
      </c>
      <c r="C16" s="3">
        <f t="shared" ref="C16:H16" si="0">SUM(C8:C15)</f>
        <v>162.79999999999998</v>
      </c>
      <c r="D16" s="3">
        <f t="shared" si="0"/>
        <v>1.2000000000000002</v>
      </c>
      <c r="E16" s="3">
        <f t="shared" si="0"/>
        <v>1.3</v>
      </c>
      <c r="F16" s="3">
        <f t="shared" si="0"/>
        <v>15.8</v>
      </c>
      <c r="G16" s="44">
        <v>0</v>
      </c>
      <c r="H16" s="43">
        <f t="shared" si="0"/>
        <v>-1.5</v>
      </c>
      <c r="I16" s="44">
        <v>0</v>
      </c>
      <c r="J16" s="44">
        <v>0</v>
      </c>
      <c r="K16" s="44">
        <v>0</v>
      </c>
      <c r="L16" s="3">
        <f t="shared" ref="L16:M16" si="1">SUM(L8:L15)</f>
        <v>141.69999999999999</v>
      </c>
      <c r="M16" s="3">
        <f t="shared" si="1"/>
        <v>88.9</v>
      </c>
      <c r="N16" s="44">
        <v>0</v>
      </c>
      <c r="O16" s="44">
        <v>0</v>
      </c>
      <c r="P16" s="44">
        <v>0</v>
      </c>
    </row>
    <row r="17" spans="1:16" ht="14.4" thickBot="1" x14ac:dyDescent="0.35">
      <c r="A17" s="8"/>
      <c r="B17" s="9"/>
      <c r="C17" s="9"/>
      <c r="D17" s="9"/>
      <c r="E17" s="9"/>
      <c r="F17" s="9"/>
      <c r="G17" s="9"/>
      <c r="H17" s="9"/>
      <c r="I17" s="9"/>
      <c r="J17" s="9"/>
      <c r="K17" s="9"/>
      <c r="L17" s="9"/>
      <c r="M17" s="9"/>
      <c r="N17" s="9"/>
      <c r="O17" s="9"/>
      <c r="P17" s="9"/>
    </row>
    <row r="18" spans="1:16" ht="15.75" thickBot="1" x14ac:dyDescent="0.3">
      <c r="A18" s="4" t="s">
        <v>8</v>
      </c>
      <c r="B18" s="3"/>
      <c r="C18" s="3"/>
      <c r="D18" s="3"/>
      <c r="E18" s="3"/>
      <c r="F18" s="3"/>
      <c r="G18" s="3"/>
      <c r="H18" s="3"/>
      <c r="I18" s="3"/>
      <c r="J18" s="3"/>
      <c r="K18" s="3"/>
      <c r="L18" s="3">
        <v>92.9</v>
      </c>
      <c r="M18" s="3"/>
      <c r="N18" s="3"/>
      <c r="O18" s="3"/>
      <c r="P18" s="3"/>
    </row>
    <row r="19" spans="1:16" ht="15.75" thickBot="1" x14ac:dyDescent="0.3">
      <c r="A19" s="4" t="s">
        <v>27</v>
      </c>
      <c r="B19" s="3"/>
      <c r="C19" s="3"/>
      <c r="D19" s="3"/>
      <c r="E19" s="3"/>
      <c r="F19" s="3"/>
      <c r="G19" s="3"/>
      <c r="H19" s="3"/>
      <c r="I19" s="3"/>
      <c r="J19" s="3"/>
      <c r="K19" s="3"/>
      <c r="L19" s="3">
        <v>23.8</v>
      </c>
      <c r="M19" s="3"/>
      <c r="N19" s="3"/>
      <c r="O19" s="3"/>
      <c r="P19" s="3"/>
    </row>
    <row r="20" spans="1:16" ht="15.75" thickBot="1" x14ac:dyDescent="0.3">
      <c r="A20" s="4" t="s">
        <v>28</v>
      </c>
      <c r="B20" s="3"/>
      <c r="C20" s="3"/>
      <c r="D20" s="3"/>
      <c r="E20" s="3"/>
      <c r="F20" s="3"/>
      <c r="G20" s="3"/>
      <c r="H20" s="3"/>
      <c r="I20" s="3"/>
      <c r="J20" s="3"/>
      <c r="K20" s="3"/>
      <c r="L20" s="3">
        <v>10.9</v>
      </c>
      <c r="M20" s="3"/>
      <c r="N20" s="3"/>
      <c r="O20" s="3"/>
      <c r="P20" s="3"/>
    </row>
    <row r="21" spans="1:16" ht="15.75" thickBot="1" x14ac:dyDescent="0.3">
      <c r="A21" s="4" t="s">
        <v>26</v>
      </c>
      <c r="B21" s="3"/>
      <c r="C21" s="3"/>
      <c r="D21" s="3"/>
      <c r="E21" s="3"/>
      <c r="F21" s="3"/>
      <c r="G21" s="3"/>
      <c r="H21" s="3"/>
      <c r="I21" s="3"/>
      <c r="J21" s="3"/>
      <c r="K21" s="3"/>
      <c r="L21" s="3">
        <v>0.9</v>
      </c>
      <c r="M21" s="3"/>
      <c r="N21" s="3"/>
      <c r="O21" s="3"/>
      <c r="P21" s="3"/>
    </row>
    <row r="22" spans="1:16" ht="15.75" thickBot="1" x14ac:dyDescent="0.3">
      <c r="A22" s="4" t="s">
        <v>29</v>
      </c>
      <c r="B22" s="3"/>
      <c r="C22" s="3"/>
      <c r="D22" s="3"/>
      <c r="E22" s="3"/>
      <c r="F22" s="3"/>
      <c r="G22" s="3"/>
      <c r="H22" s="3"/>
      <c r="I22" s="3"/>
      <c r="J22" s="3"/>
      <c r="K22" s="3"/>
      <c r="L22" s="3">
        <v>24.3</v>
      </c>
      <c r="M22" s="3"/>
      <c r="N22" s="3"/>
      <c r="O22" s="3"/>
      <c r="P22" s="3"/>
    </row>
    <row r="23" spans="1:16" ht="15.75" thickBot="1" x14ac:dyDescent="0.3">
      <c r="A23" s="4" t="s">
        <v>30</v>
      </c>
      <c r="B23" s="3"/>
      <c r="C23" s="3"/>
      <c r="D23" s="3"/>
      <c r="E23" s="3"/>
      <c r="F23" s="3"/>
      <c r="G23" s="3"/>
      <c r="H23" s="3"/>
      <c r="I23" s="3"/>
      <c r="J23" s="3"/>
      <c r="K23" s="3"/>
      <c r="L23" s="3">
        <v>6.7</v>
      </c>
      <c r="M23" s="3"/>
      <c r="N23" s="3"/>
      <c r="O23" s="3"/>
      <c r="P23" s="3"/>
    </row>
    <row r="24" spans="1:16" ht="15.75" thickBot="1" x14ac:dyDescent="0.3">
      <c r="A24" s="5" t="s">
        <v>9</v>
      </c>
      <c r="B24" s="44">
        <v>0</v>
      </c>
      <c r="C24" s="44">
        <v>0</v>
      </c>
      <c r="D24" s="44">
        <v>0</v>
      </c>
      <c r="E24" s="44">
        <v>0</v>
      </c>
      <c r="F24" s="44">
        <v>0</v>
      </c>
      <c r="G24" s="44">
        <v>0</v>
      </c>
      <c r="H24" s="44">
        <v>0</v>
      </c>
      <c r="I24" s="44">
        <v>0</v>
      </c>
      <c r="J24" s="44">
        <v>0</v>
      </c>
      <c r="K24" s="44">
        <v>0</v>
      </c>
      <c r="L24" s="3">
        <f>SUM(L18:L23)</f>
        <v>159.5</v>
      </c>
      <c r="M24" s="44">
        <v>0</v>
      </c>
      <c r="N24" s="44">
        <v>0</v>
      </c>
      <c r="O24" s="44">
        <v>0</v>
      </c>
      <c r="P24" s="44">
        <v>0</v>
      </c>
    </row>
    <row r="25" spans="1:16" ht="14.4" thickBot="1" x14ac:dyDescent="0.35">
      <c r="A25" s="8"/>
      <c r="B25" s="9"/>
      <c r="C25" s="9"/>
      <c r="D25" s="9"/>
      <c r="E25" s="9"/>
      <c r="F25" s="9"/>
      <c r="G25" s="9"/>
      <c r="H25" s="9"/>
      <c r="I25" s="9"/>
      <c r="J25" s="9"/>
      <c r="K25" s="9"/>
      <c r="L25" s="9"/>
      <c r="M25" s="9"/>
      <c r="N25" s="9"/>
      <c r="O25" s="9"/>
      <c r="P25" s="9"/>
    </row>
    <row r="26" spans="1:16" ht="15.75" thickBot="1" x14ac:dyDescent="0.3">
      <c r="A26" s="5" t="s">
        <v>31</v>
      </c>
      <c r="B26" s="44">
        <v>0</v>
      </c>
      <c r="C26" s="3">
        <v>121.9</v>
      </c>
      <c r="D26" s="44">
        <v>0</v>
      </c>
      <c r="E26" s="3">
        <v>0.6</v>
      </c>
      <c r="F26" s="44">
        <v>0</v>
      </c>
      <c r="G26" s="44">
        <v>0</v>
      </c>
      <c r="H26" s="44">
        <v>0</v>
      </c>
      <c r="I26" s="44">
        <v>0</v>
      </c>
      <c r="J26" s="44">
        <v>0</v>
      </c>
      <c r="K26" s="44">
        <v>0</v>
      </c>
      <c r="L26" s="44">
        <v>0</v>
      </c>
      <c r="M26" s="44">
        <v>0</v>
      </c>
      <c r="N26" s="44">
        <v>0</v>
      </c>
      <c r="O26" s="3">
        <v>0.8</v>
      </c>
      <c r="P26" s="44">
        <v>0</v>
      </c>
    </row>
    <row r="27" spans="1:16" ht="14.4" thickBot="1" x14ac:dyDescent="0.35">
      <c r="A27" s="8"/>
      <c r="B27" s="9"/>
      <c r="C27" s="9"/>
      <c r="D27" s="9"/>
      <c r="E27" s="9"/>
      <c r="F27" s="9"/>
      <c r="G27" s="9"/>
      <c r="H27" s="9"/>
      <c r="I27" s="9"/>
      <c r="J27" s="9"/>
      <c r="K27" s="9"/>
      <c r="L27" s="9"/>
      <c r="M27" s="9"/>
      <c r="N27" s="9"/>
      <c r="O27" s="9"/>
      <c r="P27" s="9"/>
    </row>
    <row r="28" spans="1:16" ht="15.75" thickBot="1" x14ac:dyDescent="0.3">
      <c r="A28" s="4" t="s">
        <v>10</v>
      </c>
      <c r="B28" s="3"/>
      <c r="C28" s="3"/>
      <c r="D28" s="3"/>
      <c r="E28" s="3"/>
      <c r="F28" s="3"/>
      <c r="G28" s="3"/>
      <c r="H28" s="3"/>
      <c r="I28" s="3"/>
      <c r="J28" s="3"/>
      <c r="K28" s="3"/>
      <c r="L28" s="3">
        <v>17.8</v>
      </c>
      <c r="M28" s="3"/>
      <c r="N28" s="3"/>
      <c r="O28" s="3"/>
      <c r="P28" s="3"/>
    </row>
    <row r="29" spans="1:16" ht="15.75" thickBot="1" x14ac:dyDescent="0.3">
      <c r="A29" s="4" t="s">
        <v>11</v>
      </c>
      <c r="B29" s="3"/>
      <c r="C29" s="3"/>
      <c r="D29" s="3"/>
      <c r="E29" s="3"/>
      <c r="F29" s="3"/>
      <c r="G29" s="3"/>
      <c r="H29" s="3"/>
      <c r="I29" s="3"/>
      <c r="J29" s="3"/>
      <c r="K29" s="3"/>
      <c r="L29" s="38">
        <v>30.9</v>
      </c>
      <c r="M29" s="3"/>
      <c r="N29" s="3"/>
      <c r="O29" s="3"/>
      <c r="P29" s="3"/>
    </row>
    <row r="30" spans="1:16" ht="15.75" thickBot="1" x14ac:dyDescent="0.3">
      <c r="A30" s="4" t="s">
        <v>12</v>
      </c>
      <c r="B30" s="10"/>
      <c r="C30" s="10"/>
      <c r="D30" s="10"/>
      <c r="E30" s="10"/>
      <c r="F30" s="10"/>
      <c r="G30" s="10"/>
      <c r="H30" s="10"/>
      <c r="I30" s="10"/>
      <c r="J30" s="10"/>
      <c r="K30" s="10"/>
      <c r="L30" s="38">
        <v>59</v>
      </c>
      <c r="M30" s="10"/>
      <c r="N30" s="10"/>
      <c r="O30" s="10"/>
      <c r="P30" s="10"/>
    </row>
    <row r="31" spans="1:16" ht="27.75" thickBot="1" x14ac:dyDescent="0.3">
      <c r="A31" s="5" t="s">
        <v>13</v>
      </c>
      <c r="B31" s="44">
        <v>0</v>
      </c>
      <c r="C31" s="44">
        <v>0</v>
      </c>
      <c r="D31" s="44">
        <v>0</v>
      </c>
      <c r="E31" s="44">
        <v>0</v>
      </c>
      <c r="F31" s="44">
        <v>0</v>
      </c>
      <c r="G31" s="44">
        <v>0</v>
      </c>
      <c r="H31" s="44">
        <v>0</v>
      </c>
      <c r="I31" s="44">
        <v>0</v>
      </c>
      <c r="J31" s="44">
        <v>0</v>
      </c>
      <c r="K31" s="44">
        <v>0</v>
      </c>
      <c r="L31" s="3">
        <f>SUM(L28:L30)</f>
        <v>107.7</v>
      </c>
      <c r="M31" s="44">
        <v>0</v>
      </c>
      <c r="N31" s="44">
        <v>0</v>
      </c>
      <c r="O31" s="44">
        <v>0</v>
      </c>
      <c r="P31" s="44">
        <v>0</v>
      </c>
    </row>
    <row r="32" spans="1:16" ht="14.4" thickBot="1" x14ac:dyDescent="0.3">
      <c r="A32" s="11"/>
      <c r="B32" s="12"/>
      <c r="C32" s="12"/>
      <c r="D32" s="12"/>
      <c r="E32" s="12"/>
      <c r="F32" s="12"/>
      <c r="G32" s="12"/>
      <c r="H32" s="12"/>
      <c r="I32" s="12"/>
      <c r="J32" s="12"/>
      <c r="K32" s="12"/>
      <c r="L32" s="12"/>
      <c r="M32" s="12"/>
      <c r="N32" s="12"/>
      <c r="O32" s="12"/>
      <c r="P32" s="12"/>
    </row>
    <row r="33" spans="1:16" ht="14.4" thickBot="1" x14ac:dyDescent="0.3">
      <c r="A33" s="5" t="s">
        <v>14</v>
      </c>
      <c r="B33" s="44">
        <v>0</v>
      </c>
      <c r="C33" s="44">
        <v>0</v>
      </c>
      <c r="D33" s="44">
        <v>0</v>
      </c>
      <c r="E33" s="44">
        <v>0</v>
      </c>
      <c r="F33" s="44">
        <v>0</v>
      </c>
      <c r="G33" s="44">
        <v>0</v>
      </c>
      <c r="H33" s="44">
        <v>0</v>
      </c>
      <c r="I33" s="44">
        <v>0</v>
      </c>
      <c r="J33" s="44">
        <v>0</v>
      </c>
      <c r="K33" s="44">
        <v>0</v>
      </c>
      <c r="L33" s="44">
        <v>0</v>
      </c>
      <c r="M33" s="40">
        <v>368.67</v>
      </c>
      <c r="N33" s="44">
        <v>0</v>
      </c>
      <c r="O33" s="44">
        <v>0</v>
      </c>
      <c r="P33" s="44">
        <v>0</v>
      </c>
    </row>
    <row r="34" spans="1:16" ht="14.4" thickBot="1" x14ac:dyDescent="0.3">
      <c r="A34" s="11"/>
      <c r="B34" s="12"/>
      <c r="C34" s="12"/>
      <c r="D34" s="12"/>
      <c r="E34" s="12"/>
      <c r="F34" s="12"/>
      <c r="G34" s="12"/>
      <c r="H34" s="12"/>
      <c r="I34" s="12"/>
      <c r="J34" s="12"/>
      <c r="K34" s="12"/>
      <c r="L34" s="12"/>
      <c r="M34" s="12"/>
      <c r="N34" s="12"/>
      <c r="O34" s="12"/>
      <c r="P34" s="12"/>
    </row>
    <row r="35" spans="1:16" ht="14.4" thickBot="1" x14ac:dyDescent="0.3">
      <c r="A35" s="5" t="s">
        <v>32</v>
      </c>
      <c r="B35" s="44">
        <v>0</v>
      </c>
      <c r="C35" s="44">
        <v>0</v>
      </c>
      <c r="D35" s="44">
        <v>0</v>
      </c>
      <c r="E35" s="44">
        <v>0</v>
      </c>
      <c r="F35" s="44">
        <v>0</v>
      </c>
      <c r="G35" s="44">
        <v>0</v>
      </c>
      <c r="H35" s="44">
        <v>0</v>
      </c>
      <c r="I35" s="44">
        <v>0</v>
      </c>
      <c r="J35" s="44">
        <v>0</v>
      </c>
      <c r="K35" s="44">
        <v>0</v>
      </c>
      <c r="L35" s="38">
        <v>51.47</v>
      </c>
      <c r="M35" s="38">
        <v>53.58</v>
      </c>
      <c r="N35" s="44">
        <v>0</v>
      </c>
      <c r="O35" s="44">
        <v>0</v>
      </c>
      <c r="P35" s="44">
        <v>0</v>
      </c>
    </row>
    <row r="36" spans="1:16" ht="14.4" thickBot="1" x14ac:dyDescent="0.3">
      <c r="A36" s="8"/>
      <c r="B36" s="12"/>
      <c r="C36" s="12"/>
      <c r="D36" s="12"/>
      <c r="E36" s="12"/>
      <c r="F36" s="12"/>
      <c r="G36" s="12"/>
      <c r="H36" s="12"/>
      <c r="I36" s="12"/>
      <c r="J36" s="12"/>
      <c r="K36" s="12"/>
      <c r="L36" s="12"/>
      <c r="M36" s="12"/>
      <c r="N36" s="12"/>
      <c r="O36" s="12"/>
      <c r="P36" s="12"/>
    </row>
    <row r="37" spans="1:16" ht="14.4" thickBot="1" x14ac:dyDescent="0.3">
      <c r="A37" s="13" t="s">
        <v>15</v>
      </c>
      <c r="B37" s="38">
        <f>B35+B33+B31+B26+B16+B24</f>
        <v>168.5</v>
      </c>
      <c r="C37" s="38">
        <f t="shared" ref="C37:P37" si="2">C35+C33+C31+C26+C16+C24</f>
        <v>284.7</v>
      </c>
      <c r="D37" s="38">
        <f t="shared" si="2"/>
        <v>1.2000000000000002</v>
      </c>
      <c r="E37" s="38">
        <f t="shared" si="2"/>
        <v>1.9</v>
      </c>
      <c r="F37" s="38">
        <f t="shared" si="2"/>
        <v>15.8</v>
      </c>
      <c r="G37" s="44">
        <f t="shared" si="2"/>
        <v>0</v>
      </c>
      <c r="H37" s="43">
        <f t="shared" si="2"/>
        <v>-1.5</v>
      </c>
      <c r="I37" s="44">
        <f t="shared" si="2"/>
        <v>0</v>
      </c>
      <c r="J37" s="44">
        <f t="shared" si="2"/>
        <v>0</v>
      </c>
      <c r="K37" s="44">
        <f t="shared" si="2"/>
        <v>0</v>
      </c>
      <c r="L37" s="38">
        <f t="shared" si="2"/>
        <v>460.37</v>
      </c>
      <c r="M37" s="38">
        <f t="shared" si="2"/>
        <v>511.15</v>
      </c>
      <c r="N37" s="44">
        <f t="shared" si="2"/>
        <v>0</v>
      </c>
      <c r="O37" s="38">
        <f t="shared" si="2"/>
        <v>0.8</v>
      </c>
      <c r="P37" s="44">
        <f t="shared" si="2"/>
        <v>0</v>
      </c>
    </row>
    <row r="39" spans="1:16" x14ac:dyDescent="0.25">
      <c r="B39" s="41"/>
    </row>
  </sheetData>
  <mergeCells count="21">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Notes</vt:lpstr>
      <vt:lpstr>2014</vt:lpstr>
      <vt:lpstr>2015</vt:lpstr>
      <vt:lpstr>2016</vt:lpstr>
      <vt:lpstr>2017</vt:lpstr>
      <vt:lpstr>'2014'!Print_Area</vt:lpstr>
      <vt:lpstr>'2016'!Print_Area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ANF</cp:lastModifiedBy>
  <cp:lastPrinted>2017-07-24T04:17:28Z</cp:lastPrinted>
  <dcterms:created xsi:type="dcterms:W3CDTF">2013-08-09T13:32:19Z</dcterms:created>
  <dcterms:modified xsi:type="dcterms:W3CDTF">2018-09-21T18:06:55Z</dcterms:modified>
</cp:coreProperties>
</file>